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morenos1\Documents\"/>
    </mc:Choice>
  </mc:AlternateContent>
  <bookViews>
    <workbookView xWindow="0" yWindow="0" windowWidth="28800" windowHeight="12435"/>
  </bookViews>
  <sheets>
    <sheet name="EjecucionVigencia" sheetId="1" r:id="rId1"/>
  </sheets>
  <externalReferences>
    <externalReference r:id="rId2"/>
  </externalReferences>
  <definedNames>
    <definedName name="_xlnm._FilterDatabase" localSheetId="0" hidden="1">EjecucionVigencia!$A$11:$W$11</definedName>
    <definedName name="_xlnm.Print_Titles" localSheetId="0">EjecucionVigencia!$1:$11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5" i="1" l="1"/>
  <c r="R165" i="1"/>
  <c r="S165" i="1" s="1"/>
  <c r="Q165" i="1"/>
  <c r="O165" i="1"/>
  <c r="P165" i="1" s="1"/>
  <c r="N165" i="1"/>
  <c r="M165" i="1"/>
  <c r="L165" i="1"/>
  <c r="K165" i="1"/>
  <c r="J165" i="1"/>
  <c r="I165" i="1"/>
  <c r="H165" i="1"/>
  <c r="G165" i="1"/>
  <c r="F165" i="1"/>
  <c r="A165" i="1"/>
  <c r="T164" i="1"/>
  <c r="R164" i="1"/>
  <c r="S164" i="1" s="1"/>
  <c r="Q164" i="1"/>
  <c r="O164" i="1"/>
  <c r="P164" i="1" s="1"/>
  <c r="N164" i="1"/>
  <c r="M164" i="1"/>
  <c r="L164" i="1"/>
  <c r="K164" i="1"/>
  <c r="J164" i="1"/>
  <c r="I164" i="1"/>
  <c r="H164" i="1"/>
  <c r="G164" i="1"/>
  <c r="F164" i="1"/>
  <c r="A164" i="1"/>
  <c r="T163" i="1"/>
  <c r="R163" i="1"/>
  <c r="S163" i="1" s="1"/>
  <c r="Q163" i="1"/>
  <c r="O163" i="1"/>
  <c r="P163" i="1" s="1"/>
  <c r="N163" i="1"/>
  <c r="M163" i="1"/>
  <c r="L163" i="1"/>
  <c r="K163" i="1"/>
  <c r="J163" i="1"/>
  <c r="I163" i="1"/>
  <c r="H163" i="1"/>
  <c r="G163" i="1"/>
  <c r="F163" i="1"/>
  <c r="A163" i="1"/>
  <c r="T162" i="1"/>
  <c r="R162" i="1"/>
  <c r="S162" i="1" s="1"/>
  <c r="Q162" i="1"/>
  <c r="O162" i="1"/>
  <c r="P162" i="1" s="1"/>
  <c r="N162" i="1"/>
  <c r="M162" i="1"/>
  <c r="L162" i="1"/>
  <c r="K162" i="1"/>
  <c r="J162" i="1"/>
  <c r="I162" i="1"/>
  <c r="H162" i="1"/>
  <c r="G162" i="1"/>
  <c r="F162" i="1"/>
  <c r="A162" i="1"/>
  <c r="T161" i="1"/>
  <c r="R161" i="1"/>
  <c r="S161" i="1" s="1"/>
  <c r="Q161" i="1"/>
  <c r="O161" i="1"/>
  <c r="P161" i="1" s="1"/>
  <c r="N161" i="1"/>
  <c r="M161" i="1"/>
  <c r="L161" i="1"/>
  <c r="K161" i="1"/>
  <c r="J161" i="1"/>
  <c r="I161" i="1"/>
  <c r="H161" i="1"/>
  <c r="G161" i="1"/>
  <c r="F161" i="1"/>
  <c r="A161" i="1"/>
  <c r="T160" i="1"/>
  <c r="R160" i="1"/>
  <c r="S160" i="1" s="1"/>
  <c r="Q160" i="1"/>
  <c r="O160" i="1"/>
  <c r="P160" i="1" s="1"/>
  <c r="N160" i="1"/>
  <c r="M160" i="1"/>
  <c r="L160" i="1"/>
  <c r="K160" i="1"/>
  <c r="J160" i="1"/>
  <c r="I160" i="1"/>
  <c r="H160" i="1"/>
  <c r="G160" i="1"/>
  <c r="F160" i="1"/>
  <c r="A160" i="1"/>
  <c r="T159" i="1"/>
  <c r="R159" i="1"/>
  <c r="S159" i="1" s="1"/>
  <c r="Q159" i="1"/>
  <c r="O159" i="1"/>
  <c r="P159" i="1" s="1"/>
  <c r="N159" i="1"/>
  <c r="M159" i="1"/>
  <c r="L159" i="1"/>
  <c r="K159" i="1"/>
  <c r="J159" i="1"/>
  <c r="I159" i="1"/>
  <c r="H159" i="1"/>
  <c r="G159" i="1"/>
  <c r="F159" i="1"/>
  <c r="A159" i="1"/>
  <c r="T158" i="1"/>
  <c r="R158" i="1"/>
  <c r="S158" i="1" s="1"/>
  <c r="Q158" i="1"/>
  <c r="O158" i="1"/>
  <c r="P158" i="1" s="1"/>
  <c r="N158" i="1"/>
  <c r="M158" i="1"/>
  <c r="L158" i="1"/>
  <c r="K158" i="1"/>
  <c r="J158" i="1"/>
  <c r="I158" i="1"/>
  <c r="H158" i="1"/>
  <c r="G158" i="1"/>
  <c r="F158" i="1"/>
  <c r="A158" i="1"/>
  <c r="T157" i="1"/>
  <c r="R157" i="1"/>
  <c r="S157" i="1" s="1"/>
  <c r="Q157" i="1"/>
  <c r="O157" i="1"/>
  <c r="P157" i="1" s="1"/>
  <c r="N157" i="1"/>
  <c r="M157" i="1"/>
  <c r="L157" i="1"/>
  <c r="K157" i="1"/>
  <c r="J157" i="1"/>
  <c r="I157" i="1"/>
  <c r="H157" i="1"/>
  <c r="G157" i="1"/>
  <c r="F157" i="1"/>
  <c r="A157" i="1"/>
  <c r="T156" i="1"/>
  <c r="R156" i="1"/>
  <c r="S156" i="1" s="1"/>
  <c r="Q156" i="1"/>
  <c r="O156" i="1"/>
  <c r="P156" i="1" s="1"/>
  <c r="N156" i="1"/>
  <c r="M156" i="1"/>
  <c r="L156" i="1"/>
  <c r="K156" i="1"/>
  <c r="J156" i="1"/>
  <c r="I156" i="1"/>
  <c r="H156" i="1"/>
  <c r="G156" i="1"/>
  <c r="F156" i="1"/>
  <c r="A156" i="1"/>
  <c r="T155" i="1"/>
  <c r="R155" i="1"/>
  <c r="S155" i="1" s="1"/>
  <c r="Q155" i="1"/>
  <c r="O155" i="1"/>
  <c r="P155" i="1" s="1"/>
  <c r="N155" i="1"/>
  <c r="M155" i="1"/>
  <c r="L155" i="1"/>
  <c r="K155" i="1"/>
  <c r="J155" i="1"/>
  <c r="I155" i="1"/>
  <c r="H155" i="1"/>
  <c r="G155" i="1"/>
  <c r="F155" i="1"/>
  <c r="A155" i="1"/>
  <c r="T154" i="1"/>
  <c r="R154" i="1"/>
  <c r="S154" i="1" s="1"/>
  <c r="Q154" i="1"/>
  <c r="O154" i="1"/>
  <c r="P154" i="1" s="1"/>
  <c r="N154" i="1"/>
  <c r="M154" i="1"/>
  <c r="M153" i="1" s="1"/>
  <c r="L154" i="1"/>
  <c r="K154" i="1"/>
  <c r="J154" i="1"/>
  <c r="J153" i="1" s="1"/>
  <c r="I154" i="1"/>
  <c r="H154" i="1"/>
  <c r="G154" i="1"/>
  <c r="G153" i="1" s="1"/>
  <c r="F154" i="1"/>
  <c r="T153" i="1"/>
  <c r="Q153" i="1"/>
  <c r="N153" i="1"/>
  <c r="L153" i="1"/>
  <c r="K153" i="1"/>
  <c r="I153" i="1"/>
  <c r="H153" i="1"/>
  <c r="F153" i="1"/>
  <c r="T152" i="1"/>
  <c r="R152" i="1"/>
  <c r="Q152" i="1"/>
  <c r="O152" i="1"/>
  <c r="N152" i="1"/>
  <c r="M152" i="1"/>
  <c r="M151" i="1" s="1"/>
  <c r="L152" i="1"/>
  <c r="K152" i="1"/>
  <c r="P152" i="1" s="1"/>
  <c r="J152" i="1"/>
  <c r="I152" i="1"/>
  <c r="H152" i="1"/>
  <c r="H151" i="1" s="1"/>
  <c r="G152" i="1"/>
  <c r="F152" i="1"/>
  <c r="T151" i="1"/>
  <c r="R151" i="1"/>
  <c r="Q151" i="1"/>
  <c r="O151" i="1"/>
  <c r="N151" i="1"/>
  <c r="L151" i="1"/>
  <c r="J151" i="1"/>
  <c r="I151" i="1"/>
  <c r="G151" i="1"/>
  <c r="F151" i="1"/>
  <c r="T150" i="1"/>
  <c r="R150" i="1"/>
  <c r="Q150" i="1"/>
  <c r="Q143" i="1" s="1"/>
  <c r="P150" i="1"/>
  <c r="O150" i="1"/>
  <c r="N150" i="1"/>
  <c r="M150" i="1"/>
  <c r="L150" i="1"/>
  <c r="K150" i="1"/>
  <c r="S150" i="1" s="1"/>
  <c r="J150" i="1"/>
  <c r="I150" i="1"/>
  <c r="I143" i="1" s="1"/>
  <c r="H150" i="1"/>
  <c r="G150" i="1"/>
  <c r="F150" i="1"/>
  <c r="T149" i="1"/>
  <c r="R149" i="1"/>
  <c r="S149" i="1" s="1"/>
  <c r="Q149" i="1"/>
  <c r="P149" i="1"/>
  <c r="O149" i="1"/>
  <c r="N149" i="1"/>
  <c r="M149" i="1"/>
  <c r="L149" i="1"/>
  <c r="K149" i="1"/>
  <c r="J149" i="1"/>
  <c r="I149" i="1"/>
  <c r="H149" i="1"/>
  <c r="G149" i="1"/>
  <c r="F149" i="1"/>
  <c r="T148" i="1"/>
  <c r="R148" i="1"/>
  <c r="Q148" i="1"/>
  <c r="O148" i="1"/>
  <c r="O143" i="1" s="1"/>
  <c r="N148" i="1"/>
  <c r="M148" i="1"/>
  <c r="L148" i="1"/>
  <c r="K148" i="1"/>
  <c r="S148" i="1" s="1"/>
  <c r="J148" i="1"/>
  <c r="I148" i="1"/>
  <c r="H148" i="1"/>
  <c r="G148" i="1"/>
  <c r="G143" i="1" s="1"/>
  <c r="F148" i="1"/>
  <c r="T147" i="1"/>
  <c r="R147" i="1"/>
  <c r="Q147" i="1"/>
  <c r="O147" i="1"/>
  <c r="N147" i="1"/>
  <c r="M147" i="1"/>
  <c r="L147" i="1"/>
  <c r="K147" i="1"/>
  <c r="S147" i="1" s="1"/>
  <c r="J147" i="1"/>
  <c r="I147" i="1"/>
  <c r="H147" i="1"/>
  <c r="G147" i="1"/>
  <c r="F147" i="1"/>
  <c r="T146" i="1"/>
  <c r="R146" i="1"/>
  <c r="S146" i="1" s="1"/>
  <c r="Q146" i="1"/>
  <c r="O146" i="1"/>
  <c r="P146" i="1" s="1"/>
  <c r="N146" i="1"/>
  <c r="M146" i="1"/>
  <c r="L146" i="1"/>
  <c r="K146" i="1"/>
  <c r="J146" i="1"/>
  <c r="I146" i="1"/>
  <c r="H146" i="1"/>
  <c r="G146" i="1"/>
  <c r="F146" i="1"/>
  <c r="T145" i="1"/>
  <c r="T143" i="1" s="1"/>
  <c r="R145" i="1"/>
  <c r="Q145" i="1"/>
  <c r="O145" i="1"/>
  <c r="N145" i="1"/>
  <c r="N143" i="1" s="1"/>
  <c r="M145" i="1"/>
  <c r="L145" i="1"/>
  <c r="L143" i="1" s="1"/>
  <c r="K145" i="1"/>
  <c r="S145" i="1" s="1"/>
  <c r="J145" i="1"/>
  <c r="I145" i="1"/>
  <c r="H145" i="1"/>
  <c r="G145" i="1"/>
  <c r="F145" i="1"/>
  <c r="F143" i="1" s="1"/>
  <c r="T144" i="1"/>
  <c r="R144" i="1"/>
  <c r="Q144" i="1"/>
  <c r="O144" i="1"/>
  <c r="N144" i="1"/>
  <c r="M144" i="1"/>
  <c r="M143" i="1" s="1"/>
  <c r="L144" i="1"/>
  <c r="K144" i="1"/>
  <c r="P144" i="1" s="1"/>
  <c r="J144" i="1"/>
  <c r="I144" i="1"/>
  <c r="H144" i="1"/>
  <c r="H143" i="1" s="1"/>
  <c r="G144" i="1"/>
  <c r="F144" i="1"/>
  <c r="R143" i="1"/>
  <c r="J143" i="1"/>
  <c r="T142" i="1"/>
  <c r="R142" i="1"/>
  <c r="Q142" i="1"/>
  <c r="Q140" i="1" s="1"/>
  <c r="P142" i="1"/>
  <c r="O142" i="1"/>
  <c r="N142" i="1"/>
  <c r="M142" i="1"/>
  <c r="L142" i="1"/>
  <c r="K142" i="1"/>
  <c r="K140" i="1" s="1"/>
  <c r="J142" i="1"/>
  <c r="I142" i="1"/>
  <c r="I140" i="1" s="1"/>
  <c r="H142" i="1"/>
  <c r="G142" i="1"/>
  <c r="F142" i="1"/>
  <c r="T141" i="1"/>
  <c r="R141" i="1"/>
  <c r="S141" i="1" s="1"/>
  <c r="Q141" i="1"/>
  <c r="P141" i="1"/>
  <c r="O141" i="1"/>
  <c r="N141" i="1"/>
  <c r="M141" i="1"/>
  <c r="M140" i="1" s="1"/>
  <c r="L141" i="1"/>
  <c r="K141" i="1"/>
  <c r="J141" i="1"/>
  <c r="J140" i="1" s="1"/>
  <c r="I141" i="1"/>
  <c r="H141" i="1"/>
  <c r="H140" i="1" s="1"/>
  <c r="G141" i="1"/>
  <c r="F141" i="1"/>
  <c r="T140" i="1"/>
  <c r="O140" i="1"/>
  <c r="N140" i="1"/>
  <c r="L140" i="1"/>
  <c r="G140" i="1"/>
  <c r="F140" i="1"/>
  <c r="T139" i="1"/>
  <c r="R139" i="1"/>
  <c r="Q139" i="1"/>
  <c r="O139" i="1"/>
  <c r="N139" i="1"/>
  <c r="N137" i="1" s="1"/>
  <c r="M139" i="1"/>
  <c r="L139" i="1"/>
  <c r="K139" i="1"/>
  <c r="S139" i="1" s="1"/>
  <c r="J139" i="1"/>
  <c r="I139" i="1"/>
  <c r="H139" i="1"/>
  <c r="H137" i="1" s="1"/>
  <c r="G139" i="1"/>
  <c r="F139" i="1"/>
  <c r="F137" i="1" s="1"/>
  <c r="T138" i="1"/>
  <c r="R138" i="1"/>
  <c r="S138" i="1" s="1"/>
  <c r="Q138" i="1"/>
  <c r="O138" i="1"/>
  <c r="P138" i="1" s="1"/>
  <c r="N138" i="1"/>
  <c r="M138" i="1"/>
  <c r="M137" i="1" s="1"/>
  <c r="L138" i="1"/>
  <c r="K138" i="1"/>
  <c r="J138" i="1"/>
  <c r="J137" i="1" s="1"/>
  <c r="J136" i="1" s="1"/>
  <c r="J135" i="1" s="1"/>
  <c r="J134" i="1" s="1"/>
  <c r="J133" i="1" s="1"/>
  <c r="I138" i="1"/>
  <c r="H138" i="1"/>
  <c r="G138" i="1"/>
  <c r="G137" i="1" s="1"/>
  <c r="G136" i="1" s="1"/>
  <c r="G135" i="1" s="1"/>
  <c r="G134" i="1" s="1"/>
  <c r="G133" i="1" s="1"/>
  <c r="F138" i="1"/>
  <c r="T137" i="1"/>
  <c r="T136" i="1" s="1"/>
  <c r="T135" i="1" s="1"/>
  <c r="T134" i="1" s="1"/>
  <c r="T133" i="1" s="1"/>
  <c r="Q137" i="1"/>
  <c r="L137" i="1"/>
  <c r="L136" i="1" s="1"/>
  <c r="L135" i="1" s="1"/>
  <c r="L134" i="1" s="1"/>
  <c r="L133" i="1" s="1"/>
  <c r="K137" i="1"/>
  <c r="I137" i="1"/>
  <c r="I136" i="1" s="1"/>
  <c r="I135" i="1" s="1"/>
  <c r="I134" i="1" s="1"/>
  <c r="I133" i="1" s="1"/>
  <c r="A135" i="1"/>
  <c r="A134" i="1"/>
  <c r="A133" i="1"/>
  <c r="T132" i="1"/>
  <c r="R132" i="1"/>
  <c r="S132" i="1" s="1"/>
  <c r="Q132" i="1"/>
  <c r="O132" i="1"/>
  <c r="P132" i="1" s="1"/>
  <c r="N132" i="1"/>
  <c r="M132" i="1"/>
  <c r="M131" i="1" s="1"/>
  <c r="L132" i="1"/>
  <c r="K132" i="1"/>
  <c r="J132" i="1"/>
  <c r="J131" i="1" s="1"/>
  <c r="I132" i="1"/>
  <c r="H132" i="1"/>
  <c r="G132" i="1"/>
  <c r="G131" i="1" s="1"/>
  <c r="F132" i="1"/>
  <c r="T131" i="1"/>
  <c r="Q131" i="1"/>
  <c r="N131" i="1"/>
  <c r="L131" i="1"/>
  <c r="K131" i="1"/>
  <c r="I131" i="1"/>
  <c r="H131" i="1"/>
  <c r="F131" i="1"/>
  <c r="T130" i="1"/>
  <c r="R130" i="1"/>
  <c r="Q130" i="1"/>
  <c r="P130" i="1"/>
  <c r="O130" i="1"/>
  <c r="N130" i="1"/>
  <c r="M130" i="1"/>
  <c r="L130" i="1"/>
  <c r="K130" i="1"/>
  <c r="S130" i="1" s="1"/>
  <c r="J130" i="1"/>
  <c r="I130" i="1"/>
  <c r="H130" i="1"/>
  <c r="G130" i="1"/>
  <c r="F130" i="1"/>
  <c r="C130" i="1"/>
  <c r="A130" i="1"/>
  <c r="T129" i="1"/>
  <c r="R129" i="1"/>
  <c r="Q129" i="1"/>
  <c r="Q127" i="1" s="1"/>
  <c r="O129" i="1"/>
  <c r="P129" i="1" s="1"/>
  <c r="N129" i="1"/>
  <c r="M129" i="1"/>
  <c r="L129" i="1"/>
  <c r="K129" i="1"/>
  <c r="S129" i="1" s="1"/>
  <c r="J129" i="1"/>
  <c r="I129" i="1"/>
  <c r="I127" i="1" s="1"/>
  <c r="H129" i="1"/>
  <c r="G129" i="1"/>
  <c r="F129" i="1"/>
  <c r="C129" i="1"/>
  <c r="A129" i="1"/>
  <c r="T128" i="1"/>
  <c r="T127" i="1" s="1"/>
  <c r="R128" i="1"/>
  <c r="R127" i="1" s="1"/>
  <c r="S127" i="1" s="1"/>
  <c r="Q128" i="1"/>
  <c r="O128" i="1"/>
  <c r="P128" i="1" s="1"/>
  <c r="N128" i="1"/>
  <c r="N127" i="1" s="1"/>
  <c r="M128" i="1"/>
  <c r="M127" i="1" s="1"/>
  <c r="L128" i="1"/>
  <c r="L127" i="1" s="1"/>
  <c r="K128" i="1"/>
  <c r="J128" i="1"/>
  <c r="J127" i="1" s="1"/>
  <c r="I128" i="1"/>
  <c r="H128" i="1"/>
  <c r="G128" i="1"/>
  <c r="G127" i="1" s="1"/>
  <c r="F128" i="1"/>
  <c r="F127" i="1" s="1"/>
  <c r="C128" i="1"/>
  <c r="A128" i="1"/>
  <c r="K127" i="1"/>
  <c r="H127" i="1"/>
  <c r="C127" i="1"/>
  <c r="A127" i="1"/>
  <c r="T126" i="1"/>
  <c r="T125" i="1" s="1"/>
  <c r="R126" i="1"/>
  <c r="S126" i="1" s="1"/>
  <c r="Q126" i="1"/>
  <c r="Q125" i="1" s="1"/>
  <c r="Q124" i="1" s="1"/>
  <c r="P126" i="1"/>
  <c r="O126" i="1"/>
  <c r="N126" i="1"/>
  <c r="N125" i="1" s="1"/>
  <c r="N124" i="1" s="1"/>
  <c r="M126" i="1"/>
  <c r="L126" i="1"/>
  <c r="L125" i="1" s="1"/>
  <c r="L124" i="1" s="1"/>
  <c r="K126" i="1"/>
  <c r="J126" i="1"/>
  <c r="I126" i="1"/>
  <c r="I125" i="1" s="1"/>
  <c r="H126" i="1"/>
  <c r="H125" i="1" s="1"/>
  <c r="H124" i="1" s="1"/>
  <c r="G126" i="1"/>
  <c r="F126" i="1"/>
  <c r="F125" i="1" s="1"/>
  <c r="F124" i="1" s="1"/>
  <c r="C126" i="1"/>
  <c r="A126" i="1"/>
  <c r="R125" i="1"/>
  <c r="S125" i="1" s="1"/>
  <c r="O125" i="1"/>
  <c r="P125" i="1" s="1"/>
  <c r="M125" i="1"/>
  <c r="K125" i="1"/>
  <c r="J125" i="1"/>
  <c r="G125" i="1"/>
  <c r="G124" i="1" s="1"/>
  <c r="C125" i="1"/>
  <c r="A125" i="1"/>
  <c r="K124" i="1"/>
  <c r="C124" i="1"/>
  <c r="A124" i="1"/>
  <c r="T123" i="1"/>
  <c r="T120" i="1" s="1"/>
  <c r="R123" i="1"/>
  <c r="Q123" i="1"/>
  <c r="O123" i="1"/>
  <c r="P123" i="1" s="1"/>
  <c r="N123" i="1"/>
  <c r="M123" i="1"/>
  <c r="L123" i="1"/>
  <c r="L120" i="1" s="1"/>
  <c r="K123" i="1"/>
  <c r="S123" i="1" s="1"/>
  <c r="J123" i="1"/>
  <c r="I123" i="1"/>
  <c r="H123" i="1"/>
  <c r="G123" i="1"/>
  <c r="F123" i="1"/>
  <c r="T122" i="1"/>
  <c r="R122" i="1"/>
  <c r="Q122" i="1"/>
  <c r="O122" i="1"/>
  <c r="N122" i="1"/>
  <c r="M122" i="1"/>
  <c r="L122" i="1"/>
  <c r="K122" i="1"/>
  <c r="K120" i="1" s="1"/>
  <c r="P120" i="1" s="1"/>
  <c r="J122" i="1"/>
  <c r="I122" i="1"/>
  <c r="H122" i="1"/>
  <c r="G122" i="1"/>
  <c r="F122" i="1"/>
  <c r="T121" i="1"/>
  <c r="R121" i="1"/>
  <c r="S121" i="1" s="1"/>
  <c r="Q121" i="1"/>
  <c r="O121" i="1"/>
  <c r="P121" i="1" s="1"/>
  <c r="N121" i="1"/>
  <c r="M121" i="1"/>
  <c r="M120" i="1" s="1"/>
  <c r="L121" i="1"/>
  <c r="K121" i="1"/>
  <c r="J121" i="1"/>
  <c r="J120" i="1" s="1"/>
  <c r="I121" i="1"/>
  <c r="H121" i="1"/>
  <c r="G121" i="1"/>
  <c r="G120" i="1" s="1"/>
  <c r="F121" i="1"/>
  <c r="Q120" i="1"/>
  <c r="O120" i="1"/>
  <c r="N120" i="1"/>
  <c r="I120" i="1"/>
  <c r="H120" i="1"/>
  <c r="F120" i="1"/>
  <c r="T119" i="1"/>
  <c r="R119" i="1"/>
  <c r="S119" i="1" s="1"/>
  <c r="Q119" i="1"/>
  <c r="P119" i="1"/>
  <c r="O119" i="1"/>
  <c r="N119" i="1"/>
  <c r="M119" i="1"/>
  <c r="L119" i="1"/>
  <c r="K119" i="1"/>
  <c r="J119" i="1"/>
  <c r="I119" i="1"/>
  <c r="H119" i="1"/>
  <c r="H116" i="1" s="1"/>
  <c r="G119" i="1"/>
  <c r="F119" i="1"/>
  <c r="T118" i="1"/>
  <c r="R118" i="1"/>
  <c r="S118" i="1" s="1"/>
  <c r="Q118" i="1"/>
  <c r="O118" i="1"/>
  <c r="O116" i="1" s="1"/>
  <c r="P116" i="1" s="1"/>
  <c r="N118" i="1"/>
  <c r="M118" i="1"/>
  <c r="L118" i="1"/>
  <c r="K118" i="1"/>
  <c r="J118" i="1"/>
  <c r="I118" i="1"/>
  <c r="H118" i="1"/>
  <c r="G118" i="1"/>
  <c r="G116" i="1" s="1"/>
  <c r="F118" i="1"/>
  <c r="T117" i="1"/>
  <c r="R117" i="1"/>
  <c r="Q117" i="1"/>
  <c r="O117" i="1"/>
  <c r="N117" i="1"/>
  <c r="N116" i="1" s="1"/>
  <c r="M117" i="1"/>
  <c r="L117" i="1"/>
  <c r="K117" i="1"/>
  <c r="P117" i="1" s="1"/>
  <c r="J117" i="1"/>
  <c r="I117" i="1"/>
  <c r="I116" i="1" s="1"/>
  <c r="H117" i="1"/>
  <c r="G117" i="1"/>
  <c r="F117" i="1"/>
  <c r="F116" i="1" s="1"/>
  <c r="T116" i="1"/>
  <c r="R116" i="1"/>
  <c r="Q116" i="1"/>
  <c r="M116" i="1"/>
  <c r="L116" i="1"/>
  <c r="K116" i="1"/>
  <c r="S116" i="1" s="1"/>
  <c r="J116" i="1"/>
  <c r="T115" i="1"/>
  <c r="R115" i="1"/>
  <c r="Q115" i="1"/>
  <c r="O115" i="1"/>
  <c r="P115" i="1" s="1"/>
  <c r="N115" i="1"/>
  <c r="M115" i="1"/>
  <c r="L115" i="1"/>
  <c r="K115" i="1"/>
  <c r="S115" i="1" s="1"/>
  <c r="J115" i="1"/>
  <c r="I115" i="1"/>
  <c r="H115" i="1"/>
  <c r="G115" i="1"/>
  <c r="F115" i="1"/>
  <c r="C115" i="1"/>
  <c r="A115" i="1"/>
  <c r="T114" i="1"/>
  <c r="R114" i="1"/>
  <c r="S114" i="1" s="1"/>
  <c r="Q114" i="1"/>
  <c r="O114" i="1"/>
  <c r="N114" i="1"/>
  <c r="M114" i="1"/>
  <c r="M111" i="1" s="1"/>
  <c r="L114" i="1"/>
  <c r="K114" i="1"/>
  <c r="P114" i="1" s="1"/>
  <c r="J114" i="1"/>
  <c r="I114" i="1"/>
  <c r="H114" i="1"/>
  <c r="G114" i="1"/>
  <c r="F114" i="1"/>
  <c r="C114" i="1"/>
  <c r="A114" i="1"/>
  <c r="T113" i="1"/>
  <c r="R113" i="1"/>
  <c r="Q113" i="1"/>
  <c r="O113" i="1"/>
  <c r="N113" i="1"/>
  <c r="M113" i="1"/>
  <c r="L113" i="1"/>
  <c r="K113" i="1"/>
  <c r="P113" i="1" s="1"/>
  <c r="J113" i="1"/>
  <c r="I113" i="1"/>
  <c r="H113" i="1"/>
  <c r="G113" i="1"/>
  <c r="F113" i="1"/>
  <c r="C113" i="1"/>
  <c r="A113" i="1"/>
  <c r="T112" i="1"/>
  <c r="T111" i="1" s="1"/>
  <c r="R112" i="1"/>
  <c r="R111" i="1" s="1"/>
  <c r="S111" i="1" s="1"/>
  <c r="Q112" i="1"/>
  <c r="Q111" i="1" s="1"/>
  <c r="O112" i="1"/>
  <c r="N112" i="1"/>
  <c r="N111" i="1" s="1"/>
  <c r="M112" i="1"/>
  <c r="L112" i="1"/>
  <c r="L111" i="1" s="1"/>
  <c r="K112" i="1"/>
  <c r="J112" i="1"/>
  <c r="J111" i="1" s="1"/>
  <c r="I112" i="1"/>
  <c r="I111" i="1" s="1"/>
  <c r="H112" i="1"/>
  <c r="G112" i="1"/>
  <c r="G111" i="1" s="1"/>
  <c r="F112" i="1"/>
  <c r="F111" i="1" s="1"/>
  <c r="C112" i="1"/>
  <c r="A112" i="1"/>
  <c r="K111" i="1"/>
  <c r="H111" i="1"/>
  <c r="C111" i="1"/>
  <c r="A111" i="1"/>
  <c r="T110" i="1"/>
  <c r="R110" i="1"/>
  <c r="Q110" i="1"/>
  <c r="P110" i="1"/>
  <c r="O110" i="1"/>
  <c r="N110" i="1"/>
  <c r="M110" i="1"/>
  <c r="L110" i="1"/>
  <c r="K110" i="1"/>
  <c r="S110" i="1" s="1"/>
  <c r="J110" i="1"/>
  <c r="I110" i="1"/>
  <c r="H110" i="1"/>
  <c r="G110" i="1"/>
  <c r="F110" i="1"/>
  <c r="T109" i="1"/>
  <c r="R109" i="1"/>
  <c r="Q109" i="1"/>
  <c r="P109" i="1"/>
  <c r="O109" i="1"/>
  <c r="N109" i="1"/>
  <c r="M109" i="1"/>
  <c r="L109" i="1"/>
  <c r="K109" i="1"/>
  <c r="S109" i="1" s="1"/>
  <c r="J109" i="1"/>
  <c r="I109" i="1"/>
  <c r="H109" i="1"/>
  <c r="G109" i="1"/>
  <c r="F109" i="1"/>
  <c r="C109" i="1"/>
  <c r="A109" i="1"/>
  <c r="T108" i="1"/>
  <c r="R108" i="1"/>
  <c r="Q108" i="1"/>
  <c r="O108" i="1"/>
  <c r="P108" i="1" s="1"/>
  <c r="N108" i="1"/>
  <c r="N106" i="1" s="1"/>
  <c r="N105" i="1" s="1"/>
  <c r="M108" i="1"/>
  <c r="L108" i="1"/>
  <c r="K108" i="1"/>
  <c r="S108" i="1" s="1"/>
  <c r="J108" i="1"/>
  <c r="I108" i="1"/>
  <c r="H108" i="1"/>
  <c r="G108" i="1"/>
  <c r="F108" i="1"/>
  <c r="F106" i="1" s="1"/>
  <c r="F105" i="1" s="1"/>
  <c r="C108" i="1"/>
  <c r="A108" i="1"/>
  <c r="T107" i="1"/>
  <c r="T106" i="1" s="1"/>
  <c r="R107" i="1"/>
  <c r="S107" i="1" s="1"/>
  <c r="Q107" i="1"/>
  <c r="O107" i="1"/>
  <c r="O106" i="1" s="1"/>
  <c r="N107" i="1"/>
  <c r="M107" i="1"/>
  <c r="M106" i="1" s="1"/>
  <c r="M105" i="1" s="1"/>
  <c r="L107" i="1"/>
  <c r="L106" i="1" s="1"/>
  <c r="K107" i="1"/>
  <c r="J107" i="1"/>
  <c r="J106" i="1" s="1"/>
  <c r="J105" i="1" s="1"/>
  <c r="I107" i="1"/>
  <c r="I106" i="1" s="1"/>
  <c r="I105" i="1" s="1"/>
  <c r="H107" i="1"/>
  <c r="H106" i="1" s="1"/>
  <c r="H105" i="1" s="1"/>
  <c r="G107" i="1"/>
  <c r="G106" i="1" s="1"/>
  <c r="F107" i="1"/>
  <c r="C107" i="1"/>
  <c r="A107" i="1"/>
  <c r="R106" i="1"/>
  <c r="S106" i="1" s="1"/>
  <c r="Q106" i="1"/>
  <c r="Q105" i="1" s="1"/>
  <c r="K106" i="1"/>
  <c r="P106" i="1" s="1"/>
  <c r="C106" i="1"/>
  <c r="A106" i="1"/>
  <c r="T105" i="1"/>
  <c r="L105" i="1"/>
  <c r="C105" i="1"/>
  <c r="A105" i="1"/>
  <c r="T104" i="1"/>
  <c r="R104" i="1"/>
  <c r="Q104" i="1"/>
  <c r="O104" i="1"/>
  <c r="N104" i="1"/>
  <c r="M104" i="1"/>
  <c r="M103" i="1" s="1"/>
  <c r="L104" i="1"/>
  <c r="L103" i="1" s="1"/>
  <c r="K104" i="1"/>
  <c r="P104" i="1" s="1"/>
  <c r="J104" i="1"/>
  <c r="I104" i="1"/>
  <c r="H104" i="1"/>
  <c r="H103" i="1" s="1"/>
  <c r="G104" i="1"/>
  <c r="F104" i="1"/>
  <c r="T103" i="1"/>
  <c r="R103" i="1"/>
  <c r="Q103" i="1"/>
  <c r="O103" i="1"/>
  <c r="N103" i="1"/>
  <c r="J103" i="1"/>
  <c r="I103" i="1"/>
  <c r="G103" i="1"/>
  <c r="F103" i="1"/>
  <c r="T102" i="1"/>
  <c r="R102" i="1"/>
  <c r="S102" i="1" s="1"/>
  <c r="Q102" i="1"/>
  <c r="P102" i="1"/>
  <c r="O102" i="1"/>
  <c r="N102" i="1"/>
  <c r="N101" i="1" s="1"/>
  <c r="M102" i="1"/>
  <c r="M101" i="1" s="1"/>
  <c r="L102" i="1"/>
  <c r="K102" i="1"/>
  <c r="J102" i="1"/>
  <c r="J101" i="1" s="1"/>
  <c r="I102" i="1"/>
  <c r="I101" i="1" s="1"/>
  <c r="H102" i="1"/>
  <c r="H101" i="1" s="1"/>
  <c r="G102" i="1"/>
  <c r="F102" i="1"/>
  <c r="F101" i="1" s="1"/>
  <c r="C102" i="1"/>
  <c r="A102" i="1"/>
  <c r="T101" i="1"/>
  <c r="R101" i="1"/>
  <c r="S101" i="1" s="1"/>
  <c r="Q101" i="1"/>
  <c r="O101" i="1"/>
  <c r="P101" i="1" s="1"/>
  <c r="L101" i="1"/>
  <c r="K101" i="1"/>
  <c r="G101" i="1"/>
  <c r="G92" i="1" s="1"/>
  <c r="G91" i="1" s="1"/>
  <c r="C101" i="1"/>
  <c r="A101" i="1"/>
  <c r="T100" i="1"/>
  <c r="R100" i="1"/>
  <c r="Q100" i="1"/>
  <c r="P100" i="1"/>
  <c r="O100" i="1"/>
  <c r="N100" i="1"/>
  <c r="M100" i="1"/>
  <c r="M99" i="1" s="1"/>
  <c r="L100" i="1"/>
  <c r="L99" i="1" s="1"/>
  <c r="K100" i="1"/>
  <c r="S100" i="1" s="1"/>
  <c r="J100" i="1"/>
  <c r="I100" i="1"/>
  <c r="I99" i="1" s="1"/>
  <c r="H100" i="1"/>
  <c r="H99" i="1" s="1"/>
  <c r="G100" i="1"/>
  <c r="F100" i="1"/>
  <c r="T99" i="1"/>
  <c r="R99" i="1"/>
  <c r="Q99" i="1"/>
  <c r="O99" i="1"/>
  <c r="P99" i="1" s="1"/>
  <c r="N99" i="1"/>
  <c r="K99" i="1"/>
  <c r="S99" i="1" s="1"/>
  <c r="J99" i="1"/>
  <c r="G99" i="1"/>
  <c r="F99" i="1"/>
  <c r="T98" i="1"/>
  <c r="R98" i="1"/>
  <c r="S98" i="1" s="1"/>
  <c r="Q98" i="1"/>
  <c r="Q96" i="1" s="1"/>
  <c r="Q93" i="1" s="1"/>
  <c r="Q92" i="1" s="1"/>
  <c r="Q91" i="1" s="1"/>
  <c r="O98" i="1"/>
  <c r="P98" i="1" s="1"/>
  <c r="N98" i="1"/>
  <c r="M98" i="1"/>
  <c r="L98" i="1"/>
  <c r="K98" i="1"/>
  <c r="J98" i="1"/>
  <c r="J96" i="1" s="1"/>
  <c r="I98" i="1"/>
  <c r="I96" i="1" s="1"/>
  <c r="I93" i="1" s="1"/>
  <c r="I92" i="1" s="1"/>
  <c r="I91" i="1" s="1"/>
  <c r="H98" i="1"/>
  <c r="G98" i="1"/>
  <c r="F98" i="1"/>
  <c r="C98" i="1"/>
  <c r="A98" i="1"/>
  <c r="T97" i="1"/>
  <c r="R97" i="1"/>
  <c r="R96" i="1" s="1"/>
  <c r="Q97" i="1"/>
  <c r="O97" i="1"/>
  <c r="P97" i="1" s="1"/>
  <c r="N97" i="1"/>
  <c r="N96" i="1" s="1"/>
  <c r="M97" i="1"/>
  <c r="L97" i="1"/>
  <c r="K97" i="1"/>
  <c r="S97" i="1" s="1"/>
  <c r="J97" i="1"/>
  <c r="I97" i="1"/>
  <c r="H97" i="1"/>
  <c r="G97" i="1"/>
  <c r="F97" i="1"/>
  <c r="F96" i="1" s="1"/>
  <c r="C97" i="1"/>
  <c r="A97" i="1"/>
  <c r="T96" i="1"/>
  <c r="O96" i="1"/>
  <c r="P96" i="1" s="1"/>
  <c r="M96" i="1"/>
  <c r="L96" i="1"/>
  <c r="L93" i="1" s="1"/>
  <c r="L92" i="1" s="1"/>
  <c r="L91" i="1" s="1"/>
  <c r="K96" i="1"/>
  <c r="H96" i="1"/>
  <c r="G96" i="1"/>
  <c r="C96" i="1"/>
  <c r="A96" i="1"/>
  <c r="T95" i="1"/>
  <c r="R95" i="1"/>
  <c r="Q95" i="1"/>
  <c r="P95" i="1"/>
  <c r="O95" i="1"/>
  <c r="N95" i="1"/>
  <c r="N94" i="1" s="1"/>
  <c r="N93" i="1" s="1"/>
  <c r="N92" i="1" s="1"/>
  <c r="N91" i="1" s="1"/>
  <c r="M95" i="1"/>
  <c r="M94" i="1" s="1"/>
  <c r="L95" i="1"/>
  <c r="K95" i="1"/>
  <c r="S95" i="1" s="1"/>
  <c r="J95" i="1"/>
  <c r="J94" i="1" s="1"/>
  <c r="I95" i="1"/>
  <c r="H95" i="1"/>
  <c r="H94" i="1" s="1"/>
  <c r="G95" i="1"/>
  <c r="F95" i="1"/>
  <c r="F94" i="1" s="1"/>
  <c r="F93" i="1" s="1"/>
  <c r="F92" i="1" s="1"/>
  <c r="F91" i="1" s="1"/>
  <c r="T94" i="1"/>
  <c r="R94" i="1"/>
  <c r="S94" i="1" s="1"/>
  <c r="Q94" i="1"/>
  <c r="O94" i="1"/>
  <c r="O93" i="1" s="1"/>
  <c r="L94" i="1"/>
  <c r="K94" i="1"/>
  <c r="I94" i="1"/>
  <c r="G94" i="1"/>
  <c r="T93" i="1"/>
  <c r="K93" i="1"/>
  <c r="G93" i="1"/>
  <c r="C93" i="1"/>
  <c r="A93" i="1"/>
  <c r="T92" i="1"/>
  <c r="T91" i="1" s="1"/>
  <c r="K92" i="1"/>
  <c r="C92" i="1"/>
  <c r="A92" i="1"/>
  <c r="C91" i="1"/>
  <c r="A91" i="1"/>
  <c r="T90" i="1"/>
  <c r="R90" i="1"/>
  <c r="S90" i="1" s="1"/>
  <c r="Q90" i="1"/>
  <c r="Q89" i="1" s="1"/>
  <c r="O90" i="1"/>
  <c r="P90" i="1" s="1"/>
  <c r="N90" i="1"/>
  <c r="M90" i="1"/>
  <c r="L90" i="1"/>
  <c r="K90" i="1"/>
  <c r="J90" i="1"/>
  <c r="I90" i="1"/>
  <c r="I89" i="1" s="1"/>
  <c r="H90" i="1"/>
  <c r="G90" i="1"/>
  <c r="G89" i="1" s="1"/>
  <c r="F90" i="1"/>
  <c r="F89" i="1" s="1"/>
  <c r="C90" i="1"/>
  <c r="A90" i="1"/>
  <c r="T89" i="1"/>
  <c r="R89" i="1"/>
  <c r="S89" i="1" s="1"/>
  <c r="O89" i="1"/>
  <c r="P89" i="1" s="1"/>
  <c r="N89" i="1"/>
  <c r="M89" i="1"/>
  <c r="L89" i="1"/>
  <c r="K89" i="1"/>
  <c r="J89" i="1"/>
  <c r="H89" i="1"/>
  <c r="C89" i="1"/>
  <c r="A89" i="1"/>
  <c r="T88" i="1"/>
  <c r="T87" i="1" s="1"/>
  <c r="T84" i="1" s="1"/>
  <c r="R88" i="1"/>
  <c r="Q88" i="1"/>
  <c r="O88" i="1"/>
  <c r="P88" i="1" s="1"/>
  <c r="N88" i="1"/>
  <c r="M88" i="1"/>
  <c r="L88" i="1"/>
  <c r="K88" i="1"/>
  <c r="K87" i="1" s="1"/>
  <c r="J88" i="1"/>
  <c r="I88" i="1"/>
  <c r="I87" i="1" s="1"/>
  <c r="I84" i="1" s="1"/>
  <c r="H88" i="1"/>
  <c r="G88" i="1"/>
  <c r="G87" i="1" s="1"/>
  <c r="G84" i="1" s="1"/>
  <c r="F88" i="1"/>
  <c r="F87" i="1" s="1"/>
  <c r="C88" i="1"/>
  <c r="A88" i="1"/>
  <c r="R87" i="1"/>
  <c r="Q87" i="1"/>
  <c r="O87" i="1"/>
  <c r="P87" i="1" s="1"/>
  <c r="N87" i="1"/>
  <c r="M87" i="1"/>
  <c r="L87" i="1"/>
  <c r="J87" i="1"/>
  <c r="J84" i="1" s="1"/>
  <c r="H87" i="1"/>
  <c r="H84" i="1" s="1"/>
  <c r="C87" i="1"/>
  <c r="A87" i="1"/>
  <c r="T86" i="1"/>
  <c r="R86" i="1"/>
  <c r="Q86" i="1"/>
  <c r="Q85" i="1" s="1"/>
  <c r="Q84" i="1" s="1"/>
  <c r="Q83" i="1" s="1"/>
  <c r="O86" i="1"/>
  <c r="P86" i="1" s="1"/>
  <c r="N86" i="1"/>
  <c r="N85" i="1" s="1"/>
  <c r="N84" i="1" s="1"/>
  <c r="M86" i="1"/>
  <c r="M85" i="1" s="1"/>
  <c r="L86" i="1"/>
  <c r="K86" i="1"/>
  <c r="S86" i="1" s="1"/>
  <c r="J86" i="1"/>
  <c r="I86" i="1"/>
  <c r="H86" i="1"/>
  <c r="G86" i="1"/>
  <c r="F86" i="1"/>
  <c r="C86" i="1"/>
  <c r="A86" i="1"/>
  <c r="T85" i="1"/>
  <c r="R85" i="1"/>
  <c r="S85" i="1" s="1"/>
  <c r="O85" i="1"/>
  <c r="P85" i="1" s="1"/>
  <c r="L85" i="1"/>
  <c r="K85" i="1"/>
  <c r="J85" i="1"/>
  <c r="I85" i="1"/>
  <c r="H85" i="1"/>
  <c r="G85" i="1"/>
  <c r="F85" i="1"/>
  <c r="C85" i="1"/>
  <c r="A85" i="1"/>
  <c r="R84" i="1"/>
  <c r="S84" i="1" s="1"/>
  <c r="O84" i="1"/>
  <c r="M84" i="1"/>
  <c r="L84" i="1"/>
  <c r="L83" i="1" s="1"/>
  <c r="K84" i="1"/>
  <c r="C84" i="1"/>
  <c r="A84" i="1"/>
  <c r="C83" i="1"/>
  <c r="A83" i="1"/>
  <c r="T82" i="1"/>
  <c r="R82" i="1"/>
  <c r="S82" i="1" s="1"/>
  <c r="Q82" i="1"/>
  <c r="O82" i="1"/>
  <c r="N82" i="1"/>
  <c r="M82" i="1"/>
  <c r="L82" i="1"/>
  <c r="L81" i="1" s="1"/>
  <c r="K82" i="1"/>
  <c r="J82" i="1"/>
  <c r="I82" i="1"/>
  <c r="I81" i="1" s="1"/>
  <c r="H82" i="1"/>
  <c r="G82" i="1"/>
  <c r="G81" i="1" s="1"/>
  <c r="F82" i="1"/>
  <c r="T81" i="1"/>
  <c r="S81" i="1"/>
  <c r="R81" i="1"/>
  <c r="Q81" i="1"/>
  <c r="N81" i="1"/>
  <c r="M81" i="1"/>
  <c r="K81" i="1"/>
  <c r="J81" i="1"/>
  <c r="H81" i="1"/>
  <c r="F81" i="1"/>
  <c r="T80" i="1"/>
  <c r="R80" i="1"/>
  <c r="Q80" i="1"/>
  <c r="Q79" i="1" s="1"/>
  <c r="O80" i="1"/>
  <c r="N80" i="1"/>
  <c r="M80" i="1"/>
  <c r="M79" i="1" s="1"/>
  <c r="L80" i="1"/>
  <c r="K80" i="1"/>
  <c r="K79" i="1" s="1"/>
  <c r="J80" i="1"/>
  <c r="I80" i="1"/>
  <c r="H80" i="1"/>
  <c r="H79" i="1" s="1"/>
  <c r="G80" i="1"/>
  <c r="F80" i="1"/>
  <c r="T79" i="1"/>
  <c r="R79" i="1"/>
  <c r="O79" i="1"/>
  <c r="P79" i="1" s="1"/>
  <c r="N79" i="1"/>
  <c r="L79" i="1"/>
  <c r="J79" i="1"/>
  <c r="I79" i="1"/>
  <c r="G79" i="1"/>
  <c r="F79" i="1"/>
  <c r="T78" i="1"/>
  <c r="R78" i="1"/>
  <c r="S78" i="1" s="1"/>
  <c r="Q78" i="1"/>
  <c r="P78" i="1"/>
  <c r="O78" i="1"/>
  <c r="N78" i="1"/>
  <c r="M78" i="1"/>
  <c r="M77" i="1" s="1"/>
  <c r="L78" i="1"/>
  <c r="K78" i="1"/>
  <c r="J78" i="1"/>
  <c r="I78" i="1"/>
  <c r="H78" i="1"/>
  <c r="G78" i="1"/>
  <c r="F78" i="1"/>
  <c r="C78" i="1"/>
  <c r="A78" i="1"/>
  <c r="T77" i="1"/>
  <c r="Q77" i="1"/>
  <c r="O77" i="1"/>
  <c r="P77" i="1" s="1"/>
  <c r="N77" i="1"/>
  <c r="N76" i="1" s="1"/>
  <c r="L77" i="1"/>
  <c r="K77" i="1"/>
  <c r="J77" i="1"/>
  <c r="I77" i="1"/>
  <c r="H77" i="1"/>
  <c r="G77" i="1"/>
  <c r="F77" i="1"/>
  <c r="F76" i="1" s="1"/>
  <c r="C77" i="1"/>
  <c r="A77" i="1"/>
  <c r="T76" i="1"/>
  <c r="Q76" i="1"/>
  <c r="O76" i="1"/>
  <c r="P76" i="1" s="1"/>
  <c r="M76" i="1"/>
  <c r="L76" i="1"/>
  <c r="K76" i="1"/>
  <c r="J76" i="1"/>
  <c r="I76" i="1"/>
  <c r="H76" i="1"/>
  <c r="G76" i="1"/>
  <c r="C76" i="1"/>
  <c r="A76" i="1"/>
  <c r="T75" i="1"/>
  <c r="T74" i="1" s="1"/>
  <c r="T73" i="1" s="1"/>
  <c r="T72" i="1" s="1"/>
  <c r="R75" i="1"/>
  <c r="S75" i="1" s="1"/>
  <c r="Q75" i="1"/>
  <c r="P75" i="1"/>
  <c r="O75" i="1"/>
  <c r="N75" i="1"/>
  <c r="M75" i="1"/>
  <c r="L75" i="1"/>
  <c r="K75" i="1"/>
  <c r="J75" i="1"/>
  <c r="I75" i="1"/>
  <c r="H75" i="1"/>
  <c r="H74" i="1" s="1"/>
  <c r="H73" i="1" s="1"/>
  <c r="H72" i="1" s="1"/>
  <c r="G75" i="1"/>
  <c r="F75" i="1"/>
  <c r="F74" i="1" s="1"/>
  <c r="F73" i="1" s="1"/>
  <c r="F72" i="1" s="1"/>
  <c r="C75" i="1"/>
  <c r="A75" i="1"/>
  <c r="Q74" i="1"/>
  <c r="Q73" i="1" s="1"/>
  <c r="Q72" i="1" s="1"/>
  <c r="Q71" i="1" s="1"/>
  <c r="O74" i="1"/>
  <c r="N74" i="1"/>
  <c r="N73" i="1" s="1"/>
  <c r="N72" i="1" s="1"/>
  <c r="M74" i="1"/>
  <c r="M73" i="1" s="1"/>
  <c r="M72" i="1" s="1"/>
  <c r="L74" i="1"/>
  <c r="K74" i="1"/>
  <c r="J74" i="1"/>
  <c r="J73" i="1" s="1"/>
  <c r="J72" i="1" s="1"/>
  <c r="I74" i="1"/>
  <c r="G74" i="1"/>
  <c r="C74" i="1"/>
  <c r="A74" i="1"/>
  <c r="O73" i="1"/>
  <c r="P73" i="1" s="1"/>
  <c r="L73" i="1"/>
  <c r="K73" i="1"/>
  <c r="I73" i="1"/>
  <c r="I72" i="1" s="1"/>
  <c r="G73" i="1"/>
  <c r="G72" i="1" s="1"/>
  <c r="C73" i="1"/>
  <c r="A73" i="1"/>
  <c r="C72" i="1"/>
  <c r="A72" i="1"/>
  <c r="C71" i="1"/>
  <c r="A71" i="1"/>
  <c r="T70" i="1"/>
  <c r="T69" i="1" s="1"/>
  <c r="T68" i="1" s="1"/>
  <c r="T67" i="1" s="1"/>
  <c r="T66" i="1" s="1"/>
  <c r="R70" i="1"/>
  <c r="S70" i="1" s="1"/>
  <c r="Q70" i="1"/>
  <c r="O70" i="1"/>
  <c r="P70" i="1" s="1"/>
  <c r="N70" i="1"/>
  <c r="M70" i="1"/>
  <c r="L70" i="1"/>
  <c r="L69" i="1" s="1"/>
  <c r="L68" i="1" s="1"/>
  <c r="L67" i="1" s="1"/>
  <c r="L66" i="1" s="1"/>
  <c r="K70" i="1"/>
  <c r="J70" i="1"/>
  <c r="J69" i="1" s="1"/>
  <c r="J68" i="1" s="1"/>
  <c r="J67" i="1" s="1"/>
  <c r="J66" i="1" s="1"/>
  <c r="I70" i="1"/>
  <c r="H70" i="1"/>
  <c r="H69" i="1" s="1"/>
  <c r="H68" i="1" s="1"/>
  <c r="H67" i="1" s="1"/>
  <c r="H66" i="1" s="1"/>
  <c r="G70" i="1"/>
  <c r="G69" i="1" s="1"/>
  <c r="G68" i="1" s="1"/>
  <c r="G67" i="1" s="1"/>
  <c r="G66" i="1" s="1"/>
  <c r="F70" i="1"/>
  <c r="Q69" i="1"/>
  <c r="Q68" i="1" s="1"/>
  <c r="Q67" i="1" s="1"/>
  <c r="Q66" i="1" s="1"/>
  <c r="N69" i="1"/>
  <c r="N68" i="1" s="1"/>
  <c r="N67" i="1" s="1"/>
  <c r="N66" i="1" s="1"/>
  <c r="M69" i="1"/>
  <c r="K69" i="1"/>
  <c r="K68" i="1" s="1"/>
  <c r="K67" i="1" s="1"/>
  <c r="K66" i="1" s="1"/>
  <c r="I69" i="1"/>
  <c r="I68" i="1" s="1"/>
  <c r="I67" i="1" s="1"/>
  <c r="I66" i="1" s="1"/>
  <c r="F69" i="1"/>
  <c r="F68" i="1" s="1"/>
  <c r="F67" i="1" s="1"/>
  <c r="F66" i="1" s="1"/>
  <c r="M68" i="1"/>
  <c r="M67" i="1" s="1"/>
  <c r="M66" i="1" s="1"/>
  <c r="T65" i="1"/>
  <c r="R65" i="1"/>
  <c r="R64" i="1" s="1"/>
  <c r="S64" i="1" s="1"/>
  <c r="Q65" i="1"/>
  <c r="Q64" i="1" s="1"/>
  <c r="O65" i="1"/>
  <c r="P65" i="1" s="1"/>
  <c r="N65" i="1"/>
  <c r="M65" i="1"/>
  <c r="M64" i="1" s="1"/>
  <c r="L65" i="1"/>
  <c r="K65" i="1"/>
  <c r="J65" i="1"/>
  <c r="J64" i="1" s="1"/>
  <c r="I65" i="1"/>
  <c r="I64" i="1" s="1"/>
  <c r="H65" i="1"/>
  <c r="G65" i="1"/>
  <c r="G64" i="1" s="1"/>
  <c r="F65" i="1"/>
  <c r="C65" i="1"/>
  <c r="A65" i="1"/>
  <c r="T64" i="1"/>
  <c r="N64" i="1"/>
  <c r="N61" i="1" s="1"/>
  <c r="L64" i="1"/>
  <c r="K64" i="1"/>
  <c r="H64" i="1"/>
  <c r="F64" i="1"/>
  <c r="F61" i="1" s="1"/>
  <c r="C64" i="1"/>
  <c r="A64" i="1"/>
  <c r="T63" i="1"/>
  <c r="T62" i="1" s="1"/>
  <c r="T61" i="1" s="1"/>
  <c r="R63" i="1"/>
  <c r="Q63" i="1"/>
  <c r="Q62" i="1" s="1"/>
  <c r="O63" i="1"/>
  <c r="P63" i="1" s="1"/>
  <c r="N63" i="1"/>
  <c r="M63" i="1"/>
  <c r="L63" i="1"/>
  <c r="L62" i="1" s="1"/>
  <c r="L61" i="1" s="1"/>
  <c r="L60" i="1" s="1"/>
  <c r="L59" i="1" s="1"/>
  <c r="K63" i="1"/>
  <c r="S63" i="1" s="1"/>
  <c r="J63" i="1"/>
  <c r="I63" i="1"/>
  <c r="I62" i="1" s="1"/>
  <c r="H63" i="1"/>
  <c r="G63" i="1"/>
  <c r="G62" i="1" s="1"/>
  <c r="F63" i="1"/>
  <c r="C63" i="1"/>
  <c r="A63" i="1"/>
  <c r="R62" i="1"/>
  <c r="N62" i="1"/>
  <c r="M62" i="1"/>
  <c r="J62" i="1"/>
  <c r="J61" i="1" s="1"/>
  <c r="H62" i="1"/>
  <c r="H61" i="1" s="1"/>
  <c r="F62" i="1"/>
  <c r="C62" i="1"/>
  <c r="A62" i="1"/>
  <c r="C61" i="1"/>
  <c r="A61" i="1"/>
  <c r="C60" i="1"/>
  <c r="A60" i="1"/>
  <c r="C59" i="1"/>
  <c r="A59" i="1"/>
  <c r="C58" i="1"/>
  <c r="A58" i="1"/>
  <c r="T57" i="1"/>
  <c r="R57" i="1"/>
  <c r="S57" i="1" s="1"/>
  <c r="Q57" i="1"/>
  <c r="O57" i="1"/>
  <c r="P57" i="1" s="1"/>
  <c r="N57" i="1"/>
  <c r="M57" i="1"/>
  <c r="L57" i="1"/>
  <c r="K57" i="1"/>
  <c r="J57" i="1"/>
  <c r="I57" i="1"/>
  <c r="H57" i="1"/>
  <c r="G57" i="1"/>
  <c r="F57" i="1"/>
  <c r="C57" i="1"/>
  <c r="A57" i="1"/>
  <c r="T56" i="1"/>
  <c r="R56" i="1"/>
  <c r="S56" i="1" s="1"/>
  <c r="Q56" i="1"/>
  <c r="O56" i="1"/>
  <c r="P56" i="1" s="1"/>
  <c r="N56" i="1"/>
  <c r="M56" i="1"/>
  <c r="L56" i="1"/>
  <c r="K56" i="1"/>
  <c r="J56" i="1"/>
  <c r="I56" i="1"/>
  <c r="H56" i="1"/>
  <c r="G56" i="1"/>
  <c r="F56" i="1"/>
  <c r="C56" i="1"/>
  <c r="A56" i="1"/>
  <c r="T55" i="1"/>
  <c r="R55" i="1"/>
  <c r="Q55" i="1"/>
  <c r="O55" i="1"/>
  <c r="P55" i="1" s="1"/>
  <c r="N55" i="1"/>
  <c r="M55" i="1"/>
  <c r="L55" i="1"/>
  <c r="K55" i="1"/>
  <c r="S55" i="1" s="1"/>
  <c r="J55" i="1"/>
  <c r="I55" i="1"/>
  <c r="H55" i="1"/>
  <c r="G55" i="1"/>
  <c r="F55" i="1"/>
  <c r="C55" i="1"/>
  <c r="A55" i="1"/>
  <c r="T54" i="1"/>
  <c r="R54" i="1"/>
  <c r="S54" i="1" s="1"/>
  <c r="Q54" i="1"/>
  <c r="P54" i="1"/>
  <c r="O54" i="1"/>
  <c r="N54" i="1"/>
  <c r="M54" i="1"/>
  <c r="L54" i="1"/>
  <c r="K54" i="1"/>
  <c r="J54" i="1"/>
  <c r="I54" i="1"/>
  <c r="H54" i="1"/>
  <c r="G54" i="1"/>
  <c r="F54" i="1"/>
  <c r="F50" i="1" s="1"/>
  <c r="C54" i="1"/>
  <c r="A54" i="1"/>
  <c r="T53" i="1"/>
  <c r="R53" i="1"/>
  <c r="S53" i="1" s="1"/>
  <c r="Q53" i="1"/>
  <c r="Q51" i="1" s="1"/>
  <c r="Q50" i="1" s="1"/>
  <c r="O53" i="1"/>
  <c r="P53" i="1" s="1"/>
  <c r="N53" i="1"/>
  <c r="M53" i="1"/>
  <c r="L53" i="1"/>
  <c r="K53" i="1"/>
  <c r="J53" i="1"/>
  <c r="I53" i="1"/>
  <c r="H53" i="1"/>
  <c r="G53" i="1"/>
  <c r="G51" i="1" s="1"/>
  <c r="G50" i="1" s="1"/>
  <c r="F53" i="1"/>
  <c r="C53" i="1"/>
  <c r="A53" i="1"/>
  <c r="T52" i="1"/>
  <c r="R52" i="1"/>
  <c r="Q52" i="1"/>
  <c r="P52" i="1"/>
  <c r="O52" i="1"/>
  <c r="N52" i="1"/>
  <c r="N51" i="1" s="1"/>
  <c r="M52" i="1"/>
  <c r="L52" i="1"/>
  <c r="L51" i="1" s="1"/>
  <c r="K52" i="1"/>
  <c r="J52" i="1"/>
  <c r="J51" i="1" s="1"/>
  <c r="J50" i="1" s="1"/>
  <c r="I52" i="1"/>
  <c r="H52" i="1"/>
  <c r="H51" i="1" s="1"/>
  <c r="G52" i="1"/>
  <c r="F52" i="1"/>
  <c r="F51" i="1" s="1"/>
  <c r="C52" i="1"/>
  <c r="A52" i="1"/>
  <c r="T51" i="1"/>
  <c r="M51" i="1"/>
  <c r="K51" i="1"/>
  <c r="K50" i="1" s="1"/>
  <c r="I51" i="1"/>
  <c r="I50" i="1" s="1"/>
  <c r="C51" i="1"/>
  <c r="A51" i="1"/>
  <c r="T50" i="1"/>
  <c r="N50" i="1"/>
  <c r="M50" i="1"/>
  <c r="L50" i="1"/>
  <c r="H50" i="1"/>
  <c r="C50" i="1"/>
  <c r="A50" i="1"/>
  <c r="T49" i="1"/>
  <c r="S49" i="1"/>
  <c r="R49" i="1"/>
  <c r="Q49" i="1"/>
  <c r="O49" i="1"/>
  <c r="P49" i="1" s="1"/>
  <c r="N49" i="1"/>
  <c r="M49" i="1"/>
  <c r="L49" i="1"/>
  <c r="K49" i="1"/>
  <c r="J49" i="1"/>
  <c r="I49" i="1"/>
  <c r="H49" i="1"/>
  <c r="G49" i="1"/>
  <c r="F49" i="1"/>
  <c r="C49" i="1"/>
  <c r="A49" i="1"/>
  <c r="T48" i="1"/>
  <c r="R48" i="1"/>
  <c r="S48" i="1" s="1"/>
  <c r="Q48" i="1"/>
  <c r="O48" i="1"/>
  <c r="P48" i="1" s="1"/>
  <c r="N48" i="1"/>
  <c r="M48" i="1"/>
  <c r="L48" i="1"/>
  <c r="K48" i="1"/>
  <c r="J48" i="1"/>
  <c r="I48" i="1"/>
  <c r="H48" i="1"/>
  <c r="G48" i="1"/>
  <c r="F48" i="1"/>
  <c r="C48" i="1"/>
  <c r="A48" i="1"/>
  <c r="T47" i="1"/>
  <c r="R47" i="1"/>
  <c r="Q47" i="1"/>
  <c r="O47" i="1"/>
  <c r="N47" i="1"/>
  <c r="M47" i="1"/>
  <c r="L47" i="1"/>
  <c r="K47" i="1"/>
  <c r="S47" i="1" s="1"/>
  <c r="J47" i="1"/>
  <c r="I47" i="1"/>
  <c r="H47" i="1"/>
  <c r="G47" i="1"/>
  <c r="F47" i="1"/>
  <c r="C47" i="1"/>
  <c r="A47" i="1"/>
  <c r="T46" i="1"/>
  <c r="R46" i="1"/>
  <c r="S46" i="1" s="1"/>
  <c r="Q46" i="1"/>
  <c r="P46" i="1"/>
  <c r="O46" i="1"/>
  <c r="N46" i="1"/>
  <c r="M46" i="1"/>
  <c r="L46" i="1"/>
  <c r="K46" i="1"/>
  <c r="J46" i="1"/>
  <c r="I46" i="1"/>
  <c r="H46" i="1"/>
  <c r="G46" i="1"/>
  <c r="F46" i="1"/>
  <c r="C46" i="1"/>
  <c r="A46" i="1"/>
  <c r="T45" i="1"/>
  <c r="R45" i="1"/>
  <c r="S45" i="1" s="1"/>
  <c r="Q45" i="1"/>
  <c r="Q44" i="1" s="1"/>
  <c r="O45" i="1"/>
  <c r="N45" i="1"/>
  <c r="M45" i="1"/>
  <c r="M44" i="1" s="1"/>
  <c r="L45" i="1"/>
  <c r="K45" i="1"/>
  <c r="K44" i="1" s="1"/>
  <c r="J45" i="1"/>
  <c r="J44" i="1" s="1"/>
  <c r="I45" i="1"/>
  <c r="I44" i="1" s="1"/>
  <c r="H45" i="1"/>
  <c r="G45" i="1"/>
  <c r="G44" i="1" s="1"/>
  <c r="F45" i="1"/>
  <c r="C45" i="1"/>
  <c r="A45" i="1"/>
  <c r="T44" i="1"/>
  <c r="R44" i="1"/>
  <c r="S44" i="1" s="1"/>
  <c r="N44" i="1"/>
  <c r="L44" i="1"/>
  <c r="H44" i="1"/>
  <c r="F44" i="1"/>
  <c r="C44" i="1"/>
  <c r="A44" i="1"/>
  <c r="T43" i="1"/>
  <c r="R43" i="1"/>
  <c r="Q43" i="1"/>
  <c r="Q42" i="1" s="1"/>
  <c r="O43" i="1"/>
  <c r="N43" i="1"/>
  <c r="M43" i="1"/>
  <c r="L43" i="1"/>
  <c r="L42" i="1" s="1"/>
  <c r="K43" i="1"/>
  <c r="K42" i="1" s="1"/>
  <c r="J43" i="1"/>
  <c r="I43" i="1"/>
  <c r="I42" i="1" s="1"/>
  <c r="H43" i="1"/>
  <c r="G43" i="1"/>
  <c r="G42" i="1" s="1"/>
  <c r="F43" i="1"/>
  <c r="C43" i="1"/>
  <c r="A43" i="1"/>
  <c r="T42" i="1"/>
  <c r="R42" i="1"/>
  <c r="N42" i="1"/>
  <c r="M42" i="1"/>
  <c r="J42" i="1"/>
  <c r="H42" i="1"/>
  <c r="F42" i="1"/>
  <c r="C42" i="1"/>
  <c r="A42" i="1"/>
  <c r="T41" i="1"/>
  <c r="S41" i="1"/>
  <c r="R41" i="1"/>
  <c r="Q41" i="1"/>
  <c r="O41" i="1"/>
  <c r="P41" i="1" s="1"/>
  <c r="N41" i="1"/>
  <c r="M41" i="1"/>
  <c r="L41" i="1"/>
  <c r="K41" i="1"/>
  <c r="J41" i="1"/>
  <c r="I41" i="1"/>
  <c r="H41" i="1"/>
  <c r="G41" i="1"/>
  <c r="F41" i="1"/>
  <c r="C41" i="1"/>
  <c r="A41" i="1"/>
  <c r="T40" i="1"/>
  <c r="T39" i="1" s="1"/>
  <c r="R40" i="1"/>
  <c r="Q40" i="1"/>
  <c r="O40" i="1"/>
  <c r="P40" i="1" s="1"/>
  <c r="N40" i="1"/>
  <c r="N39" i="1" s="1"/>
  <c r="M40" i="1"/>
  <c r="L40" i="1"/>
  <c r="L39" i="1" s="1"/>
  <c r="K40" i="1"/>
  <c r="J40" i="1"/>
  <c r="J39" i="1" s="1"/>
  <c r="I40" i="1"/>
  <c r="H40" i="1"/>
  <c r="H39" i="1" s="1"/>
  <c r="G40" i="1"/>
  <c r="G39" i="1" s="1"/>
  <c r="G32" i="1" s="1"/>
  <c r="F40" i="1"/>
  <c r="F39" i="1" s="1"/>
  <c r="C40" i="1"/>
  <c r="A40" i="1"/>
  <c r="Q39" i="1"/>
  <c r="M39" i="1"/>
  <c r="K39" i="1"/>
  <c r="I39" i="1"/>
  <c r="C39" i="1"/>
  <c r="A39" i="1"/>
  <c r="T38" i="1"/>
  <c r="R38" i="1"/>
  <c r="S38" i="1" s="1"/>
  <c r="Q38" i="1"/>
  <c r="P38" i="1"/>
  <c r="O38" i="1"/>
  <c r="N38" i="1"/>
  <c r="M38" i="1"/>
  <c r="L38" i="1"/>
  <c r="K38" i="1"/>
  <c r="J38" i="1"/>
  <c r="I38" i="1"/>
  <c r="H38" i="1"/>
  <c r="G38" i="1"/>
  <c r="F38" i="1"/>
  <c r="C38" i="1"/>
  <c r="A38" i="1"/>
  <c r="T37" i="1"/>
  <c r="S37" i="1"/>
  <c r="R37" i="1"/>
  <c r="Q37" i="1"/>
  <c r="O37" i="1"/>
  <c r="N37" i="1"/>
  <c r="M37" i="1"/>
  <c r="M36" i="1" s="1"/>
  <c r="L37" i="1"/>
  <c r="K37" i="1"/>
  <c r="K36" i="1" s="1"/>
  <c r="J37" i="1"/>
  <c r="J36" i="1" s="1"/>
  <c r="I37" i="1"/>
  <c r="I36" i="1" s="1"/>
  <c r="H37" i="1"/>
  <c r="G37" i="1"/>
  <c r="F37" i="1"/>
  <c r="F36" i="1" s="1"/>
  <c r="C37" i="1"/>
  <c r="A37" i="1"/>
  <c r="T36" i="1"/>
  <c r="O36" i="1"/>
  <c r="P36" i="1" s="1"/>
  <c r="N36" i="1"/>
  <c r="L36" i="1"/>
  <c r="H36" i="1"/>
  <c r="H32" i="1" s="1"/>
  <c r="G36" i="1"/>
  <c r="C36" i="1"/>
  <c r="A36" i="1"/>
  <c r="T35" i="1"/>
  <c r="R35" i="1"/>
  <c r="Q35" i="1"/>
  <c r="P35" i="1"/>
  <c r="O35" i="1"/>
  <c r="N35" i="1"/>
  <c r="M35" i="1"/>
  <c r="L35" i="1"/>
  <c r="K35" i="1"/>
  <c r="S35" i="1" s="1"/>
  <c r="J35" i="1"/>
  <c r="I35" i="1"/>
  <c r="H35" i="1"/>
  <c r="G35" i="1"/>
  <c r="F35" i="1"/>
  <c r="C35" i="1"/>
  <c r="A35" i="1"/>
  <c r="T34" i="1"/>
  <c r="R34" i="1"/>
  <c r="S34" i="1" s="1"/>
  <c r="Q34" i="1"/>
  <c r="Q33" i="1" s="1"/>
  <c r="P34" i="1"/>
  <c r="O34" i="1"/>
  <c r="N34" i="1"/>
  <c r="N33" i="1" s="1"/>
  <c r="N32" i="1" s="1"/>
  <c r="M34" i="1"/>
  <c r="M33" i="1" s="1"/>
  <c r="M32" i="1" s="1"/>
  <c r="L34" i="1"/>
  <c r="L33" i="1" s="1"/>
  <c r="K34" i="1"/>
  <c r="J34" i="1"/>
  <c r="I34" i="1"/>
  <c r="I33" i="1" s="1"/>
  <c r="I32" i="1" s="1"/>
  <c r="H34" i="1"/>
  <c r="H33" i="1" s="1"/>
  <c r="G34" i="1"/>
  <c r="F34" i="1"/>
  <c r="C34" i="1"/>
  <c r="A34" i="1"/>
  <c r="R33" i="1"/>
  <c r="S33" i="1" s="1"/>
  <c r="O33" i="1"/>
  <c r="K33" i="1"/>
  <c r="K32" i="1" s="1"/>
  <c r="J33" i="1"/>
  <c r="G33" i="1"/>
  <c r="F33" i="1"/>
  <c r="F32" i="1" s="1"/>
  <c r="C33" i="1"/>
  <c r="A33" i="1"/>
  <c r="C32" i="1"/>
  <c r="A32" i="1"/>
  <c r="T31" i="1"/>
  <c r="T30" i="1" s="1"/>
  <c r="T28" i="1" s="1"/>
  <c r="R31" i="1"/>
  <c r="Q31" i="1"/>
  <c r="P31" i="1"/>
  <c r="O31" i="1"/>
  <c r="O30" i="1" s="1"/>
  <c r="N31" i="1"/>
  <c r="M31" i="1"/>
  <c r="M30" i="1" s="1"/>
  <c r="L31" i="1"/>
  <c r="K31" i="1"/>
  <c r="K30" i="1" s="1"/>
  <c r="J31" i="1"/>
  <c r="I31" i="1"/>
  <c r="I30" i="1" s="1"/>
  <c r="H31" i="1"/>
  <c r="H30" i="1" s="1"/>
  <c r="H28" i="1" s="1"/>
  <c r="G31" i="1"/>
  <c r="G30" i="1" s="1"/>
  <c r="F31" i="1"/>
  <c r="C31" i="1"/>
  <c r="A31" i="1"/>
  <c r="R30" i="1"/>
  <c r="S30" i="1" s="1"/>
  <c r="Q30" i="1"/>
  <c r="P30" i="1"/>
  <c r="N30" i="1"/>
  <c r="L30" i="1"/>
  <c r="J30" i="1"/>
  <c r="F30" i="1"/>
  <c r="C30" i="1"/>
  <c r="A30" i="1"/>
  <c r="T29" i="1"/>
  <c r="S29" i="1"/>
  <c r="R29" i="1"/>
  <c r="Q29" i="1"/>
  <c r="O29" i="1"/>
  <c r="N29" i="1"/>
  <c r="M29" i="1"/>
  <c r="L29" i="1"/>
  <c r="K29" i="1"/>
  <c r="K28" i="1" s="1"/>
  <c r="S28" i="1" s="1"/>
  <c r="J29" i="1"/>
  <c r="J28" i="1" s="1"/>
  <c r="I29" i="1"/>
  <c r="H29" i="1"/>
  <c r="G29" i="1"/>
  <c r="F29" i="1"/>
  <c r="F28" i="1" s="1"/>
  <c r="C29" i="1"/>
  <c r="A29" i="1"/>
  <c r="R28" i="1"/>
  <c r="O28" i="1"/>
  <c r="P28" i="1" s="1"/>
  <c r="N28" i="1"/>
  <c r="L28" i="1"/>
  <c r="G28" i="1"/>
  <c r="C28" i="1"/>
  <c r="A28" i="1"/>
  <c r="T27" i="1"/>
  <c r="R27" i="1"/>
  <c r="Q27" i="1"/>
  <c r="P27" i="1"/>
  <c r="O27" i="1"/>
  <c r="N27" i="1"/>
  <c r="M27" i="1"/>
  <c r="L27" i="1"/>
  <c r="K27" i="1"/>
  <c r="S27" i="1" s="1"/>
  <c r="J27" i="1"/>
  <c r="I27" i="1"/>
  <c r="H27" i="1"/>
  <c r="G27" i="1"/>
  <c r="F27" i="1"/>
  <c r="C27" i="1"/>
  <c r="A27" i="1"/>
  <c r="T26" i="1"/>
  <c r="R26" i="1"/>
  <c r="S26" i="1" s="1"/>
  <c r="Q26" i="1"/>
  <c r="P26" i="1"/>
  <c r="O26" i="1"/>
  <c r="N26" i="1"/>
  <c r="M26" i="1"/>
  <c r="L26" i="1"/>
  <c r="L24" i="1" s="1"/>
  <c r="L17" i="1" s="1"/>
  <c r="L16" i="1" s="1"/>
  <c r="K26" i="1"/>
  <c r="J26" i="1"/>
  <c r="I26" i="1"/>
  <c r="I24" i="1" s="1"/>
  <c r="H26" i="1"/>
  <c r="H24" i="1" s="1"/>
  <c r="G26" i="1"/>
  <c r="F26" i="1"/>
  <c r="C26" i="1"/>
  <c r="A26" i="1"/>
  <c r="T25" i="1"/>
  <c r="R25" i="1"/>
  <c r="S25" i="1" s="1"/>
  <c r="Q25" i="1"/>
  <c r="Q24" i="1" s="1"/>
  <c r="O25" i="1"/>
  <c r="P25" i="1" s="1"/>
  <c r="N25" i="1"/>
  <c r="M25" i="1"/>
  <c r="M24" i="1" s="1"/>
  <c r="M17" i="1" s="1"/>
  <c r="L25" i="1"/>
  <c r="K25" i="1"/>
  <c r="K24" i="1" s="1"/>
  <c r="J25" i="1"/>
  <c r="J24" i="1" s="1"/>
  <c r="I25" i="1"/>
  <c r="H25" i="1"/>
  <c r="G25" i="1"/>
  <c r="F25" i="1"/>
  <c r="C25" i="1"/>
  <c r="A25" i="1"/>
  <c r="T24" i="1"/>
  <c r="O24" i="1"/>
  <c r="P24" i="1" s="1"/>
  <c r="N24" i="1"/>
  <c r="G24" i="1"/>
  <c r="F24" i="1"/>
  <c r="C24" i="1"/>
  <c r="A24" i="1"/>
  <c r="T23" i="1"/>
  <c r="R23" i="1"/>
  <c r="Q23" i="1"/>
  <c r="O23" i="1"/>
  <c r="P23" i="1" s="1"/>
  <c r="N23" i="1"/>
  <c r="M23" i="1"/>
  <c r="L23" i="1"/>
  <c r="K23" i="1"/>
  <c r="S23" i="1" s="1"/>
  <c r="J23" i="1"/>
  <c r="I23" i="1"/>
  <c r="H23" i="1"/>
  <c r="G23" i="1"/>
  <c r="F23" i="1"/>
  <c r="C23" i="1"/>
  <c r="A23" i="1"/>
  <c r="T22" i="1"/>
  <c r="R22" i="1"/>
  <c r="Q22" i="1"/>
  <c r="O22" i="1"/>
  <c r="P22" i="1" s="1"/>
  <c r="N22" i="1"/>
  <c r="M22" i="1"/>
  <c r="L22" i="1"/>
  <c r="K22" i="1"/>
  <c r="S22" i="1" s="1"/>
  <c r="J22" i="1"/>
  <c r="I22" i="1"/>
  <c r="H22" i="1"/>
  <c r="G22" i="1"/>
  <c r="F22" i="1"/>
  <c r="C22" i="1"/>
  <c r="A22" i="1"/>
  <c r="T21" i="1"/>
  <c r="R21" i="1"/>
  <c r="S21" i="1" s="1"/>
  <c r="Q21" i="1"/>
  <c r="P21" i="1"/>
  <c r="O21" i="1"/>
  <c r="N21" i="1"/>
  <c r="M21" i="1"/>
  <c r="L21" i="1"/>
  <c r="K21" i="1"/>
  <c r="J21" i="1"/>
  <c r="I21" i="1"/>
  <c r="H21" i="1"/>
  <c r="G21" i="1"/>
  <c r="F21" i="1"/>
  <c r="C21" i="1"/>
  <c r="A21" i="1"/>
  <c r="T20" i="1"/>
  <c r="R20" i="1"/>
  <c r="S20" i="1" s="1"/>
  <c r="Q20" i="1"/>
  <c r="O20" i="1"/>
  <c r="P20" i="1" s="1"/>
  <c r="N20" i="1"/>
  <c r="M20" i="1"/>
  <c r="L20" i="1"/>
  <c r="K20" i="1"/>
  <c r="J20" i="1"/>
  <c r="I20" i="1"/>
  <c r="H20" i="1"/>
  <c r="G20" i="1"/>
  <c r="F20" i="1"/>
  <c r="C20" i="1"/>
  <c r="A20" i="1"/>
  <c r="T19" i="1"/>
  <c r="R19" i="1"/>
  <c r="S19" i="1" s="1"/>
  <c r="Q19" i="1"/>
  <c r="O19" i="1"/>
  <c r="P19" i="1" s="1"/>
  <c r="N19" i="1"/>
  <c r="N17" i="1" s="1"/>
  <c r="N16" i="1" s="1"/>
  <c r="M19" i="1"/>
  <c r="L19" i="1"/>
  <c r="K19" i="1"/>
  <c r="J19" i="1"/>
  <c r="J17" i="1" s="1"/>
  <c r="J16" i="1" s="1"/>
  <c r="I19" i="1"/>
  <c r="H19" i="1"/>
  <c r="G19" i="1"/>
  <c r="F19" i="1"/>
  <c r="F17" i="1" s="1"/>
  <c r="F16" i="1" s="1"/>
  <c r="C19" i="1"/>
  <c r="A19" i="1"/>
  <c r="T18" i="1"/>
  <c r="R18" i="1"/>
  <c r="Q18" i="1"/>
  <c r="O18" i="1"/>
  <c r="P18" i="1" s="1"/>
  <c r="N18" i="1"/>
  <c r="M18" i="1"/>
  <c r="L18" i="1"/>
  <c r="K18" i="1"/>
  <c r="S18" i="1" s="1"/>
  <c r="J18" i="1"/>
  <c r="I18" i="1"/>
  <c r="H18" i="1"/>
  <c r="G18" i="1"/>
  <c r="G17" i="1" s="1"/>
  <c r="G16" i="1" s="1"/>
  <c r="F18" i="1"/>
  <c r="C18" i="1"/>
  <c r="A18" i="1"/>
  <c r="T17" i="1"/>
  <c r="C17" i="1"/>
  <c r="A17" i="1"/>
  <c r="C16" i="1"/>
  <c r="A16" i="1"/>
  <c r="C15" i="1"/>
  <c r="A15" i="1"/>
  <c r="C14" i="1"/>
  <c r="A14" i="1"/>
  <c r="C13" i="1"/>
  <c r="A13" i="1"/>
  <c r="C12" i="1"/>
  <c r="A12" i="1"/>
  <c r="T16" i="1" l="1"/>
  <c r="J32" i="1"/>
  <c r="J15" i="1"/>
  <c r="J14" i="1" s="1"/>
  <c r="N15" i="1"/>
  <c r="N14" i="1" s="1"/>
  <c r="F15" i="1"/>
  <c r="F14" i="1" s="1"/>
  <c r="H17" i="1"/>
  <c r="H16" i="1" s="1"/>
  <c r="H15" i="1" s="1"/>
  <c r="H14" i="1" s="1"/>
  <c r="Q17" i="1"/>
  <c r="I17" i="1"/>
  <c r="L32" i="1"/>
  <c r="L15" i="1" s="1"/>
  <c r="L14" i="1" s="1"/>
  <c r="G15" i="1"/>
  <c r="G14" i="1" s="1"/>
  <c r="M28" i="1"/>
  <c r="M16" i="1" s="1"/>
  <c r="M15" i="1" s="1"/>
  <c r="M14" i="1" s="1"/>
  <c r="P29" i="1"/>
  <c r="P37" i="1"/>
  <c r="O17" i="1"/>
  <c r="Q28" i="1"/>
  <c r="S31" i="1"/>
  <c r="Q36" i="1"/>
  <c r="Q32" i="1" s="1"/>
  <c r="S42" i="1"/>
  <c r="S43" i="1"/>
  <c r="O51" i="1"/>
  <c r="S79" i="1"/>
  <c r="R24" i="1"/>
  <c r="S24" i="1" s="1"/>
  <c r="I28" i="1"/>
  <c r="P33" i="1"/>
  <c r="R36" i="1"/>
  <c r="P45" i="1"/>
  <c r="O44" i="1"/>
  <c r="P44" i="1" s="1"/>
  <c r="F60" i="1"/>
  <c r="F59" i="1" s="1"/>
  <c r="H93" i="1"/>
  <c r="H92" i="1" s="1"/>
  <c r="H91" i="1" s="1"/>
  <c r="P47" i="1"/>
  <c r="S52" i="1"/>
  <c r="R51" i="1"/>
  <c r="K72" i="1"/>
  <c r="R17" i="1"/>
  <c r="O39" i="1"/>
  <c r="P39" i="1" s="1"/>
  <c r="H60" i="1"/>
  <c r="H59" i="1" s="1"/>
  <c r="G61" i="1"/>
  <c r="G60" i="1" s="1"/>
  <c r="G59" i="1" s="1"/>
  <c r="L72" i="1"/>
  <c r="L71" i="1" s="1"/>
  <c r="L58" i="1" s="1"/>
  <c r="K17" i="1"/>
  <c r="K16" i="1" s="1"/>
  <c r="K15" i="1" s="1"/>
  <c r="K14" i="1" s="1"/>
  <c r="T33" i="1"/>
  <c r="T32" i="1" s="1"/>
  <c r="J60" i="1"/>
  <c r="J59" i="1" s="1"/>
  <c r="Q61" i="1"/>
  <c r="Q60" i="1" s="1"/>
  <c r="Q59" i="1" s="1"/>
  <c r="Q58" i="1" s="1"/>
  <c r="H83" i="1"/>
  <c r="H71" i="1" s="1"/>
  <c r="P93" i="1"/>
  <c r="O92" i="1"/>
  <c r="S96" i="1"/>
  <c r="R93" i="1"/>
  <c r="J93" i="1"/>
  <c r="J92" i="1" s="1"/>
  <c r="J91" i="1" s="1"/>
  <c r="R39" i="1"/>
  <c r="S39" i="1" s="1"/>
  <c r="S40" i="1"/>
  <c r="O42" i="1"/>
  <c r="P42" i="1" s="1"/>
  <c r="P43" i="1"/>
  <c r="M61" i="1"/>
  <c r="M60" i="1" s="1"/>
  <c r="M59" i="1" s="1"/>
  <c r="I61" i="1"/>
  <c r="I60" i="1" s="1"/>
  <c r="I59" i="1" s="1"/>
  <c r="N60" i="1"/>
  <c r="N59" i="1" s="1"/>
  <c r="N83" i="1"/>
  <c r="N71" i="1" s="1"/>
  <c r="T60" i="1"/>
  <c r="T59" i="1" s="1"/>
  <c r="P80" i="1"/>
  <c r="F84" i="1"/>
  <c r="F83" i="1" s="1"/>
  <c r="F71" i="1" s="1"/>
  <c r="M93" i="1"/>
  <c r="M92" i="1" s="1"/>
  <c r="M91" i="1" s="1"/>
  <c r="M83" i="1" s="1"/>
  <c r="M71" i="1" s="1"/>
  <c r="P112" i="1"/>
  <c r="O111" i="1"/>
  <c r="P111" i="1" s="1"/>
  <c r="S65" i="1"/>
  <c r="O69" i="1"/>
  <c r="P84" i="1"/>
  <c r="K103" i="1"/>
  <c r="S103" i="1" s="1"/>
  <c r="O62" i="1"/>
  <c r="P74" i="1"/>
  <c r="S80" i="1"/>
  <c r="P82" i="1"/>
  <c r="O81" i="1"/>
  <c r="P81" i="1" s="1"/>
  <c r="K105" i="1"/>
  <c r="J124" i="1"/>
  <c r="J83" i="1" s="1"/>
  <c r="J71" i="1" s="1"/>
  <c r="R61" i="1"/>
  <c r="O64" i="1"/>
  <c r="P64" i="1" s="1"/>
  <c r="R69" i="1"/>
  <c r="R74" i="1"/>
  <c r="R77" i="1"/>
  <c r="S87" i="1"/>
  <c r="P94" i="1"/>
  <c r="F136" i="1"/>
  <c r="F135" i="1" s="1"/>
  <c r="F134" i="1" s="1"/>
  <c r="F133" i="1" s="1"/>
  <c r="N136" i="1"/>
  <c r="N135" i="1" s="1"/>
  <c r="N134" i="1" s="1"/>
  <c r="N133" i="1" s="1"/>
  <c r="S143" i="1"/>
  <c r="S88" i="1"/>
  <c r="S104" i="1"/>
  <c r="M124" i="1"/>
  <c r="I124" i="1"/>
  <c r="I83" i="1" s="1"/>
  <c r="I71" i="1" s="1"/>
  <c r="Q136" i="1"/>
  <c r="Q135" i="1" s="1"/>
  <c r="Q134" i="1" s="1"/>
  <c r="Q133" i="1" s="1"/>
  <c r="P140" i="1"/>
  <c r="K62" i="1"/>
  <c r="K61" i="1" s="1"/>
  <c r="K60" i="1" s="1"/>
  <c r="K59" i="1" s="1"/>
  <c r="G105" i="1"/>
  <c r="G83" i="1" s="1"/>
  <c r="G71" i="1" s="1"/>
  <c r="O105" i="1"/>
  <c r="P105" i="1" s="1"/>
  <c r="M136" i="1"/>
  <c r="M135" i="1" s="1"/>
  <c r="M134" i="1" s="1"/>
  <c r="M133" i="1" s="1"/>
  <c r="H136" i="1"/>
  <c r="H135" i="1" s="1"/>
  <c r="H134" i="1" s="1"/>
  <c r="H133" i="1" s="1"/>
  <c r="P107" i="1"/>
  <c r="T124" i="1"/>
  <c r="T83" i="1" s="1"/>
  <c r="T71" i="1" s="1"/>
  <c r="S144" i="1"/>
  <c r="S152" i="1"/>
  <c r="S112" i="1"/>
  <c r="S128" i="1"/>
  <c r="R131" i="1"/>
  <c r="S131" i="1" s="1"/>
  <c r="K143" i="1"/>
  <c r="K136" i="1" s="1"/>
  <c r="K135" i="1" s="1"/>
  <c r="K134" i="1" s="1"/>
  <c r="K133" i="1" s="1"/>
  <c r="P148" i="1"/>
  <c r="K151" i="1"/>
  <c r="P151" i="1" s="1"/>
  <c r="S113" i="1"/>
  <c r="S117" i="1"/>
  <c r="P122" i="1"/>
  <c r="P139" i="1"/>
  <c r="S142" i="1"/>
  <c r="P147" i="1"/>
  <c r="O137" i="1"/>
  <c r="R140" i="1"/>
  <c r="S140" i="1" s="1"/>
  <c r="O153" i="1"/>
  <c r="P153" i="1" s="1"/>
  <c r="R124" i="1"/>
  <c r="S124" i="1" s="1"/>
  <c r="O127" i="1"/>
  <c r="P127" i="1" s="1"/>
  <c r="P145" i="1"/>
  <c r="S122" i="1"/>
  <c r="P118" i="1"/>
  <c r="R120" i="1"/>
  <c r="O131" i="1"/>
  <c r="P131" i="1" s="1"/>
  <c r="R137" i="1"/>
  <c r="R153" i="1"/>
  <c r="S153" i="1" s="1"/>
  <c r="L13" i="1" l="1"/>
  <c r="L12" i="1" s="1"/>
  <c r="L7" i="1" s="1"/>
  <c r="S77" i="1"/>
  <c r="R76" i="1"/>
  <c r="S76" i="1" s="1"/>
  <c r="I58" i="1"/>
  <c r="S93" i="1"/>
  <c r="R92" i="1"/>
  <c r="J58" i="1"/>
  <c r="S17" i="1"/>
  <c r="R16" i="1"/>
  <c r="K91" i="1"/>
  <c r="K83" i="1" s="1"/>
  <c r="H13" i="1"/>
  <c r="H12" i="1" s="1"/>
  <c r="H7" i="1" s="1"/>
  <c r="S137" i="1"/>
  <c r="R136" i="1"/>
  <c r="S74" i="1"/>
  <c r="R73" i="1"/>
  <c r="M58" i="1"/>
  <c r="M13" i="1" s="1"/>
  <c r="M12" i="1" s="1"/>
  <c r="M7" i="1" s="1"/>
  <c r="S69" i="1"/>
  <c r="R68" i="1"/>
  <c r="S151" i="1"/>
  <c r="P69" i="1"/>
  <c r="O68" i="1"/>
  <c r="O91" i="1"/>
  <c r="P92" i="1"/>
  <c r="N13" i="1"/>
  <c r="N12" i="1" s="1"/>
  <c r="N7" i="1" s="1"/>
  <c r="S120" i="1"/>
  <c r="R105" i="1"/>
  <c r="S105" i="1" s="1"/>
  <c r="P137" i="1"/>
  <c r="O136" i="1"/>
  <c r="P143" i="1"/>
  <c r="T58" i="1"/>
  <c r="O32" i="1"/>
  <c r="P32" i="1" s="1"/>
  <c r="K71" i="1"/>
  <c r="K58" i="1" s="1"/>
  <c r="K13" i="1" s="1"/>
  <c r="K12" i="1" s="1"/>
  <c r="K7" i="1" s="1"/>
  <c r="J13" i="1"/>
  <c r="J12" i="1" s="1"/>
  <c r="J7" i="1" s="1"/>
  <c r="P103" i="1"/>
  <c r="S61" i="1"/>
  <c r="S51" i="1"/>
  <c r="R50" i="1"/>
  <c r="S50" i="1" s="1"/>
  <c r="F58" i="1"/>
  <c r="F13" i="1" s="1"/>
  <c r="F12" i="1" s="1"/>
  <c r="F7" i="1" s="1"/>
  <c r="P17" i="1"/>
  <c r="O16" i="1"/>
  <c r="G58" i="1"/>
  <c r="G13" i="1" s="1"/>
  <c r="G12" i="1" s="1"/>
  <c r="G7" i="1" s="1"/>
  <c r="O72" i="1"/>
  <c r="H58" i="1"/>
  <c r="O50" i="1"/>
  <c r="P50" i="1" s="1"/>
  <c r="P51" i="1"/>
  <c r="I16" i="1"/>
  <c r="I15" i="1" s="1"/>
  <c r="I14" i="1" s="1"/>
  <c r="I13" i="1" s="1"/>
  <c r="I12" i="1" s="1"/>
  <c r="I7" i="1" s="1"/>
  <c r="O124" i="1"/>
  <c r="P124" i="1" s="1"/>
  <c r="P62" i="1"/>
  <c r="O61" i="1"/>
  <c r="N58" i="1"/>
  <c r="R32" i="1"/>
  <c r="S32" i="1" s="1"/>
  <c r="S36" i="1"/>
  <c r="S62" i="1"/>
  <c r="Q16" i="1"/>
  <c r="Q15" i="1" s="1"/>
  <c r="Q14" i="1" s="1"/>
  <c r="Q13" i="1" s="1"/>
  <c r="Q12" i="1" s="1"/>
  <c r="Q7" i="1" s="1"/>
  <c r="T15" i="1"/>
  <c r="T14" i="1" s="1"/>
  <c r="P72" i="1" l="1"/>
  <c r="P136" i="1"/>
  <c r="O135" i="1"/>
  <c r="P68" i="1"/>
  <c r="O67" i="1"/>
  <c r="S73" i="1"/>
  <c r="R72" i="1"/>
  <c r="P61" i="1"/>
  <c r="S92" i="1"/>
  <c r="R91" i="1"/>
  <c r="O15" i="1"/>
  <c r="P16" i="1"/>
  <c r="S136" i="1"/>
  <c r="R135" i="1"/>
  <c r="T13" i="1"/>
  <c r="T12" i="1" s="1"/>
  <c r="S68" i="1"/>
  <c r="R67" i="1"/>
  <c r="S16" i="1"/>
  <c r="R15" i="1"/>
  <c r="P91" i="1"/>
  <c r="O83" i="1"/>
  <c r="P83" i="1" s="1"/>
  <c r="S72" i="1" l="1"/>
  <c r="R71" i="1"/>
  <c r="S71" i="1" s="1"/>
  <c r="P67" i="1"/>
  <c r="O66" i="1"/>
  <c r="S15" i="1"/>
  <c r="R14" i="1"/>
  <c r="P135" i="1"/>
  <c r="O134" i="1"/>
  <c r="S67" i="1"/>
  <c r="R66" i="1"/>
  <c r="S135" i="1"/>
  <c r="R134" i="1"/>
  <c r="O14" i="1"/>
  <c r="P15" i="1"/>
  <c r="O71" i="1"/>
  <c r="P71" i="1" s="1"/>
  <c r="S91" i="1"/>
  <c r="R83" i="1"/>
  <c r="S83" i="1" s="1"/>
  <c r="S14" i="1" l="1"/>
  <c r="P134" i="1"/>
  <c r="O133" i="1"/>
  <c r="P133" i="1" s="1"/>
  <c r="P14" i="1"/>
  <c r="S134" i="1"/>
  <c r="R133" i="1"/>
  <c r="S133" i="1" s="1"/>
  <c r="P66" i="1"/>
  <c r="O60" i="1"/>
  <c r="S66" i="1"/>
  <c r="R60" i="1"/>
  <c r="S60" i="1" l="1"/>
  <c r="R59" i="1"/>
  <c r="O59" i="1"/>
  <c r="P60" i="1"/>
  <c r="O58" i="1" l="1"/>
  <c r="P59" i="1"/>
  <c r="S59" i="1"/>
  <c r="R58" i="1"/>
  <c r="S58" i="1" l="1"/>
  <c r="R13" i="1"/>
  <c r="P58" i="1"/>
  <c r="O13" i="1"/>
  <c r="P13" i="1" l="1"/>
  <c r="O12" i="1"/>
  <c r="R12" i="1"/>
  <c r="S13" i="1"/>
  <c r="R7" i="1" l="1"/>
  <c r="S12" i="1"/>
  <c r="S7" i="1" s="1"/>
  <c r="P12" i="1"/>
  <c r="P7" i="1" s="1"/>
  <c r="O7" i="1"/>
</calcChain>
</file>

<file path=xl/sharedStrings.xml><?xml version="1.0" encoding="utf-8"?>
<sst xmlns="http://schemas.openxmlformats.org/spreadsheetml/2006/main" count="496" uniqueCount="354">
  <si>
    <t>SISTEMA DE INFORMACIÓN BOGDATA</t>
  </si>
  <si>
    <t>EJECUCIÓN PRESUPUESTO</t>
  </si>
  <si>
    <t>INFORME DE EJECUCIÓN DEL PRESUPUESTO DE GASTOS E INVERSIONES</t>
  </si>
  <si>
    <t>ENTIDAD:</t>
  </si>
  <si>
    <t>122 - SECRETARÍA DE INTEGRACIÓN SOCIAL</t>
  </si>
  <si>
    <t>MES:</t>
  </si>
  <si>
    <t>Del 01/01/2022 al 31/05/2022</t>
  </si>
  <si>
    <t>UNIDAD EJECUTORA:</t>
  </si>
  <si>
    <t>VIGENCIA FISCAL:</t>
  </si>
  <si>
    <t>RUBRO PRESUPUESTAL</t>
  </si>
  <si>
    <t>APROPIACIÓN</t>
  </si>
  <si>
    <t>TOTAL CDP</t>
  </si>
  <si>
    <t>TOTAL COMPROMISOS</t>
  </si>
  <si>
    <t>EJECUC.</t>
  </si>
  <si>
    <t>AUTORIZACIÓN DE GIRO PRESUPUESTAL</t>
  </si>
  <si>
    <t>EJEC.</t>
  </si>
  <si>
    <t>GIRO TESORAL</t>
  </si>
  <si>
    <t>CÓDIGO</t>
  </si>
  <si>
    <t>NOMBRE</t>
  </si>
  <si>
    <t>INICIAL</t>
  </si>
  <si>
    <t>MODIFICACIONES</t>
  </si>
  <si>
    <t>VIGENTE</t>
  </si>
  <si>
    <t>SUSPENSIÓN</t>
  </si>
  <si>
    <t>DISPONIBLE</t>
  </si>
  <si>
    <t>MES</t>
  </si>
  <si>
    <t>ACUMULADO</t>
  </si>
  <si>
    <t>PRESUP.</t>
  </si>
  <si>
    <t>AUT. GIRO %</t>
  </si>
  <si>
    <t>Largo</t>
  </si>
  <si>
    <t>Eje/Agre</t>
  </si>
  <si>
    <t>1.1 BOGDATA</t>
  </si>
  <si>
    <t>MES
4</t>
  </si>
  <si>
    <t>ACUMULADO
5</t>
  </si>
  <si>
    <t>6=(3+5)</t>
  </si>
  <si>
    <t>8=(6-7)</t>
  </si>
  <si>
    <t>(13=12/8)</t>
  </si>
  <si>
    <t>(16=15/8)</t>
  </si>
  <si>
    <t>Agregado</t>
  </si>
  <si>
    <t>O2</t>
  </si>
  <si>
    <t>Gastos</t>
  </si>
  <si>
    <t>O21</t>
  </si>
  <si>
    <t>Funcionamiento</t>
  </si>
  <si>
    <t>O211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</si>
  <si>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</si>
  <si>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</si>
  <si>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</si>
  <si>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</si>
  <si>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</si>
  <si>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</si>
  <si>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</si>
  <si>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>Ejecutor</t>
  </si>
  <si>
    <t>O211010100101</t>
  </si>
  <si>
    <t>Sueldo básico</t>
  </si>
  <si>
    <t>O211010100102</t>
  </si>
  <si>
    <t>Horas extras, dominicales, festivos y recargos</t>
  </si>
  <si>
    <t>O211010100103</t>
  </si>
  <si>
    <t>Gastos de representación</t>
  </si>
  <si>
    <t>O211010100104</t>
  </si>
  <si>
    <t>Subsidio de alimentación</t>
  </si>
  <si>
    <t>O211010100105</t>
  </si>
  <si>
    <t>Auxilio de transporte</t>
  </si>
  <si>
    <t>O211010100107</t>
  </si>
  <si>
    <t>Bonificación por servicios prestados</t>
  </si>
  <si>
    <t>O211010100108</t>
  </si>
  <si>
    <t>Prestaciones sociales</t>
  </si>
  <si>
    <t>O21101010010801</t>
  </si>
  <si>
    <t>Prima de navidad</t>
  </si>
  <si>
    <t>O21101010010802</t>
  </si>
  <si>
    <t>Prima de vacaciones</t>
  </si>
  <si>
    <t>O211010100109</t>
  </si>
  <si>
    <t>Prima técnica salarial</t>
  </si>
  <si>
    <t>O2110101002</t>
  </si>
  <si>
    <t>Factores salariales especiales</t>
  </si>
  <si>
    <t>O211010100204</t>
  </si>
  <si>
    <t>Prima semestral</t>
  </si>
  <si>
    <t>O211010100212</t>
  </si>
  <si>
    <t>Prima de antigüedad</t>
  </si>
  <si>
    <t>O21101010021201</t>
  </si>
  <si>
    <t>Beneficios a los empleados a corto plazo</t>
  </si>
  <si>
    <t>O2110102</t>
  </si>
  <si>
    <t>Contribuciones inherentes a la nómina</t>
  </si>
  <si>
    <t>O2110102001</t>
  </si>
  <si>
    <t>Aportes a la seguridad social en pensiones</t>
  </si>
  <si>
    <t>O211010200101</t>
  </si>
  <si>
    <t>Aportes a la seguridad social en pensiones públicas</t>
  </si>
  <si>
    <t>O211010200102</t>
  </si>
  <si>
    <t>Aportes a la seguridad social en pensiones privadas</t>
  </si>
  <si>
    <t>O2110102002</t>
  </si>
  <si>
    <t>Aportes a la seguridad social en salud</t>
  </si>
  <si>
    <t>O211010200201</t>
  </si>
  <si>
    <t>Aportes a la seguridad social en salud pública</t>
  </si>
  <si>
    <t>O211010200202</t>
  </si>
  <si>
    <t>Aportes a la seguridad social en salud privada</t>
  </si>
  <si>
    <t>O2110102003</t>
  </si>
  <si>
    <t>Aportes de cesantías</t>
  </si>
  <si>
    <t>O211010200301</t>
  </si>
  <si>
    <t>Aportes de cesantías a fondos públicos</t>
  </si>
  <si>
    <t>O211010200302</t>
  </si>
  <si>
    <t>Aportes de cesantías a fondos privados</t>
  </si>
  <si>
    <t>O2110102004</t>
  </si>
  <si>
    <t>Aportes a cajas de compensación familiar</t>
  </si>
  <si>
    <t>O211010200401</t>
  </si>
  <si>
    <t>Compensar</t>
  </si>
  <si>
    <t>O2110102005</t>
  </si>
  <si>
    <t>Aportes generales al sistema de riesgos laborales</t>
  </si>
  <si>
    <t>O211010200501</t>
  </si>
  <si>
    <t>Aportes generales al sistema de riesgos laborales públicos</t>
  </si>
  <si>
    <t>O2110102006</t>
  </si>
  <si>
    <t>Aportes al ICBF</t>
  </si>
  <si>
    <t>O2110102007</t>
  </si>
  <si>
    <t>Aportes al SENA</t>
  </si>
  <si>
    <t>O2110102008</t>
  </si>
  <si>
    <t>Aportes a la ESAP</t>
  </si>
  <si>
    <t>O2110102009</t>
  </si>
  <si>
    <t>Aportes a escuelas industriales e institutos técnicos</t>
  </si>
  <si>
    <t>O2110103</t>
  </si>
  <si>
    <t>Remuneraciones no constitutivas de factor salarial</t>
  </si>
  <si>
    <t>O2110103001</t>
  </si>
  <si>
    <t>O211010300102</t>
  </si>
  <si>
    <t>Indemnización por vacaciones</t>
  </si>
  <si>
    <t>O211010300103</t>
  </si>
  <si>
    <t>Bonificación especial de recreación</t>
  </si>
  <si>
    <t>O2110103002</t>
  </si>
  <si>
    <t>Bonificación de dirección</t>
  </si>
  <si>
    <t>O2110103005</t>
  </si>
  <si>
    <t>Reconocimiento por permanencia en el servicio público - Bogotá D.C.</t>
  </si>
  <si>
    <t>O2110103012</t>
  </si>
  <si>
    <t>Prima de riesgo</t>
  </si>
  <si>
    <t>O2110103068</t>
  </si>
  <si>
    <t>Prima secretarial</t>
  </si>
  <si>
    <t>O212</t>
  </si>
  <si>
    <t>Adquisición de bienes y servicios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</si>
  <si>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</si>
  <si>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</si>
  <si>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</si>
  <si>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</si>
  <si>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</si>
  <si>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</si>
  <si>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O212010100303</t>
  </si>
  <si>
    <t>Maquinaria de oficina, contabilidad e informática</t>
  </si>
  <si>
    <t>O21201010030302</t>
  </si>
  <si>
    <t>Maquinaria de informática y sus partes, piezas y accesorios</t>
  </si>
  <si>
    <t>O212010100305</t>
  </si>
  <si>
    <t>Equipo y aparatos de radio, televisión y comunicaciones</t>
  </si>
  <si>
    <t>O21201010030503</t>
  </si>
  <si>
    <t>Radiorreceptores y receptores de televisión; apara</t>
  </si>
  <si>
    <t>O2120101005</t>
  </si>
  <si>
    <t>Otros activos fijos</t>
  </si>
  <si>
    <t>O212010100502</t>
  </si>
  <si>
    <t>Productos de la propiedad intelectual</t>
  </si>
  <si>
    <t>O21201010050203</t>
  </si>
  <si>
    <t>Programas de informática y bases de datos</t>
  </si>
  <si>
    <t>O2120101005020301</t>
  </si>
  <si>
    <t>Programas de informática</t>
  </si>
  <si>
    <t>O212010100502030101</t>
  </si>
  <si>
    <t>Paquetes de software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</si>
  <si>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</si>
  <si>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</si>
  <si>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</si>
  <si>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</si>
  <si>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</si>
  <si>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</si>
  <si>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O212020100208</t>
  </si>
  <si>
    <t>Tejido de punto o ganchillo; prendas de vestir</t>
  </si>
  <si>
    <t>O2120201002082823609</t>
  </si>
  <si>
    <t>Uniformes de trabajo</t>
  </si>
  <si>
    <t>O2120201003</t>
  </si>
  <si>
    <t>Otros bienes transportables (excepto productos metálicos, maquinaria y equipo)</t>
  </si>
  <si>
    <t>O212020100302</t>
  </si>
  <si>
    <t>Pasta o pulpa, papel y productos de papel; impresos y artículos similares</t>
  </si>
  <si>
    <t>O2120201003023212905</t>
  </si>
  <si>
    <t>Papel para escritorio sin impresión</t>
  </si>
  <si>
    <t>O212020100305</t>
  </si>
  <si>
    <t>Otros productos químicos; fibras artificiales (o fibras industriales hechas por el hombre)</t>
  </si>
  <si>
    <t>O2120201003053543003</t>
  </si>
  <si>
    <t>Aditivos para gasolina, aceites minerales y combustible en general</t>
  </si>
  <si>
    <t>O212020100306</t>
  </si>
  <si>
    <t>Productos de caucho y plástico</t>
  </si>
  <si>
    <t>O2120201003063694012</t>
  </si>
  <si>
    <t>Recipientes de material plástico-canecas para la basura</t>
  </si>
  <si>
    <t>O2120202</t>
  </si>
  <si>
    <t>Adquisición de servicios</t>
  </si>
  <si>
    <t>O2120202006</t>
  </si>
  <si>
    <t>Servicios de alojamiento; servicios de suministro de comidas y bebidas; servicios de transporte; y servicios de distribución de electricidad, gas y agua</t>
  </si>
  <si>
    <t>O212020200603</t>
  </si>
  <si>
    <t>Alojamiento; servicios de suministros de comidas y bebidas</t>
  </si>
  <si>
    <t>O21202020060363391</t>
  </si>
  <si>
    <t>Servicios de catering para eventos</t>
  </si>
  <si>
    <t>O212020200605</t>
  </si>
  <si>
    <t>Servicios de transporte de carga</t>
  </si>
  <si>
    <t>O21202020060565115</t>
  </si>
  <si>
    <t>Servicios de mudanza de muebles domésticos y de oficina</t>
  </si>
  <si>
    <t>O212020200608</t>
  </si>
  <si>
    <t>Servicios postales y de mensajería</t>
  </si>
  <si>
    <t>O21202020060868021</t>
  </si>
  <si>
    <t>Servicios locales de mensajería nacional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</si>
  <si>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</si>
  <si>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</si>
  <si>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</si>
  <si>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</si>
  <si>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</si>
  <si>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</si>
  <si>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O2120202007010303</t>
  </si>
  <si>
    <t>Servicios de seguros sociales de protección de otros riesgos sociales (excepto los servicios de seguridad social de afiliación obligatoria)</t>
  </si>
  <si>
    <t>O212020200701030371332</t>
  </si>
  <si>
    <t>Servicios de seguros sociales de riesgos laborales</t>
  </si>
  <si>
    <t>O2120202007010305</t>
  </si>
  <si>
    <t>Otros servicios de seguros distintos a los seguros de vida (excepto los servicios de reaseguro)</t>
  </si>
  <si>
    <t>O212020200701030571354</t>
  </si>
  <si>
    <t>Servicios de seguros contra incendio, terremoto o sustracción</t>
  </si>
  <si>
    <t>O212020200701030571355</t>
  </si>
  <si>
    <t>Servicios de seguros generales de responsabilidad civil</t>
  </si>
  <si>
    <t>O21202020070105</t>
  </si>
  <si>
    <t>Servicios auxiliares a los servicios financieros distintos de los seguros y las pensiones</t>
  </si>
  <si>
    <t>O2120202007010571559</t>
  </si>
  <si>
    <t>Otros servicios de administración de los mercados financieros n.c.p.</t>
  </si>
  <si>
    <t>O21202020070106</t>
  </si>
  <si>
    <t>Servicios auxiliares de seguros, pensiones y cesantías</t>
  </si>
  <si>
    <t>O2120202007010671640</t>
  </si>
  <si>
    <t>Servicios de administración de fondos de pensiones y cesantías</t>
  </si>
  <si>
    <t>O212020200703</t>
  </si>
  <si>
    <t>Servicios de arrendamiento o alquiler sin operario</t>
  </si>
  <si>
    <t>O21202020070373290</t>
  </si>
  <si>
    <t>Servicios de arrendamiento o alquiler de otros productos n.c.p.</t>
  </si>
  <si>
    <t>O2120202008</t>
  </si>
  <si>
    <t>Servicios prestados a las empresas y servicios de producción</t>
  </si>
  <si>
    <t>O212020200803</t>
  </si>
  <si>
    <t>Servicios profesionales, científicos y técnicos (excepto los servicios de investigación, urbanismo, jurídicos y de contabilidad)</t>
  </si>
  <si>
    <t>O21202020080383141</t>
  </si>
  <si>
    <t>Servicios de diseño y desarrollo de aplicaciones e</t>
  </si>
  <si>
    <t>O21202020080383611</t>
  </si>
  <si>
    <t>Servicios integrales de publicidad</t>
  </si>
  <si>
    <t>O21202020080383159</t>
  </si>
  <si>
    <t>Otros servicios de alojamiento y suministro de infraestructura en tecnología de la información (TI)</t>
  </si>
  <si>
    <t>O21202020080383132</t>
  </si>
  <si>
    <t>Servicios de soporte en tecnologías de la información (TI)</t>
  </si>
  <si>
    <t>O212020200804</t>
  </si>
  <si>
    <t>Servicios de telecomunicaciones, transmisión y suministro de información</t>
  </si>
  <si>
    <t>O21202020080484120</t>
  </si>
  <si>
    <t>Servicios de telefonía fija (acceso)</t>
  </si>
  <si>
    <t>O21202020080484131</t>
  </si>
  <si>
    <t>Servicios móviles de voz</t>
  </si>
  <si>
    <t>O21202020080484210</t>
  </si>
  <si>
    <t>Servicios básicos de Internet</t>
  </si>
  <si>
    <t>O21202020080484612</t>
  </si>
  <si>
    <t>Servicios de transmisión de programas de televisió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</si>
  <si>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</si>
  <si>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</si>
  <si>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</si>
  <si>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</si>
  <si>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O21202020080686320</t>
  </si>
  <si>
    <t>Servicios de distribución de gas por tuberías (a comisión o por contrato)</t>
  </si>
  <si>
    <t>O21202020080686330</t>
  </si>
  <si>
    <t>Servicios de distribución de agua por tubería (a comisión o por contrato)</t>
  </si>
  <si>
    <t>O212020200807</t>
  </si>
  <si>
    <t>Servicios de mantenimiento, reparación e instalación (excepto servicios de construcción)</t>
  </si>
  <si>
    <t>O2120202008078715699</t>
  </si>
  <si>
    <t>Servicio de mantenimiento y reparación de máquinas de uso general n.c.p.</t>
  </si>
  <si>
    <t>O2120202008078711001</t>
  </si>
  <si>
    <t>Servicio de mantenimiento y reparación de productos metálicos estructurales y sus partes</t>
  </si>
  <si>
    <t>O2120202008078715701</t>
  </si>
  <si>
    <t>Servicio de mantenimiento y reparación de ascensores</t>
  </si>
  <si>
    <t>O2120202009</t>
  </si>
  <si>
    <t>Servicios para la comunidad, sociales y personales</t>
  </si>
  <si>
    <t>O212020200902</t>
  </si>
  <si>
    <t>Servicios de educación</t>
  </si>
  <si>
    <t>O21202020090292913</t>
  </si>
  <si>
    <t>Servicios de educación para la formación y el trabajo</t>
  </si>
  <si>
    <t>O212020200904</t>
  </si>
  <si>
    <t>Servicios de alcantarillado, recolección, tratamiento y disposición de desechos y otros servicios de saneamiento ambiental</t>
  </si>
  <si>
    <t>O21202020090494110</t>
  </si>
  <si>
    <t>Servicios de alcantarillado y tratamiento de aguas residuales</t>
  </si>
  <si>
    <t>O21202020090494239</t>
  </si>
  <si>
    <t>Servicios generales de recolección de otros desech</t>
  </si>
  <si>
    <t>O2120202010</t>
  </si>
  <si>
    <t>Viáticos de los funcionarios en comisión</t>
  </si>
  <si>
    <t>O212020200906</t>
  </si>
  <si>
    <t>Servicios recreativos, culturales y deportivos</t>
  </si>
  <si>
    <t>O21202020090696511</t>
  </si>
  <si>
    <t>Servicios de promoción de eventos deportivos y recreativos</t>
  </si>
  <si>
    <t>O23</t>
  </si>
  <si>
    <t>INVERSION</t>
  </si>
  <si>
    <t>O2301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</si>
  <si>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</si>
  <si>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</si>
  <si>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</si>
  <si>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</si>
  <si>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</si>
  <si>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O2301160103</t>
  </si>
  <si>
    <t>Movilidad social integral</t>
  </si>
  <si>
    <t>O23011601030000007757</t>
  </si>
  <si>
    <t>Implementación de estrategias y servicios integrales para el abordaje del fenómeno de habitabilidad en calle en Bogotá</t>
  </si>
  <si>
    <t>O23011601030000007768</t>
  </si>
  <si>
    <t>Implementación de una estrategia de acompañamiento a hogares con mayor pobreza evidente y oculta de Bogotá</t>
  </si>
  <si>
    <t>O2301160104</t>
  </si>
  <si>
    <t>Prevención de la exclusión por razones étnicas, religiosas, sociales, políticas y de orientación sexual</t>
  </si>
  <si>
    <t>O23011601040000007756</t>
  </si>
  <si>
    <t>Compromiso social por la diversidad en Bogotá</t>
  </si>
  <si>
    <t>O23011601040000007730</t>
  </si>
  <si>
    <t>Servicio de atención a la población proveniente de flujos migratorios mixtos en Bogotá</t>
  </si>
  <si>
    <t>O2301160106</t>
  </si>
  <si>
    <t>Sistema Distrital del Cuidado</t>
  </si>
  <si>
    <t>O23011601060000007565</t>
  </si>
  <si>
    <t>Suministro de espacios adecuados, inclusivos y seguros para el desarrollo social integral en Bogotá</t>
  </si>
  <si>
    <t>O23011601060000007744</t>
  </si>
  <si>
    <t>Generación de Oportunidades para el Desarrollo Integral de la Niñez y la Adolescencia de Bogotá</t>
  </si>
  <si>
    <t>O23011601060000007752</t>
  </si>
  <si>
    <t>Contribución a la protección de los derechos de las familias especialmente de sus integrantes afectados por la violencia intrafamiliar en la ciudad de Bogotá</t>
  </si>
  <si>
    <t>O23011601060000007770</t>
  </si>
  <si>
    <t>Compromiso con el envejecimiento activo y una Bogotá cuidadora e incluyente</t>
  </si>
  <si>
    <t>O23011601060000007771</t>
  </si>
  <si>
    <t>Fortalecimiento de las oportunidades de inclusión</t>
  </si>
  <si>
    <t>O23011601060000007745</t>
  </si>
  <si>
    <t>Compromiso por una alimentación integral en Bogotá</t>
  </si>
  <si>
    <t>O23011601060000007749</t>
  </si>
  <si>
    <t>Implementación de la estrategia de territorios cuidadores en Bogotá</t>
  </si>
  <si>
    <t>O2301160108</t>
  </si>
  <si>
    <t>Prevención y atención de maternidad temprana</t>
  </si>
  <si>
    <t>O23011601080000007753</t>
  </si>
  <si>
    <t>Prevención de la maternidad y paternidad temprana en Bogotá</t>
  </si>
  <si>
    <t>O2301160117</t>
  </si>
  <si>
    <t>Jóvenes con capacidades: Proyecto de vida para la ciudadanía, la innovación y el trabajo del siglo XXI</t>
  </si>
  <si>
    <t>O23011601170000007740</t>
  </si>
  <si>
    <t>Generación JÓVENES CON DERECHOS en Bogotá</t>
  </si>
  <si>
    <t>O23011603</t>
  </si>
  <si>
    <t>INSPIRAR CONFIANZA Y LEGITIMIDAD PARA VIVIR SIN MIEDO Y SER EPICENTRO DE CULTURA CIUDADANA, PAZ Y RECONCILIACIÓN</t>
  </si>
  <si>
    <t>O2301160348</t>
  </si>
  <si>
    <t>Plataforma institucional para la seguridad y justicia</t>
  </si>
  <si>
    <t>O23011603480000007564</t>
  </si>
  <si>
    <t>Mejoramiento de la capacidad de respuesta institucional de las Comisarías de Familia en Bogotá</t>
  </si>
  <si>
    <t>O23011605</t>
  </si>
  <si>
    <t>CONSTRUIR BOGOTÁ REGIÓN CON GOBIERNO ABIERTO, TRANSPARENTE Y CIUDADANÍA CONSCIENTE</t>
  </si>
  <si>
    <t>O2301160551</t>
  </si>
  <si>
    <t>GOBIERNO ABIERTO</t>
  </si>
  <si>
    <t>O23011605510000007741</t>
  </si>
  <si>
    <t>Fortalecimiento de la gestión de la información y el conocimiento con enfoque participativo y territorial de la Secretaria Distrital de Integración Social en Bogotá</t>
  </si>
  <si>
    <t>O2301160556</t>
  </si>
  <si>
    <t>GESTIÓN PÚBLICA EFECTIVA</t>
  </si>
  <si>
    <t>O23011605560000007733</t>
  </si>
  <si>
    <t>Fortalecimiento institucional para una gestión pública efectiva y transparente en la ciudad de Bogotá</t>
  </si>
  <si>
    <t>O23011605560000007748</t>
  </si>
  <si>
    <t>Fortalecimiento de la gestión institucional y desarrollo integral del talento humano en Bogotá</t>
  </si>
  <si>
    <t>O2301160557</t>
  </si>
  <si>
    <t>GESTIÓN PÚBLICA LOCAL</t>
  </si>
  <si>
    <t>O23011605570000007735</t>
  </si>
  <si>
    <t>Fortalecimiento de los procesos territoriales y la construcción de respuestas integradoras e innovadoras en los territorios de Bogotá - Región</t>
  </si>
  <si>
    <t>LADY ALEJANDRA CASTILLO BENAVIDES</t>
  </si>
  <si>
    <t>MARGARITA BARRAQUER SOURDIS</t>
  </si>
  <si>
    <t>RESPONSABLE DEL PRESUPUESTO</t>
  </si>
  <si>
    <t xml:space="preserve"> ORDENADOR DEL GASTO</t>
  </si>
  <si>
    <t>Elaboro :  Diana Lizbeth Ramirez - Profesional Grupo de Presupuesto</t>
  </si>
  <si>
    <t>Revisó : Lady Alejandra Castillo Benavidez - Asesora de Recursos Financieros</t>
  </si>
  <si>
    <t>Aprobó : Henry David Ortiz Saavedra - Subdirector Administrativo y Financiero</t>
  </si>
  <si>
    <t xml:space="preserve">               Gina Alexandra Vaca Linares - Directora de Gestión Corporativa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</si>
</sst>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_(* #,##0.00_);_(* \(#,##0.00\);_(* &quot;-&quot;??_);_(@_)"/>
    <numFmt numFmtId="166" formatCode="&quot;$&quot;\ #,##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ova"/>
      <family val="2"/>
    </font>
    <font>
      <b/>
      <sz val="10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14" fontId="2" fillId="0" borderId="0" xfId="0" applyNumberFormat="1" applyFont="1" applyAlignment="1" applyProtection="1">
      <alignment horizontal="left"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64" fontId="2" fillId="0" borderId="0" xfId="1" applyNumberFormat="1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16" fontId="3" fillId="0" borderId="1" xfId="0" quotePrefix="1" applyNumberFormat="1" applyFont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164" fontId="3" fillId="2" borderId="1" xfId="1" applyNumberFormat="1" applyFont="1" applyFill="1" applyBorder="1" applyAlignment="1">
      <alignment horizontal="right" vertical="center"/>
    </xf>
    <xf numFmtId="10" fontId="3" fillId="2" borderId="1" xfId="2" applyNumberFormat="1" applyFont="1" applyFill="1" applyBorder="1" applyAlignment="1" applyProtection="1">
      <alignment horizontal="right" vertical="center"/>
      <protection hidden="1"/>
    </xf>
    <xf numFmtId="166" fontId="3" fillId="2" borderId="1" xfId="2" applyNumberFormat="1" applyFont="1" applyFill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164" fontId="2" fillId="0" borderId="1" xfId="1" applyNumberFormat="1" applyFont="1" applyBorder="1" applyAlignment="1">
      <alignment horizontal="right" vertical="center"/>
    </xf>
    <xf numFmtId="10" fontId="3" fillId="0" borderId="1" xfId="2" applyNumberFormat="1" applyFont="1" applyFill="1" applyBorder="1" applyAlignment="1" applyProtection="1">
      <alignment horizontal="right" vertical="center"/>
      <protection hidden="1"/>
    </xf>
    <xf numFmtId="166" fontId="3" fillId="0" borderId="1" xfId="2" applyNumberFormat="1" applyFont="1" applyFill="1" applyBorder="1" applyAlignment="1" applyProtection="1">
      <alignment horizontal="right" vertical="center"/>
      <protection hidden="1"/>
    </xf>
    <xf numFmtId="10" fontId="3" fillId="2" borderId="1" xfId="2" applyNumberFormat="1" applyFont="1" applyFill="1" applyBorder="1" applyAlignment="1">
      <alignment horizontal="right" vertical="center"/>
    </xf>
    <xf numFmtId="166" fontId="3" fillId="2" borderId="1" xfId="2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 applyProtection="1">
      <alignment horizontal="left" vertical="center"/>
      <protection hidden="1"/>
    </xf>
    <xf numFmtId="0" fontId="2" fillId="3" borderId="1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morenos1/Downloads/Informe%20Ejecucion%20Presupuestal%2031%20Mayo%202022%20(3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RALES"/>
      <sheetName val="Base Pasivos 2022"/>
      <sheetName val="EJEC ORIG"/>
      <sheetName val="INSUMO VIG"/>
      <sheetName val="INSUMO RES"/>
      <sheetName val="Estado Presupuesto"/>
      <sheetName val="EjecucionVigencia"/>
      <sheetName val="EjecucionReserva"/>
      <sheetName val="Resumen para Contratos"/>
      <sheetName val="DinamicaVigencia"/>
      <sheetName val="BDatosVigencia"/>
      <sheetName val="Control"/>
    </sheetNames>
    <sheetDataSet>
      <sheetData sheetId="0"/>
      <sheetData sheetId="1"/>
      <sheetData sheetId="2"/>
      <sheetData sheetId="3">
        <row r="2">
          <cell r="B2" t="str">
            <v>No rubro</v>
          </cell>
          <cell r="C2" t="str">
            <v>Entidad/Proyecto/ObjetoGasto/Fuente</v>
          </cell>
          <cell r="D2" t="str">
            <v>Apropiación Inicial</v>
          </cell>
          <cell r="E2" t="str">
            <v>Modificaciones Mes</v>
          </cell>
          <cell r="F2" t="str">
            <v>Modific. Acumulado</v>
          </cell>
          <cell r="G2" t="str">
            <v>Apropiación Vigente</v>
          </cell>
          <cell r="H2" t="str">
            <v>Suspensión</v>
          </cell>
          <cell r="I2" t="str">
            <v>Aprop. Disponible</v>
          </cell>
          <cell r="J2" t="str">
            <v>CDP Mes</v>
          </cell>
          <cell r="K2" t="str">
            <v>CDP Acumulado</v>
          </cell>
          <cell r="L2" t="str">
            <v>Compromisos  Mes</v>
          </cell>
          <cell r="M2" t="str">
            <v>Compromisos Acumulad.</v>
          </cell>
          <cell r="N2" t="str">
            <v>Eje Ptal %</v>
          </cell>
          <cell r="O2" t="str">
            <v>Giro Mes Presupuestal</v>
          </cell>
          <cell r="P2" t="str">
            <v>Giros Acumulados Ppto</v>
          </cell>
          <cell r="Q2" t="str">
            <v>% Ej.Giro</v>
          </cell>
          <cell r="R2" t="str">
            <v>Giro Mes  Tesoral</v>
          </cell>
          <cell r="S2" t="str">
            <v>Giros Acumul.Tesoral</v>
          </cell>
          <cell r="T2" t="str">
            <v>Pdte Pagar Tesoral</v>
          </cell>
        </row>
        <row r="3">
          <cell r="B3" t="str">
            <v>TOTAL</v>
          </cell>
          <cell r="C3" t="str">
            <v>TOTAL</v>
          </cell>
          <cell r="D3">
            <v>1195158940000</v>
          </cell>
          <cell r="E3">
            <v>0</v>
          </cell>
          <cell r="F3">
            <v>0</v>
          </cell>
          <cell r="G3">
            <v>1195158940000</v>
          </cell>
          <cell r="H3">
            <v>0</v>
          </cell>
          <cell r="I3">
            <v>1195158940000</v>
          </cell>
          <cell r="J3">
            <v>98619184029</v>
          </cell>
          <cell r="K3">
            <v>926557127704</v>
          </cell>
          <cell r="L3">
            <v>37905242596</v>
          </cell>
          <cell r="M3">
            <v>632983891640</v>
          </cell>
          <cell r="N3">
            <v>52.962299999999999</v>
          </cell>
          <cell r="O3">
            <v>81620998021</v>
          </cell>
          <cell r="P3">
            <v>253763723981</v>
          </cell>
          <cell r="Q3">
            <v>21.232600000000001</v>
          </cell>
          <cell r="R3">
            <v>81997238520</v>
          </cell>
          <cell r="S3">
            <v>253708165979</v>
          </cell>
          <cell r="T3">
            <v>55558002</v>
          </cell>
        </row>
        <row r="4">
          <cell r="B4" t="str">
            <v>0122-01</v>
          </cell>
          <cell r="C4" t="str">
            <v>0122-01  SECRETARÍA DISTRITAL DE INTEGRACIÓN SOCI</v>
          </cell>
          <cell r="D4">
            <v>1195158940000</v>
          </cell>
          <cell r="E4">
            <v>0</v>
          </cell>
          <cell r="F4">
            <v>0</v>
          </cell>
          <cell r="G4">
            <v>1195158940000</v>
          </cell>
          <cell r="H4">
            <v>0</v>
          </cell>
          <cell r="I4">
            <v>1195158940000</v>
          </cell>
          <cell r="J4">
            <v>98619184029</v>
          </cell>
          <cell r="K4">
            <v>926557127704</v>
          </cell>
          <cell r="L4">
            <v>37905242596</v>
          </cell>
          <cell r="M4">
            <v>632983891640</v>
          </cell>
          <cell r="N4">
            <v>52.962299999999999</v>
          </cell>
          <cell r="O4">
            <v>81620998021</v>
          </cell>
          <cell r="P4">
            <v>253763723981</v>
          </cell>
          <cell r="Q4">
            <v>21.232600000000001</v>
          </cell>
          <cell r="R4">
            <v>81997238520</v>
          </cell>
          <cell r="S4">
            <v>253708165979</v>
          </cell>
          <cell r="T4">
            <v>55558002</v>
          </cell>
        </row>
        <row r="5">
          <cell r="B5">
            <v>122</v>
          </cell>
          <cell r="C5" t="str">
            <v>000000000000000000122  0122 - Programa Funcionamiento - SECRETARÍA DISTRI</v>
          </cell>
          <cell r="D5">
            <v>29485902000</v>
          </cell>
          <cell r="E5">
            <v>0</v>
          </cell>
          <cell r="F5">
            <v>0</v>
          </cell>
          <cell r="G5">
            <v>29485902000</v>
          </cell>
          <cell r="H5">
            <v>0</v>
          </cell>
          <cell r="I5">
            <v>29485902000</v>
          </cell>
          <cell r="J5">
            <v>3642477344</v>
          </cell>
          <cell r="K5">
            <v>25688920093</v>
          </cell>
          <cell r="L5">
            <v>1649600590</v>
          </cell>
          <cell r="M5">
            <v>8026672743</v>
          </cell>
          <cell r="N5">
            <v>27.222100000000001</v>
          </cell>
          <cell r="O5">
            <v>1624827089</v>
          </cell>
          <cell r="P5">
            <v>7480972032</v>
          </cell>
          <cell r="Q5">
            <v>25.371400000000001</v>
          </cell>
          <cell r="R5">
            <v>1624827089</v>
          </cell>
          <cell r="S5">
            <v>7480972034</v>
          </cell>
          <cell r="T5">
            <v>-2</v>
          </cell>
        </row>
        <row r="6">
          <cell r="B6" t="str">
            <v>O211010100101</v>
          </cell>
          <cell r="C6" t="str">
            <v>O211010100101           Sueldo básico</v>
          </cell>
          <cell r="D6">
            <v>3675692000</v>
          </cell>
          <cell r="E6">
            <v>0</v>
          </cell>
          <cell r="F6">
            <v>0</v>
          </cell>
          <cell r="G6">
            <v>3675692000</v>
          </cell>
          <cell r="H6">
            <v>0</v>
          </cell>
          <cell r="I6">
            <v>3675692000</v>
          </cell>
          <cell r="J6">
            <v>0</v>
          </cell>
          <cell r="K6">
            <v>3675692000</v>
          </cell>
          <cell r="L6">
            <v>312503029</v>
          </cell>
          <cell r="M6">
            <v>1308843256</v>
          </cell>
          <cell r="N6">
            <v>35.6081</v>
          </cell>
          <cell r="O6">
            <v>308820629</v>
          </cell>
          <cell r="P6">
            <v>1254913046</v>
          </cell>
          <cell r="Q6">
            <v>34.140900000000002</v>
          </cell>
          <cell r="R6">
            <v>308820629</v>
          </cell>
          <cell r="S6">
            <v>1254913043</v>
          </cell>
          <cell r="T6">
            <v>3</v>
          </cell>
        </row>
        <row r="7">
          <cell r="B7" t="str">
            <v>1-100-F001</v>
          </cell>
          <cell r="C7" t="str">
            <v>1-100-F001  VA-Recursos distrito</v>
          </cell>
          <cell r="D7">
            <v>3675692000</v>
          </cell>
          <cell r="E7">
            <v>0</v>
          </cell>
          <cell r="F7">
            <v>0</v>
          </cell>
          <cell r="G7">
            <v>3675692000</v>
          </cell>
          <cell r="H7">
            <v>0</v>
          </cell>
          <cell r="I7">
            <v>3675692000</v>
          </cell>
          <cell r="J7">
            <v>0</v>
          </cell>
          <cell r="K7">
            <v>3675692000</v>
          </cell>
          <cell r="L7">
            <v>312503029</v>
          </cell>
          <cell r="M7">
            <v>1308843256</v>
          </cell>
          <cell r="N7">
            <v>35.6081</v>
          </cell>
          <cell r="O7">
            <v>308820629</v>
          </cell>
          <cell r="P7">
            <v>1254913046</v>
          </cell>
          <cell r="Q7">
            <v>34.140900000000002</v>
          </cell>
          <cell r="R7">
            <v>308820629</v>
          </cell>
          <cell r="S7">
            <v>1254913043</v>
          </cell>
          <cell r="T7">
            <v>3</v>
          </cell>
        </row>
        <row r="8">
          <cell r="B8" t="str">
            <v>O211010100102</v>
          </cell>
          <cell r="C8" t="str">
            <v>O211010100102           Horas extras, dominicales, festivos y recargos</v>
          </cell>
          <cell r="D8">
            <v>64366000</v>
          </cell>
          <cell r="E8">
            <v>0</v>
          </cell>
          <cell r="F8">
            <v>0</v>
          </cell>
          <cell r="G8">
            <v>64366000</v>
          </cell>
          <cell r="H8">
            <v>0</v>
          </cell>
          <cell r="I8">
            <v>64366000</v>
          </cell>
          <cell r="J8">
            <v>0</v>
          </cell>
          <cell r="K8">
            <v>64366000</v>
          </cell>
          <cell r="L8">
            <v>4037896</v>
          </cell>
          <cell r="M8">
            <v>20920904</v>
          </cell>
          <cell r="N8">
            <v>32.503</v>
          </cell>
          <cell r="O8">
            <v>4037896</v>
          </cell>
          <cell r="P8">
            <v>20920904</v>
          </cell>
          <cell r="Q8">
            <v>32.503</v>
          </cell>
          <cell r="R8">
            <v>4037896</v>
          </cell>
          <cell r="S8">
            <v>20920907</v>
          </cell>
          <cell r="T8">
            <v>-3</v>
          </cell>
        </row>
        <row r="9">
          <cell r="B9" t="str">
            <v>1-100-F001</v>
          </cell>
          <cell r="C9" t="str">
            <v>1-100-F001  VA-Recursos distrito</v>
          </cell>
          <cell r="D9">
            <v>64366000</v>
          </cell>
          <cell r="E9">
            <v>0</v>
          </cell>
          <cell r="F9">
            <v>0</v>
          </cell>
          <cell r="G9">
            <v>64366000</v>
          </cell>
          <cell r="H9">
            <v>0</v>
          </cell>
          <cell r="I9">
            <v>64366000</v>
          </cell>
          <cell r="J9">
            <v>0</v>
          </cell>
          <cell r="K9">
            <v>64366000</v>
          </cell>
          <cell r="L9">
            <v>4037896</v>
          </cell>
          <cell r="M9">
            <v>20920904</v>
          </cell>
          <cell r="N9">
            <v>32.503</v>
          </cell>
          <cell r="O9">
            <v>4037896</v>
          </cell>
          <cell r="P9">
            <v>20920904</v>
          </cell>
          <cell r="Q9">
            <v>32.503</v>
          </cell>
          <cell r="R9">
            <v>4037896</v>
          </cell>
          <cell r="S9">
            <v>20920907</v>
          </cell>
          <cell r="T9">
            <v>-3</v>
          </cell>
        </row>
        <row r="10">
          <cell r="B10" t="str">
            <v>O211010100103</v>
          </cell>
          <cell r="C10" t="str">
            <v>O211010100103           Gastos de representación</v>
          </cell>
          <cell r="D10">
            <v>394557000</v>
          </cell>
          <cell r="E10">
            <v>0</v>
          </cell>
          <cell r="F10">
            <v>0</v>
          </cell>
          <cell r="G10">
            <v>394557000</v>
          </cell>
          <cell r="H10">
            <v>0</v>
          </cell>
          <cell r="I10">
            <v>394557000</v>
          </cell>
          <cell r="J10">
            <v>0</v>
          </cell>
          <cell r="K10">
            <v>394557000</v>
          </cell>
          <cell r="L10">
            <v>29379771</v>
          </cell>
          <cell r="M10">
            <v>132975626</v>
          </cell>
          <cell r="N10">
            <v>33.702500000000001</v>
          </cell>
          <cell r="O10">
            <v>29379771</v>
          </cell>
          <cell r="P10">
            <v>132975626</v>
          </cell>
          <cell r="Q10">
            <v>33.702500000000001</v>
          </cell>
          <cell r="R10">
            <v>29379771</v>
          </cell>
          <cell r="S10">
            <v>132975620</v>
          </cell>
          <cell r="T10">
            <v>6</v>
          </cell>
        </row>
        <row r="11">
          <cell r="B11" t="str">
            <v>1-100-F001</v>
          </cell>
          <cell r="C11" t="str">
            <v>1-100-F001  VA-Recursos distrito</v>
          </cell>
          <cell r="D11">
            <v>394557000</v>
          </cell>
          <cell r="E11">
            <v>0</v>
          </cell>
          <cell r="F11">
            <v>0</v>
          </cell>
          <cell r="G11">
            <v>394557000</v>
          </cell>
          <cell r="H11">
            <v>0</v>
          </cell>
          <cell r="I11">
            <v>394557000</v>
          </cell>
          <cell r="J11">
            <v>0</v>
          </cell>
          <cell r="K11">
            <v>394557000</v>
          </cell>
          <cell r="L11">
            <v>29379771</v>
          </cell>
          <cell r="M11">
            <v>132975626</v>
          </cell>
          <cell r="N11">
            <v>33.702500000000001</v>
          </cell>
          <cell r="O11">
            <v>29379771</v>
          </cell>
          <cell r="P11">
            <v>132975626</v>
          </cell>
          <cell r="Q11">
            <v>33.702500000000001</v>
          </cell>
          <cell r="R11">
            <v>29379771</v>
          </cell>
          <cell r="S11">
            <v>132975620</v>
          </cell>
          <cell r="T11">
            <v>6</v>
          </cell>
        </row>
        <row r="12">
          <cell r="B12" t="str">
            <v>O211010100104</v>
          </cell>
          <cell r="C12" t="str">
            <v>O211010100104           Subsidio de alimentación</v>
          </cell>
          <cell r="D12">
            <v>4986000</v>
          </cell>
          <cell r="E12">
            <v>0</v>
          </cell>
          <cell r="F12">
            <v>0</v>
          </cell>
          <cell r="G12">
            <v>4986000</v>
          </cell>
          <cell r="H12">
            <v>0</v>
          </cell>
          <cell r="I12">
            <v>4986000</v>
          </cell>
          <cell r="J12">
            <v>0</v>
          </cell>
          <cell r="K12">
            <v>4986000</v>
          </cell>
          <cell r="L12">
            <v>145498</v>
          </cell>
          <cell r="M12">
            <v>796336</v>
          </cell>
          <cell r="N12">
            <v>15.971399999999999</v>
          </cell>
          <cell r="O12">
            <v>145498</v>
          </cell>
          <cell r="P12">
            <v>796336</v>
          </cell>
          <cell r="Q12">
            <v>15.971399999999999</v>
          </cell>
          <cell r="R12">
            <v>145498</v>
          </cell>
          <cell r="S12">
            <v>796364</v>
          </cell>
          <cell r="T12">
            <v>-28</v>
          </cell>
        </row>
        <row r="13">
          <cell r="B13" t="str">
            <v>1-100-F001</v>
          </cell>
          <cell r="C13" t="str">
            <v>1-100-F001  VA-Recursos distrito</v>
          </cell>
          <cell r="D13">
            <v>4986000</v>
          </cell>
          <cell r="E13">
            <v>0</v>
          </cell>
          <cell r="F13">
            <v>0</v>
          </cell>
          <cell r="G13">
            <v>4986000</v>
          </cell>
          <cell r="H13">
            <v>0</v>
          </cell>
          <cell r="I13">
            <v>4986000</v>
          </cell>
          <cell r="J13">
            <v>0</v>
          </cell>
          <cell r="K13">
            <v>4986000</v>
          </cell>
          <cell r="L13">
            <v>145498</v>
          </cell>
          <cell r="M13">
            <v>796336</v>
          </cell>
          <cell r="N13">
            <v>15.971399999999999</v>
          </cell>
          <cell r="O13">
            <v>145498</v>
          </cell>
          <cell r="P13">
            <v>796336</v>
          </cell>
          <cell r="Q13">
            <v>15.971399999999999</v>
          </cell>
          <cell r="R13">
            <v>145498</v>
          </cell>
          <cell r="S13">
            <v>796364</v>
          </cell>
          <cell r="T13">
            <v>-28</v>
          </cell>
        </row>
        <row r="14">
          <cell r="B14" t="str">
            <v>O211010100105</v>
          </cell>
          <cell r="C14" t="str">
            <v>O211010100105           Auxilio de transporte</v>
          </cell>
          <cell r="D14">
            <v>8028000</v>
          </cell>
          <cell r="E14">
            <v>0</v>
          </cell>
          <cell r="F14">
            <v>0</v>
          </cell>
          <cell r="G14">
            <v>8028000</v>
          </cell>
          <cell r="H14">
            <v>0</v>
          </cell>
          <cell r="I14">
            <v>8028000</v>
          </cell>
          <cell r="J14">
            <v>0</v>
          </cell>
          <cell r="K14">
            <v>8028000</v>
          </cell>
          <cell r="L14">
            <v>234344</v>
          </cell>
          <cell r="M14">
            <v>1284986</v>
          </cell>
          <cell r="N14">
            <v>16.0063</v>
          </cell>
          <cell r="O14">
            <v>234344</v>
          </cell>
          <cell r="P14">
            <v>1284986</v>
          </cell>
          <cell r="Q14">
            <v>16.0063</v>
          </cell>
          <cell r="R14">
            <v>234344</v>
          </cell>
          <cell r="S14">
            <v>1284986</v>
          </cell>
          <cell r="T14">
            <v>0</v>
          </cell>
        </row>
        <row r="15">
          <cell r="B15" t="str">
            <v>1-100-F001</v>
          </cell>
          <cell r="C15" t="str">
            <v>1-100-F001  VA-Recursos distrito</v>
          </cell>
          <cell r="D15">
            <v>8028000</v>
          </cell>
          <cell r="E15">
            <v>0</v>
          </cell>
          <cell r="F15">
            <v>0</v>
          </cell>
          <cell r="G15">
            <v>8028000</v>
          </cell>
          <cell r="H15">
            <v>0</v>
          </cell>
          <cell r="I15">
            <v>8028000</v>
          </cell>
          <cell r="J15">
            <v>0</v>
          </cell>
          <cell r="K15">
            <v>8028000</v>
          </cell>
          <cell r="L15">
            <v>234344</v>
          </cell>
          <cell r="M15">
            <v>1284986</v>
          </cell>
          <cell r="N15">
            <v>16.0063</v>
          </cell>
          <cell r="O15">
            <v>234344</v>
          </cell>
          <cell r="P15">
            <v>1284986</v>
          </cell>
          <cell r="Q15">
            <v>16.0063</v>
          </cell>
          <cell r="R15">
            <v>234344</v>
          </cell>
          <cell r="S15">
            <v>1284986</v>
          </cell>
          <cell r="T15">
            <v>0</v>
          </cell>
        </row>
        <row r="16">
          <cell r="B16" t="str">
            <v>O211010100107</v>
          </cell>
          <cell r="C16" t="str">
            <v>O211010100107           Bonificación por servicios prestados</v>
          </cell>
          <cell r="D16">
            <v>124933000</v>
          </cell>
          <cell r="E16">
            <v>0</v>
          </cell>
          <cell r="F16">
            <v>0</v>
          </cell>
          <cell r="G16">
            <v>124933000</v>
          </cell>
          <cell r="H16">
            <v>0</v>
          </cell>
          <cell r="I16">
            <v>124933000</v>
          </cell>
          <cell r="J16">
            <v>0</v>
          </cell>
          <cell r="K16">
            <v>124933000</v>
          </cell>
          <cell r="L16">
            <v>5229946</v>
          </cell>
          <cell r="M16">
            <v>29882980</v>
          </cell>
          <cell r="N16">
            <v>23.9192</v>
          </cell>
          <cell r="O16">
            <v>5229946</v>
          </cell>
          <cell r="P16">
            <v>29882980</v>
          </cell>
          <cell r="Q16">
            <v>23.9192</v>
          </cell>
          <cell r="R16">
            <v>5229946</v>
          </cell>
          <cell r="S16">
            <v>29882977</v>
          </cell>
          <cell r="T16">
            <v>3</v>
          </cell>
        </row>
        <row r="17">
          <cell r="B17" t="str">
            <v>1-100-F001</v>
          </cell>
          <cell r="C17" t="str">
            <v>1-100-F001  VA-Recursos distrito</v>
          </cell>
          <cell r="D17">
            <v>124933000</v>
          </cell>
          <cell r="E17">
            <v>0</v>
          </cell>
          <cell r="F17">
            <v>0</v>
          </cell>
          <cell r="G17">
            <v>124933000</v>
          </cell>
          <cell r="H17">
            <v>0</v>
          </cell>
          <cell r="I17">
            <v>124933000</v>
          </cell>
          <cell r="J17">
            <v>0</v>
          </cell>
          <cell r="K17">
            <v>124933000</v>
          </cell>
          <cell r="L17">
            <v>5229946</v>
          </cell>
          <cell r="M17">
            <v>29882980</v>
          </cell>
          <cell r="N17">
            <v>23.9192</v>
          </cell>
          <cell r="O17">
            <v>5229946</v>
          </cell>
          <cell r="P17">
            <v>29882980</v>
          </cell>
          <cell r="Q17">
            <v>23.9192</v>
          </cell>
          <cell r="R17">
            <v>5229946</v>
          </cell>
          <cell r="S17">
            <v>29882977</v>
          </cell>
          <cell r="T17">
            <v>3</v>
          </cell>
        </row>
        <row r="18">
          <cell r="B18" t="str">
            <v>O21101010010801</v>
          </cell>
          <cell r="C18" t="str">
            <v>O21101010010801         Prima de navidad</v>
          </cell>
          <cell r="D18">
            <v>511245000</v>
          </cell>
          <cell r="E18">
            <v>0</v>
          </cell>
          <cell r="F18">
            <v>-95801708</v>
          </cell>
          <cell r="G18">
            <v>415443292</v>
          </cell>
          <cell r="H18">
            <v>0</v>
          </cell>
          <cell r="I18">
            <v>415443292</v>
          </cell>
          <cell r="J18">
            <v>0</v>
          </cell>
          <cell r="K18">
            <v>415443292</v>
          </cell>
          <cell r="L18">
            <v>0</v>
          </cell>
          <cell r="M18">
            <v>4425483</v>
          </cell>
          <cell r="N18">
            <v>1.0651999999999999</v>
          </cell>
          <cell r="O18">
            <v>0</v>
          </cell>
          <cell r="P18">
            <v>4425483</v>
          </cell>
          <cell r="Q18">
            <v>1.0651999999999999</v>
          </cell>
          <cell r="R18">
            <v>0</v>
          </cell>
          <cell r="S18">
            <v>4425489</v>
          </cell>
          <cell r="T18">
            <v>-6</v>
          </cell>
        </row>
        <row r="19">
          <cell r="B19" t="str">
            <v>1-100-F001</v>
          </cell>
          <cell r="C19" t="str">
            <v>1-100-F001  VA-Recursos distrito</v>
          </cell>
          <cell r="D19">
            <v>511245000</v>
          </cell>
          <cell r="E19">
            <v>0</v>
          </cell>
          <cell r="F19">
            <v>-95801708</v>
          </cell>
          <cell r="G19">
            <v>415443292</v>
          </cell>
          <cell r="H19">
            <v>0</v>
          </cell>
          <cell r="I19">
            <v>415443292</v>
          </cell>
          <cell r="J19">
            <v>0</v>
          </cell>
          <cell r="K19">
            <v>415443292</v>
          </cell>
          <cell r="L19">
            <v>0</v>
          </cell>
          <cell r="M19">
            <v>4425483</v>
          </cell>
          <cell r="N19">
            <v>1.0651999999999999</v>
          </cell>
          <cell r="O19">
            <v>0</v>
          </cell>
          <cell r="P19">
            <v>4425483</v>
          </cell>
          <cell r="Q19">
            <v>1.0651999999999999</v>
          </cell>
          <cell r="R19">
            <v>0</v>
          </cell>
          <cell r="S19">
            <v>4425489</v>
          </cell>
          <cell r="T19">
            <v>-6</v>
          </cell>
        </row>
        <row r="20">
          <cell r="B20" t="str">
            <v>O21101010010802</v>
          </cell>
          <cell r="C20" t="str">
            <v>O21101010010802         Prima de vacaciones</v>
          </cell>
          <cell r="D20">
            <v>244850000</v>
          </cell>
          <cell r="E20">
            <v>0</v>
          </cell>
          <cell r="F20">
            <v>0</v>
          </cell>
          <cell r="G20">
            <v>244850000</v>
          </cell>
          <cell r="H20">
            <v>0</v>
          </cell>
          <cell r="I20">
            <v>244850000</v>
          </cell>
          <cell r="J20">
            <v>0</v>
          </cell>
          <cell r="K20">
            <v>244850000</v>
          </cell>
          <cell r="L20">
            <v>32635453</v>
          </cell>
          <cell r="M20">
            <v>90887151</v>
          </cell>
          <cell r="N20">
            <v>37.119500000000002</v>
          </cell>
          <cell r="O20">
            <v>32635453</v>
          </cell>
          <cell r="P20">
            <v>90887151</v>
          </cell>
          <cell r="Q20">
            <v>37.119500000000002</v>
          </cell>
          <cell r="R20">
            <v>32635453</v>
          </cell>
          <cell r="S20">
            <v>90887148</v>
          </cell>
          <cell r="T20">
            <v>3</v>
          </cell>
        </row>
        <row r="21">
          <cell r="B21" t="str">
            <v>1-100-F001</v>
          </cell>
          <cell r="C21" t="str">
            <v>1-100-F001  VA-Recursos distrito</v>
          </cell>
          <cell r="D21">
            <v>244850000</v>
          </cell>
          <cell r="E21">
            <v>0</v>
          </cell>
          <cell r="F21">
            <v>0</v>
          </cell>
          <cell r="G21">
            <v>244850000</v>
          </cell>
          <cell r="H21">
            <v>0</v>
          </cell>
          <cell r="I21">
            <v>244850000</v>
          </cell>
          <cell r="J21">
            <v>0</v>
          </cell>
          <cell r="K21">
            <v>244850000</v>
          </cell>
          <cell r="L21">
            <v>32635453</v>
          </cell>
          <cell r="M21">
            <v>90887151</v>
          </cell>
          <cell r="N21">
            <v>37.119500000000002</v>
          </cell>
          <cell r="O21">
            <v>32635453</v>
          </cell>
          <cell r="P21">
            <v>90887151</v>
          </cell>
          <cell r="Q21">
            <v>37.119500000000002</v>
          </cell>
          <cell r="R21">
            <v>32635453</v>
          </cell>
          <cell r="S21">
            <v>90887148</v>
          </cell>
          <cell r="T21">
            <v>3</v>
          </cell>
        </row>
        <row r="22">
          <cell r="B22" t="str">
            <v>O211010100109</v>
          </cell>
          <cell r="C22" t="str">
            <v>O211010100109           Prima técnica salarial</v>
          </cell>
          <cell r="D22">
            <v>947121000</v>
          </cell>
          <cell r="E22">
            <v>0</v>
          </cell>
          <cell r="F22">
            <v>0</v>
          </cell>
          <cell r="G22">
            <v>947121000</v>
          </cell>
          <cell r="H22">
            <v>0</v>
          </cell>
          <cell r="I22">
            <v>947121000</v>
          </cell>
          <cell r="J22">
            <v>0</v>
          </cell>
          <cell r="K22">
            <v>947121000</v>
          </cell>
          <cell r="L22">
            <v>71231294</v>
          </cell>
          <cell r="M22">
            <v>334952915</v>
          </cell>
          <cell r="N22">
            <v>35.365400000000001</v>
          </cell>
          <cell r="O22">
            <v>71231294</v>
          </cell>
          <cell r="P22">
            <v>334952915</v>
          </cell>
          <cell r="Q22">
            <v>35.365400000000001</v>
          </cell>
          <cell r="R22">
            <v>71231294</v>
          </cell>
          <cell r="S22">
            <v>334952911</v>
          </cell>
          <cell r="T22">
            <v>4</v>
          </cell>
        </row>
        <row r="23">
          <cell r="B23" t="str">
            <v>1-100-F001</v>
          </cell>
          <cell r="C23" t="str">
            <v>1-100-F001  VA-Recursos distrito</v>
          </cell>
          <cell r="D23">
            <v>947121000</v>
          </cell>
          <cell r="E23">
            <v>0</v>
          </cell>
          <cell r="F23">
            <v>0</v>
          </cell>
          <cell r="G23">
            <v>947121000</v>
          </cell>
          <cell r="H23">
            <v>0</v>
          </cell>
          <cell r="I23">
            <v>947121000</v>
          </cell>
          <cell r="J23">
            <v>0</v>
          </cell>
          <cell r="K23">
            <v>947121000</v>
          </cell>
          <cell r="L23">
            <v>71231294</v>
          </cell>
          <cell r="M23">
            <v>334952915</v>
          </cell>
          <cell r="N23">
            <v>35.365400000000001</v>
          </cell>
          <cell r="O23">
            <v>71231294</v>
          </cell>
          <cell r="P23">
            <v>334952915</v>
          </cell>
          <cell r="Q23">
            <v>35.365400000000001</v>
          </cell>
          <cell r="R23">
            <v>71231294</v>
          </cell>
          <cell r="S23">
            <v>334952911</v>
          </cell>
          <cell r="T23">
            <v>4</v>
          </cell>
        </row>
        <row r="24">
          <cell r="B24" t="str">
            <v>O211010100204</v>
          </cell>
          <cell r="C24" t="str">
            <v>O211010100204           Prima semestral</v>
          </cell>
          <cell r="D24">
            <v>567323000</v>
          </cell>
          <cell r="E24">
            <v>0</v>
          </cell>
          <cell r="F24">
            <v>0</v>
          </cell>
          <cell r="G24">
            <v>567323000</v>
          </cell>
          <cell r="H24">
            <v>0</v>
          </cell>
          <cell r="I24">
            <v>567323000</v>
          </cell>
          <cell r="J24">
            <v>0</v>
          </cell>
          <cell r="K24">
            <v>567323000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1-100-F001</v>
          </cell>
          <cell r="C25" t="str">
            <v>1-100-F001  VA-Recursos distrito</v>
          </cell>
          <cell r="D25">
            <v>567323000</v>
          </cell>
          <cell r="E25">
            <v>0</v>
          </cell>
          <cell r="F25">
            <v>0</v>
          </cell>
          <cell r="G25">
            <v>567323000</v>
          </cell>
          <cell r="H25">
            <v>0</v>
          </cell>
          <cell r="I25">
            <v>567323000</v>
          </cell>
          <cell r="J25">
            <v>0</v>
          </cell>
          <cell r="K25">
            <v>567323000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O21101010021201</v>
          </cell>
          <cell r="C26" t="str">
            <v>O21101010021201         Beneficios a los empleados a corto plazo</v>
          </cell>
          <cell r="D26">
            <v>153700000</v>
          </cell>
          <cell r="E26">
            <v>0</v>
          </cell>
          <cell r="F26">
            <v>0</v>
          </cell>
          <cell r="G26">
            <v>153700000</v>
          </cell>
          <cell r="H26">
            <v>0</v>
          </cell>
          <cell r="I26">
            <v>153700000</v>
          </cell>
          <cell r="J26">
            <v>0</v>
          </cell>
          <cell r="K26">
            <v>153700000</v>
          </cell>
          <cell r="L26">
            <v>9548295</v>
          </cell>
          <cell r="M26">
            <v>45874019</v>
          </cell>
          <cell r="N26">
            <v>29.846499999999999</v>
          </cell>
          <cell r="O26">
            <v>9548295</v>
          </cell>
          <cell r="P26">
            <v>45874019</v>
          </cell>
          <cell r="Q26">
            <v>29.846499999999999</v>
          </cell>
          <cell r="R26">
            <v>9548295</v>
          </cell>
          <cell r="S26">
            <v>45874019</v>
          </cell>
          <cell r="T26">
            <v>0</v>
          </cell>
        </row>
        <row r="27">
          <cell r="B27" t="str">
            <v>1-100-F001</v>
          </cell>
          <cell r="C27" t="str">
            <v>1-100-F001  VA-Recursos distrito</v>
          </cell>
          <cell r="D27">
            <v>153700000</v>
          </cell>
          <cell r="E27">
            <v>0</v>
          </cell>
          <cell r="F27">
            <v>0</v>
          </cell>
          <cell r="G27">
            <v>153700000</v>
          </cell>
          <cell r="H27">
            <v>0</v>
          </cell>
          <cell r="I27">
            <v>153700000</v>
          </cell>
          <cell r="J27">
            <v>0</v>
          </cell>
          <cell r="K27">
            <v>153700000</v>
          </cell>
          <cell r="L27">
            <v>9548295</v>
          </cell>
          <cell r="M27">
            <v>45874019</v>
          </cell>
          <cell r="N27">
            <v>29.846499999999999</v>
          </cell>
          <cell r="O27">
            <v>9548295</v>
          </cell>
          <cell r="P27">
            <v>45874019</v>
          </cell>
          <cell r="Q27">
            <v>29.846499999999999</v>
          </cell>
          <cell r="R27">
            <v>9548295</v>
          </cell>
          <cell r="S27">
            <v>45874019</v>
          </cell>
          <cell r="T27">
            <v>0</v>
          </cell>
        </row>
        <row r="28">
          <cell r="B28" t="str">
            <v>O211010200101</v>
          </cell>
          <cell r="C28" t="str">
            <v>O211010200101           Aportes a la seguridad social en pensiones pública</v>
          </cell>
          <cell r="D28">
            <v>403221000</v>
          </cell>
          <cell r="E28">
            <v>0</v>
          </cell>
          <cell r="F28">
            <v>0</v>
          </cell>
          <cell r="G28">
            <v>403221000</v>
          </cell>
          <cell r="H28">
            <v>0</v>
          </cell>
          <cell r="I28">
            <v>403221000</v>
          </cell>
          <cell r="J28">
            <v>0</v>
          </cell>
          <cell r="K28">
            <v>403221000</v>
          </cell>
          <cell r="L28">
            <v>32914500</v>
          </cell>
          <cell r="M28">
            <v>133407079</v>
          </cell>
          <cell r="N28">
            <v>33.085299999999997</v>
          </cell>
          <cell r="O28">
            <v>32914500</v>
          </cell>
          <cell r="P28">
            <v>133407079</v>
          </cell>
          <cell r="Q28">
            <v>33.085299999999997</v>
          </cell>
          <cell r="R28">
            <v>32914500</v>
          </cell>
          <cell r="S28">
            <v>133407079</v>
          </cell>
          <cell r="T28">
            <v>0</v>
          </cell>
        </row>
        <row r="29">
          <cell r="B29" t="str">
            <v>1-100-F001</v>
          </cell>
          <cell r="C29" t="str">
            <v>1-100-F001  VA-Recursos distrito</v>
          </cell>
          <cell r="D29">
            <v>403221000</v>
          </cell>
          <cell r="E29">
            <v>0</v>
          </cell>
          <cell r="F29">
            <v>0</v>
          </cell>
          <cell r="G29">
            <v>403221000</v>
          </cell>
          <cell r="H29">
            <v>0</v>
          </cell>
          <cell r="I29">
            <v>403221000</v>
          </cell>
          <cell r="J29">
            <v>0</v>
          </cell>
          <cell r="K29">
            <v>403221000</v>
          </cell>
          <cell r="L29">
            <v>32914500</v>
          </cell>
          <cell r="M29">
            <v>133407079</v>
          </cell>
          <cell r="N29">
            <v>33.085299999999997</v>
          </cell>
          <cell r="O29">
            <v>32914500</v>
          </cell>
          <cell r="P29">
            <v>133407079</v>
          </cell>
          <cell r="Q29">
            <v>33.085299999999997</v>
          </cell>
          <cell r="R29">
            <v>32914500</v>
          </cell>
          <cell r="S29">
            <v>133407079</v>
          </cell>
          <cell r="T29">
            <v>0</v>
          </cell>
        </row>
        <row r="30">
          <cell r="B30" t="str">
            <v>O211010200102</v>
          </cell>
          <cell r="C30" t="str">
            <v>O211010200102           Aportes a la seguridad social en pensiones privada</v>
          </cell>
          <cell r="D30">
            <v>241613000</v>
          </cell>
          <cell r="E30">
            <v>0</v>
          </cell>
          <cell r="F30">
            <v>0</v>
          </cell>
          <cell r="G30">
            <v>241613000</v>
          </cell>
          <cell r="H30">
            <v>0</v>
          </cell>
          <cell r="I30">
            <v>241613000</v>
          </cell>
          <cell r="J30">
            <v>0</v>
          </cell>
          <cell r="K30">
            <v>241613000</v>
          </cell>
          <cell r="L30">
            <v>13276500</v>
          </cell>
          <cell r="M30">
            <v>50736300</v>
          </cell>
          <cell r="N30">
            <v>20.998999999999999</v>
          </cell>
          <cell r="O30">
            <v>13276500</v>
          </cell>
          <cell r="P30">
            <v>50736300</v>
          </cell>
          <cell r="Q30">
            <v>20.998999999999999</v>
          </cell>
          <cell r="R30">
            <v>13276500</v>
          </cell>
          <cell r="S30">
            <v>50736300</v>
          </cell>
          <cell r="T30">
            <v>0</v>
          </cell>
        </row>
        <row r="31">
          <cell r="B31" t="str">
            <v>1-100-F001</v>
          </cell>
          <cell r="C31" t="str">
            <v>1-100-F001  VA-Recursos distrito</v>
          </cell>
          <cell r="D31">
            <v>241613000</v>
          </cell>
          <cell r="E31">
            <v>0</v>
          </cell>
          <cell r="F31">
            <v>0</v>
          </cell>
          <cell r="G31">
            <v>241613000</v>
          </cell>
          <cell r="H31">
            <v>0</v>
          </cell>
          <cell r="I31">
            <v>241613000</v>
          </cell>
          <cell r="J31">
            <v>0</v>
          </cell>
          <cell r="K31">
            <v>241613000</v>
          </cell>
          <cell r="L31">
            <v>13276500</v>
          </cell>
          <cell r="M31">
            <v>50736300</v>
          </cell>
          <cell r="N31">
            <v>20.998999999999999</v>
          </cell>
          <cell r="O31">
            <v>13276500</v>
          </cell>
          <cell r="P31">
            <v>50736300</v>
          </cell>
          <cell r="Q31">
            <v>20.998999999999999</v>
          </cell>
          <cell r="R31">
            <v>13276500</v>
          </cell>
          <cell r="S31">
            <v>50736300</v>
          </cell>
          <cell r="T31">
            <v>0</v>
          </cell>
        </row>
        <row r="32">
          <cell r="B32" t="str">
            <v>O211010200201</v>
          </cell>
          <cell r="C32" t="str">
            <v>O211010200201           Aportes a la seguridad social en salud pública</v>
          </cell>
          <cell r="D32">
            <v>6279000</v>
          </cell>
          <cell r="E32">
            <v>0</v>
          </cell>
          <cell r="F32">
            <v>0</v>
          </cell>
          <cell r="G32">
            <v>6279000</v>
          </cell>
          <cell r="H32">
            <v>0</v>
          </cell>
          <cell r="I32">
            <v>6279000</v>
          </cell>
          <cell r="J32">
            <v>0</v>
          </cell>
          <cell r="K32">
            <v>6279000</v>
          </cell>
          <cell r="L32">
            <v>605400</v>
          </cell>
          <cell r="M32">
            <v>2315500</v>
          </cell>
          <cell r="N32">
            <v>36.876899999999999</v>
          </cell>
          <cell r="O32">
            <v>605400</v>
          </cell>
          <cell r="P32">
            <v>2315500</v>
          </cell>
          <cell r="Q32">
            <v>36.876899999999999</v>
          </cell>
          <cell r="R32">
            <v>605400</v>
          </cell>
          <cell r="S32">
            <v>2315505</v>
          </cell>
          <cell r="T32">
            <v>-5</v>
          </cell>
        </row>
        <row r="33">
          <cell r="B33" t="str">
            <v>1-100-F001</v>
          </cell>
          <cell r="C33" t="str">
            <v>1-100-F001  VA-Recursos distrito</v>
          </cell>
          <cell r="D33">
            <v>6279000</v>
          </cell>
          <cell r="E33">
            <v>0</v>
          </cell>
          <cell r="F33">
            <v>0</v>
          </cell>
          <cell r="G33">
            <v>6279000</v>
          </cell>
          <cell r="H33">
            <v>0</v>
          </cell>
          <cell r="I33">
            <v>6279000</v>
          </cell>
          <cell r="J33">
            <v>0</v>
          </cell>
          <cell r="K33">
            <v>6279000</v>
          </cell>
          <cell r="L33">
            <v>605400</v>
          </cell>
          <cell r="M33">
            <v>2315500</v>
          </cell>
          <cell r="N33">
            <v>36.876899999999999</v>
          </cell>
          <cell r="O33">
            <v>605400</v>
          </cell>
          <cell r="P33">
            <v>2315500</v>
          </cell>
          <cell r="Q33">
            <v>36.876899999999999</v>
          </cell>
          <cell r="R33">
            <v>605400</v>
          </cell>
          <cell r="S33">
            <v>2315505</v>
          </cell>
          <cell r="T33">
            <v>-5</v>
          </cell>
        </row>
        <row r="34">
          <cell r="B34" t="str">
            <v>O211010200202</v>
          </cell>
          <cell r="C34" t="str">
            <v>O211010200202           Aportes a la seguridad social en salud privada</v>
          </cell>
          <cell r="D34">
            <v>450470000</v>
          </cell>
          <cell r="E34">
            <v>0</v>
          </cell>
          <cell r="F34">
            <v>0</v>
          </cell>
          <cell r="G34">
            <v>450470000</v>
          </cell>
          <cell r="H34">
            <v>0</v>
          </cell>
          <cell r="I34">
            <v>450470000</v>
          </cell>
          <cell r="J34">
            <v>0</v>
          </cell>
          <cell r="K34">
            <v>450470000</v>
          </cell>
          <cell r="L34">
            <v>32448500</v>
          </cell>
          <cell r="M34">
            <v>129461379</v>
          </cell>
          <cell r="N34">
            <v>28.7392</v>
          </cell>
          <cell r="O34">
            <v>32448500</v>
          </cell>
          <cell r="P34">
            <v>129461379</v>
          </cell>
          <cell r="Q34">
            <v>28.7392</v>
          </cell>
          <cell r="R34">
            <v>32448500</v>
          </cell>
          <cell r="S34">
            <v>129461377</v>
          </cell>
          <cell r="T34">
            <v>2</v>
          </cell>
        </row>
        <row r="35">
          <cell r="B35" t="str">
            <v>1-100-F001</v>
          </cell>
          <cell r="C35" t="str">
            <v>1-100-F001  VA-Recursos distrito</v>
          </cell>
          <cell r="D35">
            <v>450470000</v>
          </cell>
          <cell r="E35">
            <v>0</v>
          </cell>
          <cell r="F35">
            <v>0</v>
          </cell>
          <cell r="G35">
            <v>450470000</v>
          </cell>
          <cell r="H35">
            <v>0</v>
          </cell>
          <cell r="I35">
            <v>450470000</v>
          </cell>
          <cell r="J35">
            <v>0</v>
          </cell>
          <cell r="K35">
            <v>450470000</v>
          </cell>
          <cell r="L35">
            <v>32448500</v>
          </cell>
          <cell r="M35">
            <v>129461379</v>
          </cell>
          <cell r="N35">
            <v>28.7392</v>
          </cell>
          <cell r="O35">
            <v>32448500</v>
          </cell>
          <cell r="P35">
            <v>129461379</v>
          </cell>
          <cell r="Q35">
            <v>28.7392</v>
          </cell>
          <cell r="R35">
            <v>32448500</v>
          </cell>
          <cell r="S35">
            <v>129461377</v>
          </cell>
          <cell r="T35">
            <v>2</v>
          </cell>
        </row>
        <row r="36">
          <cell r="B36" t="str">
            <v>O211010200301</v>
          </cell>
          <cell r="C36" t="str">
            <v>O211010200301           Aportes de cesantías a fondos públicos</v>
          </cell>
          <cell r="D36">
            <v>429120000</v>
          </cell>
          <cell r="E36">
            <v>0</v>
          </cell>
          <cell r="F36">
            <v>0</v>
          </cell>
          <cell r="G36">
            <v>429120000</v>
          </cell>
          <cell r="H36">
            <v>0</v>
          </cell>
          <cell r="I36">
            <v>429120000</v>
          </cell>
          <cell r="J36">
            <v>0</v>
          </cell>
          <cell r="K36">
            <v>429120000</v>
          </cell>
          <cell r="L36">
            <v>5446613</v>
          </cell>
          <cell r="M36">
            <v>25775766</v>
          </cell>
          <cell r="N36">
            <v>6.0067000000000004</v>
          </cell>
          <cell r="O36">
            <v>5446613</v>
          </cell>
          <cell r="P36">
            <v>25775766</v>
          </cell>
          <cell r="Q36">
            <v>6.0067000000000004</v>
          </cell>
          <cell r="R36">
            <v>5446613</v>
          </cell>
          <cell r="S36">
            <v>25775760</v>
          </cell>
          <cell r="T36">
            <v>6</v>
          </cell>
        </row>
        <row r="37">
          <cell r="B37" t="str">
            <v>1-100-F001</v>
          </cell>
          <cell r="C37" t="str">
            <v>1-100-F001  VA-Recursos distrito</v>
          </cell>
          <cell r="D37">
            <v>429120000</v>
          </cell>
          <cell r="E37">
            <v>0</v>
          </cell>
          <cell r="F37">
            <v>0</v>
          </cell>
          <cell r="G37">
            <v>429120000</v>
          </cell>
          <cell r="H37">
            <v>0</v>
          </cell>
          <cell r="I37">
            <v>429120000</v>
          </cell>
          <cell r="J37">
            <v>0</v>
          </cell>
          <cell r="K37">
            <v>429120000</v>
          </cell>
          <cell r="L37">
            <v>5446613</v>
          </cell>
          <cell r="M37">
            <v>25775766</v>
          </cell>
          <cell r="N37">
            <v>6.0067000000000004</v>
          </cell>
          <cell r="O37">
            <v>5446613</v>
          </cell>
          <cell r="P37">
            <v>25775766</v>
          </cell>
          <cell r="Q37">
            <v>6.0067000000000004</v>
          </cell>
          <cell r="R37">
            <v>5446613</v>
          </cell>
          <cell r="S37">
            <v>25775760</v>
          </cell>
          <cell r="T37">
            <v>6</v>
          </cell>
        </row>
        <row r="38">
          <cell r="B38" t="str">
            <v>O211010200302</v>
          </cell>
          <cell r="C38" t="str">
            <v>O211010200302           Aportes de cesantías a fondos privados</v>
          </cell>
          <cell r="D38">
            <v>193376000</v>
          </cell>
          <cell r="E38">
            <v>0</v>
          </cell>
          <cell r="F38">
            <v>0</v>
          </cell>
          <cell r="G38">
            <v>193376000</v>
          </cell>
          <cell r="H38">
            <v>0</v>
          </cell>
          <cell r="I38">
            <v>193376000</v>
          </cell>
          <cell r="J38">
            <v>0</v>
          </cell>
          <cell r="K38">
            <v>193376000</v>
          </cell>
          <cell r="L38">
            <v>0</v>
          </cell>
          <cell r="M38">
            <v>18358</v>
          </cell>
          <cell r="N38">
            <v>9.4999999999999998E-3</v>
          </cell>
          <cell r="O38">
            <v>0</v>
          </cell>
          <cell r="P38">
            <v>18358</v>
          </cell>
          <cell r="Q38">
            <v>9.4999999999999998E-3</v>
          </cell>
          <cell r="R38">
            <v>0</v>
          </cell>
          <cell r="S38">
            <v>18358</v>
          </cell>
          <cell r="T38">
            <v>0</v>
          </cell>
        </row>
        <row r="39">
          <cell r="B39" t="str">
            <v>1-100-F001</v>
          </cell>
          <cell r="C39" t="str">
            <v>1-100-F001  VA-Recursos distrito</v>
          </cell>
          <cell r="D39">
            <v>193376000</v>
          </cell>
          <cell r="E39">
            <v>0</v>
          </cell>
          <cell r="F39">
            <v>0</v>
          </cell>
          <cell r="G39">
            <v>193376000</v>
          </cell>
          <cell r="H39">
            <v>0</v>
          </cell>
          <cell r="I39">
            <v>193376000</v>
          </cell>
          <cell r="J39">
            <v>0</v>
          </cell>
          <cell r="K39">
            <v>193376000</v>
          </cell>
          <cell r="L39">
            <v>0</v>
          </cell>
          <cell r="M39">
            <v>18358</v>
          </cell>
          <cell r="N39">
            <v>9.4999999999999998E-3</v>
          </cell>
          <cell r="O39">
            <v>0</v>
          </cell>
          <cell r="P39">
            <v>18358</v>
          </cell>
          <cell r="Q39">
            <v>9.4999999999999998E-3</v>
          </cell>
          <cell r="R39">
            <v>0</v>
          </cell>
          <cell r="S39">
            <v>18358</v>
          </cell>
          <cell r="T39">
            <v>0</v>
          </cell>
        </row>
        <row r="40">
          <cell r="B40" t="str">
            <v>O211010200401</v>
          </cell>
          <cell r="C40" t="str">
            <v>O211010200401           Compensar</v>
          </cell>
          <cell r="D40">
            <v>247648000</v>
          </cell>
          <cell r="E40">
            <v>0</v>
          </cell>
          <cell r="F40">
            <v>0</v>
          </cell>
          <cell r="G40">
            <v>247648000</v>
          </cell>
          <cell r="H40">
            <v>0</v>
          </cell>
          <cell r="I40">
            <v>247648000</v>
          </cell>
          <cell r="J40">
            <v>0</v>
          </cell>
          <cell r="K40">
            <v>247648000</v>
          </cell>
          <cell r="L40">
            <v>15325900</v>
          </cell>
          <cell r="M40">
            <v>56413700</v>
          </cell>
          <cell r="N40">
            <v>22.779800000000002</v>
          </cell>
          <cell r="O40">
            <v>15325900</v>
          </cell>
          <cell r="P40">
            <v>56413700</v>
          </cell>
          <cell r="Q40">
            <v>22.779800000000002</v>
          </cell>
          <cell r="R40">
            <v>15325900</v>
          </cell>
          <cell r="S40">
            <v>56413700</v>
          </cell>
          <cell r="T40">
            <v>0</v>
          </cell>
        </row>
        <row r="41">
          <cell r="B41" t="str">
            <v>1-100-F001</v>
          </cell>
          <cell r="C41" t="str">
            <v>1-100-F001  VA-Recursos distrito</v>
          </cell>
          <cell r="D41">
            <v>247648000</v>
          </cell>
          <cell r="E41">
            <v>0</v>
          </cell>
          <cell r="F41">
            <v>0</v>
          </cell>
          <cell r="G41">
            <v>247648000</v>
          </cell>
          <cell r="H41">
            <v>0</v>
          </cell>
          <cell r="I41">
            <v>247648000</v>
          </cell>
          <cell r="J41">
            <v>0</v>
          </cell>
          <cell r="K41">
            <v>247648000</v>
          </cell>
          <cell r="L41">
            <v>15325900</v>
          </cell>
          <cell r="M41">
            <v>56413700</v>
          </cell>
          <cell r="N41">
            <v>22.779800000000002</v>
          </cell>
          <cell r="O41">
            <v>15325900</v>
          </cell>
          <cell r="P41">
            <v>56413700</v>
          </cell>
          <cell r="Q41">
            <v>22.779800000000002</v>
          </cell>
          <cell r="R41">
            <v>15325900</v>
          </cell>
          <cell r="S41">
            <v>56413700</v>
          </cell>
          <cell r="T41">
            <v>0</v>
          </cell>
        </row>
        <row r="42">
          <cell r="B42" t="str">
            <v>O211010200501</v>
          </cell>
          <cell r="C42" t="str">
            <v>O211010200501           Aportes generales al sistema de riesgos laborales</v>
          </cell>
          <cell r="D42">
            <v>28046000</v>
          </cell>
          <cell r="E42">
            <v>0</v>
          </cell>
          <cell r="F42">
            <v>0</v>
          </cell>
          <cell r="G42">
            <v>28046000</v>
          </cell>
          <cell r="H42">
            <v>0</v>
          </cell>
          <cell r="I42">
            <v>28046000</v>
          </cell>
          <cell r="J42">
            <v>0</v>
          </cell>
          <cell r="K42">
            <v>28046000</v>
          </cell>
          <cell r="L42">
            <v>2379200</v>
          </cell>
          <cell r="M42">
            <v>9016700</v>
          </cell>
          <cell r="N42">
            <v>32.149700000000003</v>
          </cell>
          <cell r="O42">
            <v>2379200</v>
          </cell>
          <cell r="P42">
            <v>9016700</v>
          </cell>
          <cell r="Q42">
            <v>32.149700000000003</v>
          </cell>
          <cell r="R42">
            <v>2379200</v>
          </cell>
          <cell r="S42">
            <v>9016701</v>
          </cell>
          <cell r="T42">
            <v>-1</v>
          </cell>
        </row>
        <row r="43">
          <cell r="B43" t="str">
            <v>1-100-F001</v>
          </cell>
          <cell r="C43" t="str">
            <v>1-100-F001  VA-Recursos distrito</v>
          </cell>
          <cell r="D43">
            <v>28046000</v>
          </cell>
          <cell r="E43">
            <v>0</v>
          </cell>
          <cell r="F43">
            <v>0</v>
          </cell>
          <cell r="G43">
            <v>28046000</v>
          </cell>
          <cell r="H43">
            <v>0</v>
          </cell>
          <cell r="I43">
            <v>28046000</v>
          </cell>
          <cell r="J43">
            <v>0</v>
          </cell>
          <cell r="K43">
            <v>28046000</v>
          </cell>
          <cell r="L43">
            <v>2379200</v>
          </cell>
          <cell r="M43">
            <v>9016700</v>
          </cell>
          <cell r="N43">
            <v>32.149700000000003</v>
          </cell>
          <cell r="O43">
            <v>2379200</v>
          </cell>
          <cell r="P43">
            <v>9016700</v>
          </cell>
          <cell r="Q43">
            <v>32.149700000000003</v>
          </cell>
          <cell r="R43">
            <v>2379200</v>
          </cell>
          <cell r="S43">
            <v>9016701</v>
          </cell>
          <cell r="T43">
            <v>-1</v>
          </cell>
        </row>
        <row r="44">
          <cell r="B44" t="str">
            <v>O2110102006</v>
          </cell>
          <cell r="C44" t="str">
            <v>O2110102006             Aportes al ICBF</v>
          </cell>
          <cell r="D44">
            <v>185741000</v>
          </cell>
          <cell r="E44">
            <v>0</v>
          </cell>
          <cell r="F44">
            <v>0</v>
          </cell>
          <cell r="G44">
            <v>185741000</v>
          </cell>
          <cell r="H44">
            <v>0</v>
          </cell>
          <cell r="I44">
            <v>185741000</v>
          </cell>
          <cell r="J44">
            <v>0</v>
          </cell>
          <cell r="K44">
            <v>185741000</v>
          </cell>
          <cell r="L44">
            <v>11494900</v>
          </cell>
          <cell r="M44">
            <v>42312900</v>
          </cell>
          <cell r="N44">
            <v>22.7806</v>
          </cell>
          <cell r="O44">
            <v>11494900</v>
          </cell>
          <cell r="P44">
            <v>42312900</v>
          </cell>
          <cell r="Q44">
            <v>22.7806</v>
          </cell>
          <cell r="R44">
            <v>11494900</v>
          </cell>
          <cell r="S44">
            <v>42312900</v>
          </cell>
          <cell r="T44">
            <v>0</v>
          </cell>
        </row>
        <row r="45">
          <cell r="B45" t="str">
            <v>1-100-F001</v>
          </cell>
          <cell r="C45" t="str">
            <v>1-100-F001  VA-Recursos distrito</v>
          </cell>
          <cell r="D45">
            <v>185741000</v>
          </cell>
          <cell r="E45">
            <v>0</v>
          </cell>
          <cell r="F45">
            <v>0</v>
          </cell>
          <cell r="G45">
            <v>185741000</v>
          </cell>
          <cell r="H45">
            <v>0</v>
          </cell>
          <cell r="I45">
            <v>185741000</v>
          </cell>
          <cell r="J45">
            <v>0</v>
          </cell>
          <cell r="K45">
            <v>185741000</v>
          </cell>
          <cell r="L45">
            <v>11494900</v>
          </cell>
          <cell r="M45">
            <v>42312900</v>
          </cell>
          <cell r="N45">
            <v>22.7806</v>
          </cell>
          <cell r="O45">
            <v>11494900</v>
          </cell>
          <cell r="P45">
            <v>42312900</v>
          </cell>
          <cell r="Q45">
            <v>22.7806</v>
          </cell>
          <cell r="R45">
            <v>11494900</v>
          </cell>
          <cell r="S45">
            <v>42312900</v>
          </cell>
          <cell r="T45">
            <v>0</v>
          </cell>
        </row>
        <row r="46">
          <cell r="B46" t="str">
            <v>O2110102007</v>
          </cell>
          <cell r="C46" t="str">
            <v>O2110102007             Aportes al SENA</v>
          </cell>
          <cell r="D46">
            <v>30961000</v>
          </cell>
          <cell r="E46">
            <v>0</v>
          </cell>
          <cell r="F46">
            <v>0</v>
          </cell>
          <cell r="G46">
            <v>30961000</v>
          </cell>
          <cell r="H46">
            <v>0</v>
          </cell>
          <cell r="I46">
            <v>30961000</v>
          </cell>
          <cell r="J46">
            <v>0</v>
          </cell>
          <cell r="K46">
            <v>30961000</v>
          </cell>
          <cell r="L46">
            <v>1918700</v>
          </cell>
          <cell r="M46">
            <v>7063900</v>
          </cell>
          <cell r="N46">
            <v>22.8155</v>
          </cell>
          <cell r="O46">
            <v>1918700</v>
          </cell>
          <cell r="P46">
            <v>7063900</v>
          </cell>
          <cell r="Q46">
            <v>22.8155</v>
          </cell>
          <cell r="R46">
            <v>1918700</v>
          </cell>
          <cell r="S46">
            <v>7063899</v>
          </cell>
          <cell r="T46">
            <v>1</v>
          </cell>
        </row>
        <row r="47">
          <cell r="B47" t="str">
            <v>1-100-F001</v>
          </cell>
          <cell r="C47" t="str">
            <v>1-100-F001  VA-Recursos distrito</v>
          </cell>
          <cell r="D47">
            <v>30961000</v>
          </cell>
          <cell r="E47">
            <v>0</v>
          </cell>
          <cell r="F47">
            <v>0</v>
          </cell>
          <cell r="G47">
            <v>30961000</v>
          </cell>
          <cell r="H47">
            <v>0</v>
          </cell>
          <cell r="I47">
            <v>30961000</v>
          </cell>
          <cell r="J47">
            <v>0</v>
          </cell>
          <cell r="K47">
            <v>30961000</v>
          </cell>
          <cell r="L47">
            <v>1918700</v>
          </cell>
          <cell r="M47">
            <v>7063900</v>
          </cell>
          <cell r="N47">
            <v>22.8155</v>
          </cell>
          <cell r="O47">
            <v>1918700</v>
          </cell>
          <cell r="P47">
            <v>7063900</v>
          </cell>
          <cell r="Q47">
            <v>22.8155</v>
          </cell>
          <cell r="R47">
            <v>1918700</v>
          </cell>
          <cell r="S47">
            <v>7063899</v>
          </cell>
          <cell r="T47">
            <v>1</v>
          </cell>
        </row>
        <row r="48">
          <cell r="B48" t="str">
            <v>O2110102008</v>
          </cell>
          <cell r="C48" t="str">
            <v>O2110102008             Aportes a la ESAP</v>
          </cell>
          <cell r="D48">
            <v>30961000</v>
          </cell>
          <cell r="E48">
            <v>0</v>
          </cell>
          <cell r="F48">
            <v>0</v>
          </cell>
          <cell r="G48">
            <v>30961000</v>
          </cell>
          <cell r="H48">
            <v>0</v>
          </cell>
          <cell r="I48">
            <v>30961000</v>
          </cell>
          <cell r="J48">
            <v>0</v>
          </cell>
          <cell r="K48">
            <v>30961000</v>
          </cell>
          <cell r="L48">
            <v>1918700</v>
          </cell>
          <cell r="M48">
            <v>7063900</v>
          </cell>
          <cell r="N48">
            <v>22.8155</v>
          </cell>
          <cell r="O48">
            <v>1918700</v>
          </cell>
          <cell r="P48">
            <v>7063900</v>
          </cell>
          <cell r="Q48">
            <v>22.8155</v>
          </cell>
          <cell r="R48">
            <v>1918700</v>
          </cell>
          <cell r="S48">
            <v>7063899</v>
          </cell>
          <cell r="T48">
            <v>1</v>
          </cell>
        </row>
        <row r="49">
          <cell r="B49" t="str">
            <v>1-100-F001</v>
          </cell>
          <cell r="C49" t="str">
            <v>1-100-F001  VA-Recursos distrito</v>
          </cell>
          <cell r="D49">
            <v>30961000</v>
          </cell>
          <cell r="E49">
            <v>0</v>
          </cell>
          <cell r="F49">
            <v>0</v>
          </cell>
          <cell r="G49">
            <v>30961000</v>
          </cell>
          <cell r="H49">
            <v>0</v>
          </cell>
          <cell r="I49">
            <v>30961000</v>
          </cell>
          <cell r="J49">
            <v>0</v>
          </cell>
          <cell r="K49">
            <v>30961000</v>
          </cell>
          <cell r="L49">
            <v>1918700</v>
          </cell>
          <cell r="M49">
            <v>7063900</v>
          </cell>
          <cell r="N49">
            <v>22.8155</v>
          </cell>
          <cell r="O49">
            <v>1918700</v>
          </cell>
          <cell r="P49">
            <v>7063900</v>
          </cell>
          <cell r="Q49">
            <v>22.8155</v>
          </cell>
          <cell r="R49">
            <v>1918700</v>
          </cell>
          <cell r="S49">
            <v>7063899</v>
          </cell>
          <cell r="T49">
            <v>1</v>
          </cell>
        </row>
        <row r="50">
          <cell r="B50" t="str">
            <v>O2110102009</v>
          </cell>
          <cell r="C50" t="str">
            <v>O2110102009             Aportes a escuelas industriales e institutos técni</v>
          </cell>
          <cell r="D50">
            <v>59409000</v>
          </cell>
          <cell r="E50">
            <v>0</v>
          </cell>
          <cell r="F50">
            <v>0</v>
          </cell>
          <cell r="G50">
            <v>59409000</v>
          </cell>
          <cell r="H50">
            <v>0</v>
          </cell>
          <cell r="I50">
            <v>59409000</v>
          </cell>
          <cell r="J50">
            <v>0</v>
          </cell>
          <cell r="K50">
            <v>59409000</v>
          </cell>
          <cell r="L50">
            <v>3834300</v>
          </cell>
          <cell r="M50">
            <v>14114300</v>
          </cell>
          <cell r="N50">
            <v>23.7578</v>
          </cell>
          <cell r="O50">
            <v>3834300</v>
          </cell>
          <cell r="P50">
            <v>14114300</v>
          </cell>
          <cell r="Q50">
            <v>23.7578</v>
          </cell>
          <cell r="R50">
            <v>3834300</v>
          </cell>
          <cell r="S50">
            <v>14114300</v>
          </cell>
          <cell r="T50">
            <v>0</v>
          </cell>
        </row>
        <row r="51">
          <cell r="B51" t="str">
            <v>1-100-F001</v>
          </cell>
          <cell r="C51" t="str">
            <v>1-100-F001  VA-Recursos distrito</v>
          </cell>
          <cell r="D51">
            <v>59409000</v>
          </cell>
          <cell r="E51">
            <v>0</v>
          </cell>
          <cell r="F51">
            <v>0</v>
          </cell>
          <cell r="G51">
            <v>59409000</v>
          </cell>
          <cell r="H51">
            <v>0</v>
          </cell>
          <cell r="I51">
            <v>59409000</v>
          </cell>
          <cell r="J51">
            <v>0</v>
          </cell>
          <cell r="K51">
            <v>59409000</v>
          </cell>
          <cell r="L51">
            <v>3834300</v>
          </cell>
          <cell r="M51">
            <v>14114300</v>
          </cell>
          <cell r="N51">
            <v>23.7578</v>
          </cell>
          <cell r="O51">
            <v>3834300</v>
          </cell>
          <cell r="P51">
            <v>14114300</v>
          </cell>
          <cell r="Q51">
            <v>23.7578</v>
          </cell>
          <cell r="R51">
            <v>3834300</v>
          </cell>
          <cell r="S51">
            <v>14114300</v>
          </cell>
          <cell r="T51">
            <v>0</v>
          </cell>
        </row>
        <row r="52">
          <cell r="B52" t="str">
            <v>O211010300102</v>
          </cell>
          <cell r="C52" t="str">
            <v>O211010300102           Indemnización por vacaciones</v>
          </cell>
          <cell r="D52">
            <v>0</v>
          </cell>
          <cell r="E52">
            <v>0</v>
          </cell>
          <cell r="F52">
            <v>83572203</v>
          </cell>
          <cell r="G52">
            <v>83572203</v>
          </cell>
          <cell r="H52">
            <v>0</v>
          </cell>
          <cell r="I52">
            <v>83572203</v>
          </cell>
          <cell r="J52">
            <v>0</v>
          </cell>
          <cell r="K52">
            <v>83572203</v>
          </cell>
          <cell r="L52">
            <v>32377331</v>
          </cell>
          <cell r="M52">
            <v>83572203</v>
          </cell>
          <cell r="N52">
            <v>100</v>
          </cell>
          <cell r="O52">
            <v>32377331</v>
          </cell>
          <cell r="P52">
            <v>83572203</v>
          </cell>
          <cell r="Q52">
            <v>100</v>
          </cell>
          <cell r="R52">
            <v>32377331</v>
          </cell>
          <cell r="S52">
            <v>83572203</v>
          </cell>
          <cell r="T52">
            <v>0</v>
          </cell>
        </row>
        <row r="53">
          <cell r="B53" t="str">
            <v>1-100-F001</v>
          </cell>
          <cell r="C53" t="str">
            <v>1-100-F001  VA-Recursos distrito</v>
          </cell>
          <cell r="D53">
            <v>0</v>
          </cell>
          <cell r="E53">
            <v>0</v>
          </cell>
          <cell r="F53">
            <v>83572203</v>
          </cell>
          <cell r="G53">
            <v>83572203</v>
          </cell>
          <cell r="H53">
            <v>0</v>
          </cell>
          <cell r="I53">
            <v>83572203</v>
          </cell>
          <cell r="J53">
            <v>0</v>
          </cell>
          <cell r="K53">
            <v>83572203</v>
          </cell>
          <cell r="L53">
            <v>32377331</v>
          </cell>
          <cell r="M53">
            <v>83572203</v>
          </cell>
          <cell r="N53">
            <v>100</v>
          </cell>
          <cell r="O53">
            <v>32377331</v>
          </cell>
          <cell r="P53">
            <v>83572203</v>
          </cell>
          <cell r="Q53">
            <v>100</v>
          </cell>
          <cell r="R53">
            <v>32377331</v>
          </cell>
          <cell r="S53">
            <v>83572203</v>
          </cell>
          <cell r="T53">
            <v>0</v>
          </cell>
        </row>
        <row r="54">
          <cell r="B54" t="str">
            <v>O211010300103</v>
          </cell>
          <cell r="C54" t="str">
            <v>O211010300103           Bonificación especial de recreación</v>
          </cell>
          <cell r="D54">
            <v>20424000</v>
          </cell>
          <cell r="E54">
            <v>0</v>
          </cell>
          <cell r="F54">
            <v>0</v>
          </cell>
          <cell r="G54">
            <v>20424000</v>
          </cell>
          <cell r="H54">
            <v>0</v>
          </cell>
          <cell r="I54">
            <v>20424000</v>
          </cell>
          <cell r="J54">
            <v>0</v>
          </cell>
          <cell r="K54">
            <v>20424000</v>
          </cell>
          <cell r="L54">
            <v>2654399</v>
          </cell>
          <cell r="M54">
            <v>7210039</v>
          </cell>
          <cell r="N54">
            <v>35.3018</v>
          </cell>
          <cell r="O54">
            <v>2654399</v>
          </cell>
          <cell r="P54">
            <v>7210039</v>
          </cell>
          <cell r="Q54">
            <v>35.3018</v>
          </cell>
          <cell r="R54">
            <v>2654399</v>
          </cell>
          <cell r="S54">
            <v>7210033</v>
          </cell>
          <cell r="T54">
            <v>6</v>
          </cell>
        </row>
        <row r="55">
          <cell r="B55" t="str">
            <v>1-100-F001</v>
          </cell>
          <cell r="C55" t="str">
            <v>1-100-F001  VA-Recursos distrito</v>
          </cell>
          <cell r="D55">
            <v>20424000</v>
          </cell>
          <cell r="E55">
            <v>0</v>
          </cell>
          <cell r="F55">
            <v>0</v>
          </cell>
          <cell r="G55">
            <v>20424000</v>
          </cell>
          <cell r="H55">
            <v>0</v>
          </cell>
          <cell r="I55">
            <v>20424000</v>
          </cell>
          <cell r="J55">
            <v>0</v>
          </cell>
          <cell r="K55">
            <v>20424000</v>
          </cell>
          <cell r="L55">
            <v>2654399</v>
          </cell>
          <cell r="M55">
            <v>7210039</v>
          </cell>
          <cell r="N55">
            <v>35.3018</v>
          </cell>
          <cell r="O55">
            <v>2654399</v>
          </cell>
          <cell r="P55">
            <v>7210039</v>
          </cell>
          <cell r="Q55">
            <v>35.3018</v>
          </cell>
          <cell r="R55">
            <v>2654399</v>
          </cell>
          <cell r="S55">
            <v>7210033</v>
          </cell>
          <cell r="T55">
            <v>6</v>
          </cell>
        </row>
        <row r="56">
          <cell r="B56" t="str">
            <v>O2110103005</v>
          </cell>
          <cell r="C56" t="str">
            <v>O2110103005             Reconocimiento por permanencia en el servicio públ</v>
          </cell>
          <cell r="D56">
            <v>84960000</v>
          </cell>
          <cell r="E56">
            <v>0</v>
          </cell>
          <cell r="F56">
            <v>12229505</v>
          </cell>
          <cell r="G56">
            <v>97189505</v>
          </cell>
          <cell r="H56">
            <v>0</v>
          </cell>
          <cell r="I56">
            <v>97189505</v>
          </cell>
          <cell r="J56">
            <v>0</v>
          </cell>
          <cell r="K56">
            <v>97189505</v>
          </cell>
          <cell r="L56">
            <v>2324775</v>
          </cell>
          <cell r="M56">
            <v>97189505</v>
          </cell>
          <cell r="N56">
            <v>100</v>
          </cell>
          <cell r="O56">
            <v>2324775</v>
          </cell>
          <cell r="P56">
            <v>97189505</v>
          </cell>
          <cell r="Q56">
            <v>100</v>
          </cell>
          <cell r="R56">
            <v>2324775</v>
          </cell>
          <cell r="S56">
            <v>97189500</v>
          </cell>
          <cell r="T56">
            <v>5</v>
          </cell>
        </row>
        <row r="57">
          <cell r="B57" t="str">
            <v>1-100-F001</v>
          </cell>
          <cell r="C57" t="str">
            <v>1-100-F001  VA-Recursos distrito</v>
          </cell>
          <cell r="D57">
            <v>84960000</v>
          </cell>
          <cell r="E57">
            <v>0</v>
          </cell>
          <cell r="F57">
            <v>12229505</v>
          </cell>
          <cell r="G57">
            <v>97189505</v>
          </cell>
          <cell r="H57">
            <v>0</v>
          </cell>
          <cell r="I57">
            <v>97189505</v>
          </cell>
          <cell r="J57">
            <v>0</v>
          </cell>
          <cell r="K57">
            <v>97189505</v>
          </cell>
          <cell r="L57">
            <v>2324775</v>
          </cell>
          <cell r="M57">
            <v>97189505</v>
          </cell>
          <cell r="N57">
            <v>100</v>
          </cell>
          <cell r="O57">
            <v>2324775</v>
          </cell>
          <cell r="P57">
            <v>97189505</v>
          </cell>
          <cell r="Q57">
            <v>100</v>
          </cell>
          <cell r="R57">
            <v>2324775</v>
          </cell>
          <cell r="S57">
            <v>97189500</v>
          </cell>
          <cell r="T57">
            <v>5</v>
          </cell>
        </row>
        <row r="58">
          <cell r="B58" t="str">
            <v>O2110103068</v>
          </cell>
          <cell r="C58" t="str">
            <v>O2110103068             Prima secretarial</v>
          </cell>
          <cell r="D58">
            <v>13196000</v>
          </cell>
          <cell r="E58">
            <v>0</v>
          </cell>
          <cell r="F58">
            <v>0</v>
          </cell>
          <cell r="G58">
            <v>13196000</v>
          </cell>
          <cell r="H58">
            <v>0</v>
          </cell>
          <cell r="I58">
            <v>13196000</v>
          </cell>
          <cell r="J58">
            <v>0</v>
          </cell>
          <cell r="K58">
            <v>13196000</v>
          </cell>
          <cell r="L58">
            <v>722173</v>
          </cell>
          <cell r="M58">
            <v>3143064</v>
          </cell>
          <cell r="N58">
            <v>23.818300000000001</v>
          </cell>
          <cell r="O58">
            <v>722173</v>
          </cell>
          <cell r="P58">
            <v>3143064</v>
          </cell>
          <cell r="Q58">
            <v>23.818300000000001</v>
          </cell>
          <cell r="R58">
            <v>722173</v>
          </cell>
          <cell r="S58">
            <v>3143063</v>
          </cell>
          <cell r="T58">
            <v>1</v>
          </cell>
        </row>
        <row r="59">
          <cell r="B59" t="str">
            <v>1-100-F001</v>
          </cell>
          <cell r="C59" t="str">
            <v>1-100-F001  VA-Recursos distrito</v>
          </cell>
          <cell r="D59">
            <v>13196000</v>
          </cell>
          <cell r="E59">
            <v>0</v>
          </cell>
          <cell r="F59">
            <v>0</v>
          </cell>
          <cell r="G59">
            <v>13196000</v>
          </cell>
          <cell r="H59">
            <v>0</v>
          </cell>
          <cell r="I59">
            <v>13196000</v>
          </cell>
          <cell r="J59">
            <v>0</v>
          </cell>
          <cell r="K59">
            <v>13196000</v>
          </cell>
          <cell r="L59">
            <v>722173</v>
          </cell>
          <cell r="M59">
            <v>3143064</v>
          </cell>
          <cell r="N59">
            <v>23.818300000000001</v>
          </cell>
          <cell r="O59">
            <v>722173</v>
          </cell>
          <cell r="P59">
            <v>3143064</v>
          </cell>
          <cell r="Q59">
            <v>23.818300000000001</v>
          </cell>
          <cell r="R59">
            <v>722173</v>
          </cell>
          <cell r="S59">
            <v>3143063</v>
          </cell>
          <cell r="T59">
            <v>1</v>
          </cell>
        </row>
        <row r="60">
          <cell r="B60" t="str">
            <v>O21201010030302</v>
          </cell>
          <cell r="C60" t="str">
            <v>O21201010030302         Maquinaria de informática y sus partes, piezas y a</v>
          </cell>
          <cell r="D60">
            <v>200000000</v>
          </cell>
          <cell r="E60">
            <v>0</v>
          </cell>
          <cell r="F60">
            <v>-200000000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1-100-F001</v>
          </cell>
          <cell r="C61" t="str">
            <v>1-100-F001  VA-Recursos distrito</v>
          </cell>
          <cell r="D61">
            <v>200000000</v>
          </cell>
          <cell r="E61">
            <v>0</v>
          </cell>
          <cell r="F61">
            <v>-200000000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 t="str">
            <v>O21201010030503</v>
          </cell>
          <cell r="C62" t="str">
            <v>O21201010030503         Radiorreceptores y receptores de televisión; apara</v>
          </cell>
          <cell r="D62">
            <v>22915000</v>
          </cell>
          <cell r="E62">
            <v>0</v>
          </cell>
          <cell r="F62">
            <v>-300000</v>
          </cell>
          <cell r="G62">
            <v>22615000</v>
          </cell>
          <cell r="H62">
            <v>0</v>
          </cell>
          <cell r="I62">
            <v>22615000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1-100-F001</v>
          </cell>
          <cell r="C63" t="str">
            <v>1-100-F001  VA-Recursos distrito</v>
          </cell>
          <cell r="D63">
            <v>22915000</v>
          </cell>
          <cell r="E63">
            <v>0</v>
          </cell>
          <cell r="F63">
            <v>-300000</v>
          </cell>
          <cell r="G63">
            <v>22615000</v>
          </cell>
          <cell r="H63">
            <v>0</v>
          </cell>
          <cell r="I63">
            <v>22615000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O212010100502030101</v>
          </cell>
          <cell r="C64" t="str">
            <v>O212010100502030101     Paquetes de software</v>
          </cell>
          <cell r="D64">
            <v>0</v>
          </cell>
          <cell r="E64">
            <v>0</v>
          </cell>
          <cell r="F64">
            <v>1368169000</v>
          </cell>
          <cell r="G64">
            <v>1368169000</v>
          </cell>
          <cell r="H64">
            <v>0</v>
          </cell>
          <cell r="I64">
            <v>1368169000</v>
          </cell>
          <cell r="J64">
            <v>1368169000</v>
          </cell>
          <cell r="K64">
            <v>1368169000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1-100-F001</v>
          </cell>
          <cell r="C65" t="str">
            <v>1-100-F001  VA-Recursos distrito</v>
          </cell>
          <cell r="D65">
            <v>0</v>
          </cell>
          <cell r="E65">
            <v>0</v>
          </cell>
          <cell r="F65">
            <v>1368169000</v>
          </cell>
          <cell r="G65">
            <v>1368169000</v>
          </cell>
          <cell r="H65">
            <v>0</v>
          </cell>
          <cell r="I65">
            <v>1368169000</v>
          </cell>
          <cell r="J65">
            <v>1368169000</v>
          </cell>
          <cell r="K65">
            <v>1368169000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O2120201002082823609</v>
          </cell>
          <cell r="C66" t="str">
            <v>O2120201002082823609    Uniformes de trabajo</v>
          </cell>
          <cell r="D66">
            <v>423237000</v>
          </cell>
          <cell r="E66">
            <v>0</v>
          </cell>
          <cell r="F66">
            <v>249000000</v>
          </cell>
          <cell r="G66">
            <v>672237000</v>
          </cell>
          <cell r="H66">
            <v>0</v>
          </cell>
          <cell r="I66">
            <v>672237000</v>
          </cell>
          <cell r="J66">
            <v>671605866</v>
          </cell>
          <cell r="K66">
            <v>671605866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B67" t="str">
            <v>1-100-F001</v>
          </cell>
          <cell r="C67" t="str">
            <v>1-100-F001  VA-Recursos distrito</v>
          </cell>
          <cell r="D67">
            <v>423237000</v>
          </cell>
          <cell r="E67">
            <v>0</v>
          </cell>
          <cell r="F67">
            <v>249000000</v>
          </cell>
          <cell r="G67">
            <v>672237000</v>
          </cell>
          <cell r="H67">
            <v>0</v>
          </cell>
          <cell r="I67">
            <v>672237000</v>
          </cell>
          <cell r="J67">
            <v>671605866</v>
          </cell>
          <cell r="K67">
            <v>671605866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B68" t="str">
            <v>O2120201003023212905</v>
          </cell>
          <cell r="C68" t="str">
            <v>O2120201003023212905    Papel para escritorio sin impresión</v>
          </cell>
          <cell r="D68">
            <v>31172000</v>
          </cell>
          <cell r="E68">
            <v>0</v>
          </cell>
          <cell r="F68">
            <v>241830000</v>
          </cell>
          <cell r="G68">
            <v>273002000</v>
          </cell>
          <cell r="H68">
            <v>0</v>
          </cell>
          <cell r="I68">
            <v>273002000</v>
          </cell>
          <cell r="J68">
            <v>0</v>
          </cell>
          <cell r="K68">
            <v>273002000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B69" t="str">
            <v>1-100-F001</v>
          </cell>
          <cell r="C69" t="str">
            <v>1-100-F001  VA-Recursos distrito</v>
          </cell>
          <cell r="D69">
            <v>31172000</v>
          </cell>
          <cell r="E69">
            <v>0</v>
          </cell>
          <cell r="F69">
            <v>241830000</v>
          </cell>
          <cell r="G69">
            <v>273002000</v>
          </cell>
          <cell r="H69">
            <v>0</v>
          </cell>
          <cell r="I69">
            <v>273002000</v>
          </cell>
          <cell r="J69">
            <v>0</v>
          </cell>
          <cell r="K69">
            <v>273002000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>O2120201003053543003</v>
          </cell>
          <cell r="C70" t="str">
            <v>O2120201003053543003    Aditivos para gasolina, aceites minerales y combus</v>
          </cell>
          <cell r="D70">
            <v>0</v>
          </cell>
          <cell r="E70">
            <v>0</v>
          </cell>
          <cell r="F70">
            <v>84000000</v>
          </cell>
          <cell r="G70">
            <v>84000000</v>
          </cell>
          <cell r="H70">
            <v>0</v>
          </cell>
          <cell r="I70">
            <v>84000000</v>
          </cell>
          <cell r="J70">
            <v>81000000</v>
          </cell>
          <cell r="K70">
            <v>81000000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B71" t="str">
            <v>1-100-F001</v>
          </cell>
          <cell r="C71" t="str">
            <v>1-100-F001  VA-Recursos distrito</v>
          </cell>
          <cell r="D71">
            <v>0</v>
          </cell>
          <cell r="E71">
            <v>0</v>
          </cell>
          <cell r="F71">
            <v>84000000</v>
          </cell>
          <cell r="G71">
            <v>84000000</v>
          </cell>
          <cell r="H71">
            <v>0</v>
          </cell>
          <cell r="I71">
            <v>84000000</v>
          </cell>
          <cell r="J71">
            <v>81000000</v>
          </cell>
          <cell r="K71">
            <v>81000000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B72" t="str">
            <v>O2120201003063694012</v>
          </cell>
          <cell r="C72" t="str">
            <v>O2120201003063694012    Recipientes de material plástico-canecas para la b</v>
          </cell>
          <cell r="D72">
            <v>0</v>
          </cell>
          <cell r="E72">
            <v>0</v>
          </cell>
          <cell r="F72">
            <v>47500000</v>
          </cell>
          <cell r="G72">
            <v>47500000</v>
          </cell>
          <cell r="H72">
            <v>0</v>
          </cell>
          <cell r="I72">
            <v>47500000</v>
          </cell>
          <cell r="J72">
            <v>0</v>
          </cell>
          <cell r="K72">
            <v>47500000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B73" t="str">
            <v>1-100-F001</v>
          </cell>
          <cell r="C73" t="str">
            <v>1-100-F001  VA-Recursos distrito</v>
          </cell>
          <cell r="D73">
            <v>0</v>
          </cell>
          <cell r="E73">
            <v>0</v>
          </cell>
          <cell r="F73">
            <v>47500000</v>
          </cell>
          <cell r="G73">
            <v>47500000</v>
          </cell>
          <cell r="H73">
            <v>0</v>
          </cell>
          <cell r="I73">
            <v>47500000</v>
          </cell>
          <cell r="J73">
            <v>0</v>
          </cell>
          <cell r="K73">
            <v>47500000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B74" t="str">
            <v>O21202020060363391</v>
          </cell>
          <cell r="C74" t="str">
            <v>O21202020060363391      Servicios de catering para eventos</v>
          </cell>
          <cell r="D74">
            <v>107151000</v>
          </cell>
          <cell r="E74">
            <v>0</v>
          </cell>
          <cell r="F74">
            <v>-107151000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B75" t="str">
            <v>1-100-F001</v>
          </cell>
          <cell r="C75" t="str">
            <v>1-100-F001  VA-Recursos distrito</v>
          </cell>
          <cell r="D75">
            <v>107151000</v>
          </cell>
          <cell r="E75">
            <v>0</v>
          </cell>
          <cell r="F75">
            <v>-107151000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B76" t="str">
            <v>O21202020060565115</v>
          </cell>
          <cell r="C76" t="str">
            <v>O21202020060565115      Servicios de mudanza de muebles domésticos y de of</v>
          </cell>
          <cell r="D76">
            <v>166502000</v>
          </cell>
          <cell r="E76">
            <v>0</v>
          </cell>
          <cell r="F76">
            <v>0</v>
          </cell>
          <cell r="G76">
            <v>166502000</v>
          </cell>
          <cell r="H76">
            <v>0</v>
          </cell>
          <cell r="I76">
            <v>166502000</v>
          </cell>
          <cell r="J76">
            <v>0</v>
          </cell>
          <cell r="K76">
            <v>165101216</v>
          </cell>
          <cell r="L76">
            <v>0</v>
          </cell>
          <cell r="M76">
            <v>165101216</v>
          </cell>
          <cell r="N76">
            <v>99.158699999999996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B77" t="str">
            <v>1-100-F001</v>
          </cell>
          <cell r="C77" t="str">
            <v>1-100-F001  VA-Recursos distrito</v>
          </cell>
          <cell r="D77">
            <v>166502000</v>
          </cell>
          <cell r="E77">
            <v>0</v>
          </cell>
          <cell r="F77">
            <v>0</v>
          </cell>
          <cell r="G77">
            <v>166502000</v>
          </cell>
          <cell r="H77">
            <v>0</v>
          </cell>
          <cell r="I77">
            <v>166502000</v>
          </cell>
          <cell r="J77">
            <v>0</v>
          </cell>
          <cell r="K77">
            <v>165101216</v>
          </cell>
          <cell r="L77">
            <v>0</v>
          </cell>
          <cell r="M77">
            <v>165101216</v>
          </cell>
          <cell r="N77">
            <v>99.158699999999996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B78" t="str">
            <v>O21202020060868021</v>
          </cell>
          <cell r="C78" t="str">
            <v>O21202020060868021      Servicios locales de mensajería nacional</v>
          </cell>
          <cell r="D78">
            <v>530244000</v>
          </cell>
          <cell r="E78">
            <v>0</v>
          </cell>
          <cell r="F78">
            <v>-110244000</v>
          </cell>
          <cell r="G78">
            <v>420000000</v>
          </cell>
          <cell r="H78">
            <v>0</v>
          </cell>
          <cell r="I78">
            <v>420000000</v>
          </cell>
          <cell r="J78">
            <v>420000000</v>
          </cell>
          <cell r="K78">
            <v>420000000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B79" t="str">
            <v>1-100-F001</v>
          </cell>
          <cell r="C79" t="str">
            <v>1-100-F001  VA-Recursos distrito</v>
          </cell>
          <cell r="D79">
            <v>530244000</v>
          </cell>
          <cell r="E79">
            <v>0</v>
          </cell>
          <cell r="F79">
            <v>-110244000</v>
          </cell>
          <cell r="G79">
            <v>420000000</v>
          </cell>
          <cell r="H79">
            <v>0</v>
          </cell>
          <cell r="I79">
            <v>420000000</v>
          </cell>
          <cell r="J79">
            <v>420000000</v>
          </cell>
          <cell r="K79">
            <v>420000000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B80" t="str">
            <v>O212020200701030371332</v>
          </cell>
          <cell r="C80" t="str">
            <v>O212020200701030371332  Servicios de seguros sociales de riesgos laborales</v>
          </cell>
          <cell r="D80">
            <v>480155000</v>
          </cell>
          <cell r="E80">
            <v>0</v>
          </cell>
          <cell r="F80">
            <v>0</v>
          </cell>
          <cell r="G80">
            <v>480155000</v>
          </cell>
          <cell r="H80">
            <v>0</v>
          </cell>
          <cell r="I80">
            <v>480155000</v>
          </cell>
          <cell r="J80">
            <v>0</v>
          </cell>
          <cell r="K80">
            <v>17000000</v>
          </cell>
          <cell r="L80">
            <v>0</v>
          </cell>
          <cell r="M80">
            <v>17000000</v>
          </cell>
          <cell r="N80">
            <v>3.5405000000000002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B81" t="str">
            <v>1-100-F001</v>
          </cell>
          <cell r="C81" t="str">
            <v>1-100-F001  VA-Recursos distrito</v>
          </cell>
          <cell r="D81">
            <v>480155000</v>
          </cell>
          <cell r="E81">
            <v>0</v>
          </cell>
          <cell r="F81">
            <v>0</v>
          </cell>
          <cell r="G81">
            <v>480155000</v>
          </cell>
          <cell r="H81">
            <v>0</v>
          </cell>
          <cell r="I81">
            <v>480155000</v>
          </cell>
          <cell r="J81">
            <v>0</v>
          </cell>
          <cell r="K81">
            <v>17000000</v>
          </cell>
          <cell r="L81">
            <v>0</v>
          </cell>
          <cell r="M81">
            <v>17000000</v>
          </cell>
          <cell r="N81">
            <v>3.5405000000000002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B82" t="str">
            <v>O212020200701030571354</v>
          </cell>
          <cell r="C82" t="str">
            <v>O212020200701030571354  Servicios de seguros contra incendio, terremoto o</v>
          </cell>
          <cell r="D82">
            <v>1906513000</v>
          </cell>
          <cell r="E82">
            <v>0</v>
          </cell>
          <cell r="F82">
            <v>-1098305726</v>
          </cell>
          <cell r="G82">
            <v>808207274</v>
          </cell>
          <cell r="H82">
            <v>0</v>
          </cell>
          <cell r="I82">
            <v>808207274</v>
          </cell>
          <cell r="J82">
            <v>1265478</v>
          </cell>
          <cell r="K82">
            <v>193076718</v>
          </cell>
          <cell r="L82">
            <v>0</v>
          </cell>
          <cell r="M82">
            <v>191811240</v>
          </cell>
          <cell r="N82">
            <v>23.732900000000001</v>
          </cell>
          <cell r="O82">
            <v>0</v>
          </cell>
          <cell r="P82">
            <v>191811240</v>
          </cell>
          <cell r="Q82">
            <v>23.732900000000001</v>
          </cell>
          <cell r="R82">
            <v>0</v>
          </cell>
          <cell r="S82">
            <v>191811240</v>
          </cell>
          <cell r="T82">
            <v>0</v>
          </cell>
        </row>
        <row r="83">
          <cell r="B83" t="str">
            <v>1-100-F001</v>
          </cell>
          <cell r="C83" t="str">
            <v>1-100-F001  VA-Recursos distrito</v>
          </cell>
          <cell r="D83">
            <v>1906513000</v>
          </cell>
          <cell r="E83">
            <v>0</v>
          </cell>
          <cell r="F83">
            <v>-1098305726</v>
          </cell>
          <cell r="G83">
            <v>808207274</v>
          </cell>
          <cell r="H83">
            <v>0</v>
          </cell>
          <cell r="I83">
            <v>808207274</v>
          </cell>
          <cell r="J83">
            <v>1265478</v>
          </cell>
          <cell r="K83">
            <v>193076718</v>
          </cell>
          <cell r="L83">
            <v>0</v>
          </cell>
          <cell r="M83">
            <v>191811240</v>
          </cell>
          <cell r="N83">
            <v>23.732900000000001</v>
          </cell>
          <cell r="O83">
            <v>0</v>
          </cell>
          <cell r="P83">
            <v>191811240</v>
          </cell>
          <cell r="Q83">
            <v>23.732900000000001</v>
          </cell>
          <cell r="R83">
            <v>0</v>
          </cell>
          <cell r="S83">
            <v>191811240</v>
          </cell>
          <cell r="T83">
            <v>0</v>
          </cell>
        </row>
        <row r="84">
          <cell r="B84" t="str">
            <v>O212020200701030571355</v>
          </cell>
          <cell r="C84" t="str">
            <v>O212020200701030571355  Servicios de seguros generales de responsabilidad</v>
          </cell>
          <cell r="D84">
            <v>640839000</v>
          </cell>
          <cell r="E84">
            <v>0</v>
          </cell>
          <cell r="F84">
            <v>1098305726</v>
          </cell>
          <cell r="G84">
            <v>1739144726</v>
          </cell>
          <cell r="H84">
            <v>0</v>
          </cell>
          <cell r="I84">
            <v>1739144726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B85" t="str">
            <v>1-100-F001</v>
          </cell>
          <cell r="C85" t="str">
            <v>1-100-F001  VA-Recursos distrito</v>
          </cell>
          <cell r="D85">
            <v>640839000</v>
          </cell>
          <cell r="E85">
            <v>0</v>
          </cell>
          <cell r="F85">
            <v>1098305726</v>
          </cell>
          <cell r="G85">
            <v>1739144726</v>
          </cell>
          <cell r="H85">
            <v>0</v>
          </cell>
          <cell r="I85">
            <v>1739144726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B86" t="str">
            <v>O2120202007010571559</v>
          </cell>
          <cell r="C86" t="str">
            <v>O2120202007010571559    Otros servicios de administración de los mercados</v>
          </cell>
          <cell r="D86">
            <v>0</v>
          </cell>
          <cell r="E86">
            <v>0</v>
          </cell>
          <cell r="F86">
            <v>300000</v>
          </cell>
          <cell r="G86">
            <v>300000</v>
          </cell>
          <cell r="H86">
            <v>0</v>
          </cell>
          <cell r="I86">
            <v>300000</v>
          </cell>
          <cell r="J86">
            <v>0</v>
          </cell>
          <cell r="K86">
            <v>300000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B87" t="str">
            <v>1-100-F001</v>
          </cell>
          <cell r="C87" t="str">
            <v>1-100-F001  VA-Recursos distrito</v>
          </cell>
          <cell r="D87">
            <v>0</v>
          </cell>
          <cell r="E87">
            <v>0</v>
          </cell>
          <cell r="F87">
            <v>300000</v>
          </cell>
          <cell r="G87">
            <v>300000</v>
          </cell>
          <cell r="H87">
            <v>0</v>
          </cell>
          <cell r="I87">
            <v>300000</v>
          </cell>
          <cell r="J87">
            <v>0</v>
          </cell>
          <cell r="K87">
            <v>300000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B88" t="str">
            <v>O2120202007010671640</v>
          </cell>
          <cell r="C88" t="str">
            <v>O2120202007010671640    Servicios de administración de fondos de pensiones</v>
          </cell>
          <cell r="D88">
            <v>2526000</v>
          </cell>
          <cell r="E88">
            <v>0</v>
          </cell>
          <cell r="F88">
            <v>0</v>
          </cell>
          <cell r="G88">
            <v>2526000</v>
          </cell>
          <cell r="H88">
            <v>0</v>
          </cell>
          <cell r="I88">
            <v>2526000</v>
          </cell>
          <cell r="J88">
            <v>0</v>
          </cell>
          <cell r="K88">
            <v>2526000</v>
          </cell>
          <cell r="L88">
            <v>108932</v>
          </cell>
          <cell r="M88">
            <v>395649</v>
          </cell>
          <cell r="N88">
            <v>15.6631</v>
          </cell>
          <cell r="O88">
            <v>108932</v>
          </cell>
          <cell r="P88">
            <v>395649</v>
          </cell>
          <cell r="Q88">
            <v>15.6631</v>
          </cell>
          <cell r="R88">
            <v>108932</v>
          </cell>
          <cell r="S88">
            <v>395649</v>
          </cell>
          <cell r="T88">
            <v>0</v>
          </cell>
        </row>
        <row r="89">
          <cell r="B89" t="str">
            <v>1-100-F001</v>
          </cell>
          <cell r="C89" t="str">
            <v>1-100-F001  VA-Recursos distrito</v>
          </cell>
          <cell r="D89">
            <v>2526000</v>
          </cell>
          <cell r="E89">
            <v>0</v>
          </cell>
          <cell r="F89">
            <v>0</v>
          </cell>
          <cell r="G89">
            <v>2526000</v>
          </cell>
          <cell r="H89">
            <v>0</v>
          </cell>
          <cell r="I89">
            <v>2526000</v>
          </cell>
          <cell r="J89">
            <v>0</v>
          </cell>
          <cell r="K89">
            <v>2526000</v>
          </cell>
          <cell r="L89">
            <v>108932</v>
          </cell>
          <cell r="M89">
            <v>395649</v>
          </cell>
          <cell r="N89">
            <v>15.6631</v>
          </cell>
          <cell r="O89">
            <v>108932</v>
          </cell>
          <cell r="P89">
            <v>395649</v>
          </cell>
          <cell r="Q89">
            <v>15.6631</v>
          </cell>
          <cell r="R89">
            <v>108932</v>
          </cell>
          <cell r="S89">
            <v>395649</v>
          </cell>
          <cell r="T89">
            <v>0</v>
          </cell>
        </row>
        <row r="90">
          <cell r="B90" t="str">
            <v>O21202020070373290</v>
          </cell>
          <cell r="C90" t="str">
            <v>O21202020070373290      Servicios de arrendamiento o alquiler de otros pro</v>
          </cell>
          <cell r="D90">
            <v>0</v>
          </cell>
          <cell r="E90">
            <v>0</v>
          </cell>
          <cell r="F90">
            <v>200000000</v>
          </cell>
          <cell r="G90">
            <v>200000000</v>
          </cell>
          <cell r="H90">
            <v>0</v>
          </cell>
          <cell r="I90">
            <v>200000000</v>
          </cell>
          <cell r="J90">
            <v>200000000</v>
          </cell>
          <cell r="K90">
            <v>200000000</v>
          </cell>
          <cell r="L90">
            <v>21091101</v>
          </cell>
          <cell r="M90">
            <v>21091101</v>
          </cell>
          <cell r="N90">
            <v>10.5456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B91" t="str">
            <v>1-100-F001</v>
          </cell>
          <cell r="C91" t="str">
            <v>1-100-F001  VA-Recursos distrito</v>
          </cell>
          <cell r="D91">
            <v>0</v>
          </cell>
          <cell r="E91">
            <v>0</v>
          </cell>
          <cell r="F91">
            <v>200000000</v>
          </cell>
          <cell r="G91">
            <v>200000000</v>
          </cell>
          <cell r="H91">
            <v>0</v>
          </cell>
          <cell r="I91">
            <v>200000000</v>
          </cell>
          <cell r="J91">
            <v>200000000</v>
          </cell>
          <cell r="K91">
            <v>200000000</v>
          </cell>
          <cell r="L91">
            <v>21091101</v>
          </cell>
          <cell r="M91">
            <v>21091101</v>
          </cell>
          <cell r="N91">
            <v>10.5456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B92" t="str">
            <v>O21202020080383132</v>
          </cell>
          <cell r="C92" t="str">
            <v>O21202020080383132      Servicios de soporte en tecnologías de la informac</v>
          </cell>
          <cell r="D92">
            <v>0</v>
          </cell>
          <cell r="E92">
            <v>0</v>
          </cell>
          <cell r="F92">
            <v>449759000</v>
          </cell>
          <cell r="G92">
            <v>449759000</v>
          </cell>
          <cell r="H92">
            <v>0</v>
          </cell>
          <cell r="I92">
            <v>449759000</v>
          </cell>
          <cell r="J92">
            <v>449759000</v>
          </cell>
          <cell r="K92">
            <v>449759000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B93" t="str">
            <v>1-100-F001</v>
          </cell>
          <cell r="C93" t="str">
            <v>1-100-F001  VA-Recursos distrito</v>
          </cell>
          <cell r="D93">
            <v>0</v>
          </cell>
          <cell r="E93">
            <v>0</v>
          </cell>
          <cell r="F93">
            <v>449759000</v>
          </cell>
          <cell r="G93">
            <v>449759000</v>
          </cell>
          <cell r="H93">
            <v>0</v>
          </cell>
          <cell r="I93">
            <v>449759000</v>
          </cell>
          <cell r="J93">
            <v>449759000</v>
          </cell>
          <cell r="K93">
            <v>449759000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B94" t="str">
            <v>O21202020080383141</v>
          </cell>
          <cell r="C94" t="str">
            <v>O21202020080383141      Servicios de diseño y desarrollo de aplicaciones e</v>
          </cell>
          <cell r="D94">
            <v>1817928000</v>
          </cell>
          <cell r="E94">
            <v>0</v>
          </cell>
          <cell r="F94">
            <v>-1817928000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B95" t="str">
            <v>1-100-F001</v>
          </cell>
          <cell r="C95" t="str">
            <v>1-100-F001  VA-Recursos distrito</v>
          </cell>
          <cell r="D95">
            <v>1817928000</v>
          </cell>
          <cell r="E95">
            <v>0</v>
          </cell>
          <cell r="F95">
            <v>-1817928000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B96" t="str">
            <v>O21202020080383159</v>
          </cell>
          <cell r="C96" t="str">
            <v>O21202020080383159      Otros servicios de alojamiento y suministro de inf</v>
          </cell>
          <cell r="D96">
            <v>1222000</v>
          </cell>
          <cell r="E96">
            <v>0</v>
          </cell>
          <cell r="F96">
            <v>0</v>
          </cell>
          <cell r="G96">
            <v>1222000</v>
          </cell>
          <cell r="H96">
            <v>0</v>
          </cell>
          <cell r="I96">
            <v>1222000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B97" t="str">
            <v>1-100-F001</v>
          </cell>
          <cell r="C97" t="str">
            <v>1-100-F001  VA-Recursos distrito</v>
          </cell>
          <cell r="D97">
            <v>1222000</v>
          </cell>
          <cell r="E97">
            <v>0</v>
          </cell>
          <cell r="F97">
            <v>0</v>
          </cell>
          <cell r="G97">
            <v>1222000</v>
          </cell>
          <cell r="H97">
            <v>0</v>
          </cell>
          <cell r="I97">
            <v>1222000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B98" t="str">
            <v>O21202020080383611</v>
          </cell>
          <cell r="C98" t="str">
            <v>O21202020080383611      Servicios integrales de publicidad</v>
          </cell>
          <cell r="D98">
            <v>27435000</v>
          </cell>
          <cell r="E98">
            <v>0</v>
          </cell>
          <cell r="F98">
            <v>-24435000</v>
          </cell>
          <cell r="G98">
            <v>3000000</v>
          </cell>
          <cell r="H98">
            <v>0</v>
          </cell>
          <cell r="I98">
            <v>3000000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B99" t="str">
            <v>1-100-F001</v>
          </cell>
          <cell r="C99" t="str">
            <v>1-100-F001  VA-Recursos distrito</v>
          </cell>
          <cell r="D99">
            <v>27435000</v>
          </cell>
          <cell r="E99">
            <v>0</v>
          </cell>
          <cell r="F99">
            <v>-24435000</v>
          </cell>
          <cell r="G99">
            <v>3000000</v>
          </cell>
          <cell r="H99">
            <v>0</v>
          </cell>
          <cell r="I99">
            <v>3000000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B100" t="str">
            <v>O21202020080484120</v>
          </cell>
          <cell r="C100" t="str">
            <v>O21202020080484120      Servicios de telefonía fija (acceso)</v>
          </cell>
          <cell r="D100">
            <v>1124760000</v>
          </cell>
          <cell r="E100">
            <v>0</v>
          </cell>
          <cell r="F100">
            <v>0</v>
          </cell>
          <cell r="G100">
            <v>1124760000</v>
          </cell>
          <cell r="H100">
            <v>0</v>
          </cell>
          <cell r="I100">
            <v>1124760000</v>
          </cell>
          <cell r="J100">
            <v>0</v>
          </cell>
          <cell r="K100">
            <v>1124760000</v>
          </cell>
          <cell r="L100">
            <v>67970363</v>
          </cell>
          <cell r="M100">
            <v>344087148</v>
          </cell>
          <cell r="N100">
            <v>30.592099999999999</v>
          </cell>
          <cell r="O100">
            <v>67970363</v>
          </cell>
          <cell r="P100">
            <v>341489604</v>
          </cell>
          <cell r="Q100">
            <v>30.3611</v>
          </cell>
          <cell r="R100">
            <v>67970363</v>
          </cell>
          <cell r="S100">
            <v>341489604</v>
          </cell>
          <cell r="T100">
            <v>0</v>
          </cell>
        </row>
        <row r="101">
          <cell r="B101" t="str">
            <v>1-100-F001</v>
          </cell>
          <cell r="C101" t="str">
            <v>1-100-F001  VA-Recursos distrito</v>
          </cell>
          <cell r="D101">
            <v>1124760000</v>
          </cell>
          <cell r="E101">
            <v>0</v>
          </cell>
          <cell r="F101">
            <v>0</v>
          </cell>
          <cell r="G101">
            <v>1124760000</v>
          </cell>
          <cell r="H101">
            <v>0</v>
          </cell>
          <cell r="I101">
            <v>1124760000</v>
          </cell>
          <cell r="J101">
            <v>0</v>
          </cell>
          <cell r="K101">
            <v>1124760000</v>
          </cell>
          <cell r="L101">
            <v>67970363</v>
          </cell>
          <cell r="M101">
            <v>344087148</v>
          </cell>
          <cell r="N101">
            <v>30.592099999999999</v>
          </cell>
          <cell r="O101">
            <v>67970363</v>
          </cell>
          <cell r="P101">
            <v>341489604</v>
          </cell>
          <cell r="Q101">
            <v>30.3611</v>
          </cell>
          <cell r="R101">
            <v>67970363</v>
          </cell>
          <cell r="S101">
            <v>341489604</v>
          </cell>
          <cell r="T101">
            <v>0</v>
          </cell>
        </row>
        <row r="102">
          <cell r="B102" t="str">
            <v>O21202020080484131</v>
          </cell>
          <cell r="C102" t="str">
            <v>O21202020080484131      Servicios móviles de voz</v>
          </cell>
          <cell r="D102">
            <v>168747000</v>
          </cell>
          <cell r="E102">
            <v>0</v>
          </cell>
          <cell r="F102">
            <v>0</v>
          </cell>
          <cell r="G102">
            <v>168747000</v>
          </cell>
          <cell r="H102">
            <v>0</v>
          </cell>
          <cell r="I102">
            <v>168747000</v>
          </cell>
          <cell r="J102">
            <v>0</v>
          </cell>
          <cell r="K102">
            <v>168747000</v>
          </cell>
          <cell r="L102">
            <v>12811421</v>
          </cell>
          <cell r="M102">
            <v>67046162</v>
          </cell>
          <cell r="N102">
            <v>39.7318</v>
          </cell>
          <cell r="O102">
            <v>12811421</v>
          </cell>
          <cell r="P102">
            <v>66934361</v>
          </cell>
          <cell r="Q102">
            <v>39.665500000000002</v>
          </cell>
          <cell r="R102">
            <v>12811421</v>
          </cell>
          <cell r="S102">
            <v>66934361</v>
          </cell>
          <cell r="T102">
            <v>0</v>
          </cell>
        </row>
        <row r="103">
          <cell r="B103" t="str">
            <v>1-100-F001</v>
          </cell>
          <cell r="C103" t="str">
            <v>1-100-F001  VA-Recursos distrito</v>
          </cell>
          <cell r="D103">
            <v>168747000</v>
          </cell>
          <cell r="E103">
            <v>0</v>
          </cell>
          <cell r="F103">
            <v>0</v>
          </cell>
          <cell r="G103">
            <v>168747000</v>
          </cell>
          <cell r="H103">
            <v>0</v>
          </cell>
          <cell r="I103">
            <v>168747000</v>
          </cell>
          <cell r="J103">
            <v>0</v>
          </cell>
          <cell r="K103">
            <v>168747000</v>
          </cell>
          <cell r="L103">
            <v>12811421</v>
          </cell>
          <cell r="M103">
            <v>67046162</v>
          </cell>
          <cell r="N103">
            <v>39.7318</v>
          </cell>
          <cell r="O103">
            <v>12811421</v>
          </cell>
          <cell r="P103">
            <v>66934361</v>
          </cell>
          <cell r="Q103">
            <v>39.665500000000002</v>
          </cell>
          <cell r="R103">
            <v>12811421</v>
          </cell>
          <cell r="S103">
            <v>66934361</v>
          </cell>
          <cell r="T103">
            <v>0</v>
          </cell>
        </row>
        <row r="104">
          <cell r="B104" t="str">
            <v>O21202020080484210</v>
          </cell>
          <cell r="C104" t="str">
            <v>O21202020080484210      Servicios básicos de Internet</v>
          </cell>
          <cell r="D104">
            <v>184656000</v>
          </cell>
          <cell r="E104">
            <v>0</v>
          </cell>
          <cell r="F104">
            <v>0</v>
          </cell>
          <cell r="G104">
            <v>184656000</v>
          </cell>
          <cell r="H104">
            <v>0</v>
          </cell>
          <cell r="I104">
            <v>184656000</v>
          </cell>
          <cell r="J104">
            <v>0</v>
          </cell>
          <cell r="K104">
            <v>184656000</v>
          </cell>
          <cell r="L104">
            <v>5027651</v>
          </cell>
          <cell r="M104">
            <v>25136670</v>
          </cell>
          <cell r="N104">
            <v>13.6127</v>
          </cell>
          <cell r="O104">
            <v>5027651</v>
          </cell>
          <cell r="P104">
            <v>25136670</v>
          </cell>
          <cell r="Q104">
            <v>13.6127</v>
          </cell>
          <cell r="R104">
            <v>5027651</v>
          </cell>
          <cell r="S104">
            <v>25136670</v>
          </cell>
          <cell r="T104">
            <v>0</v>
          </cell>
        </row>
        <row r="105">
          <cell r="B105" t="str">
            <v>1-100-F001</v>
          </cell>
          <cell r="C105" t="str">
            <v>1-100-F001  VA-Recursos distrito</v>
          </cell>
          <cell r="D105">
            <v>184656000</v>
          </cell>
          <cell r="E105">
            <v>0</v>
          </cell>
          <cell r="F105">
            <v>0</v>
          </cell>
          <cell r="G105">
            <v>184656000</v>
          </cell>
          <cell r="H105">
            <v>0</v>
          </cell>
          <cell r="I105">
            <v>184656000</v>
          </cell>
          <cell r="J105">
            <v>0</v>
          </cell>
          <cell r="K105">
            <v>184656000</v>
          </cell>
          <cell r="L105">
            <v>5027651</v>
          </cell>
          <cell r="M105">
            <v>25136670</v>
          </cell>
          <cell r="N105">
            <v>13.6127</v>
          </cell>
          <cell r="O105">
            <v>5027651</v>
          </cell>
          <cell r="P105">
            <v>25136670</v>
          </cell>
          <cell r="Q105">
            <v>13.6127</v>
          </cell>
          <cell r="R105">
            <v>5027651</v>
          </cell>
          <cell r="S105">
            <v>25136670</v>
          </cell>
          <cell r="T105">
            <v>0</v>
          </cell>
        </row>
        <row r="106">
          <cell r="B106" t="str">
            <v>O21202020080484612</v>
          </cell>
          <cell r="C106" t="str">
            <v>O21202020080484612      Servicios de transmisión de programas de televisió</v>
          </cell>
          <cell r="D106">
            <v>23966000</v>
          </cell>
          <cell r="E106">
            <v>0</v>
          </cell>
          <cell r="F106">
            <v>0</v>
          </cell>
          <cell r="G106">
            <v>23966000</v>
          </cell>
          <cell r="H106">
            <v>0</v>
          </cell>
          <cell r="I106">
            <v>23966000</v>
          </cell>
          <cell r="J106">
            <v>0</v>
          </cell>
          <cell r="K106">
            <v>23966000</v>
          </cell>
          <cell r="L106">
            <v>2459787</v>
          </cell>
          <cell r="M106">
            <v>6316182</v>
          </cell>
          <cell r="N106">
            <v>26.354800000000001</v>
          </cell>
          <cell r="O106">
            <v>2459787</v>
          </cell>
          <cell r="P106">
            <v>6316182</v>
          </cell>
          <cell r="Q106">
            <v>26.354800000000001</v>
          </cell>
          <cell r="R106">
            <v>2459787</v>
          </cell>
          <cell r="S106">
            <v>6316182</v>
          </cell>
          <cell r="T106">
            <v>0</v>
          </cell>
        </row>
        <row r="107">
          <cell r="B107" t="str">
            <v>1-100-F001</v>
          </cell>
          <cell r="C107" t="str">
            <v>1-100-F001  VA-Recursos distrito</v>
          </cell>
          <cell r="D107">
            <v>23966000</v>
          </cell>
          <cell r="E107">
            <v>0</v>
          </cell>
          <cell r="F107">
            <v>0</v>
          </cell>
          <cell r="G107">
            <v>23966000</v>
          </cell>
          <cell r="H107">
            <v>0</v>
          </cell>
          <cell r="I107">
            <v>23966000</v>
          </cell>
          <cell r="J107">
            <v>0</v>
          </cell>
          <cell r="K107">
            <v>23966000</v>
          </cell>
          <cell r="L107">
            <v>2459787</v>
          </cell>
          <cell r="M107">
            <v>6316182</v>
          </cell>
          <cell r="N107">
            <v>26.354800000000001</v>
          </cell>
          <cell r="O107">
            <v>2459787</v>
          </cell>
          <cell r="P107">
            <v>6316182</v>
          </cell>
          <cell r="Q107">
            <v>26.354800000000001</v>
          </cell>
          <cell r="R107">
            <v>2459787</v>
          </cell>
          <cell r="S107">
            <v>6316182</v>
          </cell>
          <cell r="T107">
            <v>0</v>
          </cell>
        </row>
        <row r="108">
          <cell r="B108" t="str">
            <v>O21202020080686312</v>
          </cell>
          <cell r="C108" t="str">
            <v>O21202020080686312      Servicios de distribución de electricidad (a comis</v>
          </cell>
          <cell r="D108">
            <v>4270895000</v>
          </cell>
          <cell r="E108">
            <v>0</v>
          </cell>
          <cell r="F108">
            <v>0</v>
          </cell>
          <cell r="G108">
            <v>4270895000</v>
          </cell>
          <cell r="H108">
            <v>0</v>
          </cell>
          <cell r="I108">
            <v>4270895000</v>
          </cell>
          <cell r="J108">
            <v>0</v>
          </cell>
          <cell r="K108">
            <v>4270895000</v>
          </cell>
          <cell r="L108">
            <v>420822018</v>
          </cell>
          <cell r="M108">
            <v>2170965411</v>
          </cell>
          <cell r="N108">
            <v>50.831600000000002</v>
          </cell>
          <cell r="O108">
            <v>420822018</v>
          </cell>
          <cell r="P108">
            <v>1896395481</v>
          </cell>
          <cell r="Q108">
            <v>44.402799999999999</v>
          </cell>
          <cell r="R108">
            <v>420822018</v>
          </cell>
          <cell r="S108">
            <v>1896395481</v>
          </cell>
          <cell r="T108">
            <v>0</v>
          </cell>
        </row>
        <row r="109">
          <cell r="B109" t="str">
            <v>1-100-F001</v>
          </cell>
          <cell r="C109" t="str">
            <v>1-100-F001  VA-Recursos distrito</v>
          </cell>
          <cell r="D109">
            <v>4270895000</v>
          </cell>
          <cell r="E109">
            <v>0</v>
          </cell>
          <cell r="F109">
            <v>0</v>
          </cell>
          <cell r="G109">
            <v>4270895000</v>
          </cell>
          <cell r="H109">
            <v>0</v>
          </cell>
          <cell r="I109">
            <v>4270895000</v>
          </cell>
          <cell r="J109">
            <v>0</v>
          </cell>
          <cell r="K109">
            <v>4270895000</v>
          </cell>
          <cell r="L109">
            <v>420822018</v>
          </cell>
          <cell r="M109">
            <v>2170965411</v>
          </cell>
          <cell r="N109">
            <v>50.831600000000002</v>
          </cell>
          <cell r="O109">
            <v>420822018</v>
          </cell>
          <cell r="P109">
            <v>1896395481</v>
          </cell>
          <cell r="Q109">
            <v>44.402799999999999</v>
          </cell>
          <cell r="R109">
            <v>420822018</v>
          </cell>
          <cell r="S109">
            <v>1896395481</v>
          </cell>
          <cell r="T109">
            <v>0</v>
          </cell>
        </row>
        <row r="110">
          <cell r="B110" t="str">
            <v>O21202020080686320</v>
          </cell>
          <cell r="C110" t="str">
            <v>O21202020080686320      Servicios de distribución de gas por tuberías (a c</v>
          </cell>
          <cell r="D110">
            <v>2197386000</v>
          </cell>
          <cell r="E110">
            <v>0</v>
          </cell>
          <cell r="F110">
            <v>0</v>
          </cell>
          <cell r="G110">
            <v>2197386000</v>
          </cell>
          <cell r="H110">
            <v>0</v>
          </cell>
          <cell r="I110">
            <v>2197386000</v>
          </cell>
          <cell r="J110">
            <v>0</v>
          </cell>
          <cell r="K110">
            <v>2197386000</v>
          </cell>
          <cell r="L110">
            <v>209427608</v>
          </cell>
          <cell r="M110">
            <v>864254274</v>
          </cell>
          <cell r="N110">
            <v>39.331000000000003</v>
          </cell>
          <cell r="O110">
            <v>209427608</v>
          </cell>
          <cell r="P110">
            <v>852955365</v>
          </cell>
          <cell r="Q110">
            <v>38.816800000000001</v>
          </cell>
          <cell r="R110">
            <v>209427608</v>
          </cell>
          <cell r="S110">
            <v>852955365</v>
          </cell>
          <cell r="T110">
            <v>0</v>
          </cell>
        </row>
        <row r="111">
          <cell r="B111" t="str">
            <v>1-100-F001</v>
          </cell>
          <cell r="C111" t="str">
            <v>1-100-F001  VA-Recursos distrito</v>
          </cell>
          <cell r="D111">
            <v>2197386000</v>
          </cell>
          <cell r="E111">
            <v>0</v>
          </cell>
          <cell r="F111">
            <v>0</v>
          </cell>
          <cell r="G111">
            <v>2197386000</v>
          </cell>
          <cell r="H111">
            <v>0</v>
          </cell>
          <cell r="I111">
            <v>2197386000</v>
          </cell>
          <cell r="J111">
            <v>0</v>
          </cell>
          <cell r="K111">
            <v>2197386000</v>
          </cell>
          <cell r="L111">
            <v>209427608</v>
          </cell>
          <cell r="M111">
            <v>864254274</v>
          </cell>
          <cell r="N111">
            <v>39.331000000000003</v>
          </cell>
          <cell r="O111">
            <v>209427608</v>
          </cell>
          <cell r="P111">
            <v>852955365</v>
          </cell>
          <cell r="Q111">
            <v>38.816800000000001</v>
          </cell>
          <cell r="R111">
            <v>209427608</v>
          </cell>
          <cell r="S111">
            <v>852955365</v>
          </cell>
          <cell r="T111">
            <v>0</v>
          </cell>
        </row>
        <row r="112">
          <cell r="B112" t="str">
            <v>O21202020080686330</v>
          </cell>
          <cell r="C112" t="str">
            <v>O21202020080686330      Servicios de distribución de agua por tubería (a c</v>
          </cell>
          <cell r="D112">
            <v>2007150000</v>
          </cell>
          <cell r="E112">
            <v>0</v>
          </cell>
          <cell r="F112">
            <v>0</v>
          </cell>
          <cell r="G112">
            <v>2007150000</v>
          </cell>
          <cell r="H112">
            <v>0</v>
          </cell>
          <cell r="I112">
            <v>2007150000</v>
          </cell>
          <cell r="J112">
            <v>0</v>
          </cell>
          <cell r="K112">
            <v>2007150000</v>
          </cell>
          <cell r="L112">
            <v>127244826</v>
          </cell>
          <cell r="M112">
            <v>689473452</v>
          </cell>
          <cell r="N112">
            <v>34.350900000000003</v>
          </cell>
          <cell r="O112">
            <v>127244826</v>
          </cell>
          <cell r="P112">
            <v>689473452</v>
          </cell>
          <cell r="Q112">
            <v>34.350900000000003</v>
          </cell>
          <cell r="R112">
            <v>127244826</v>
          </cell>
          <cell r="S112">
            <v>689473451</v>
          </cell>
          <cell r="T112">
            <v>1</v>
          </cell>
        </row>
        <row r="113">
          <cell r="B113" t="str">
            <v>1-100-F001</v>
          </cell>
          <cell r="C113" t="str">
            <v>1-100-F001  VA-Recursos distrito</v>
          </cell>
          <cell r="D113">
            <v>2007150000</v>
          </cell>
          <cell r="E113">
            <v>0</v>
          </cell>
          <cell r="F113">
            <v>0</v>
          </cell>
          <cell r="G113">
            <v>2007150000</v>
          </cell>
          <cell r="H113">
            <v>0</v>
          </cell>
          <cell r="I113">
            <v>2007150000</v>
          </cell>
          <cell r="J113">
            <v>0</v>
          </cell>
          <cell r="K113">
            <v>2007150000</v>
          </cell>
          <cell r="L113">
            <v>127244826</v>
          </cell>
          <cell r="M113">
            <v>689473452</v>
          </cell>
          <cell r="N113">
            <v>34.350900000000003</v>
          </cell>
          <cell r="O113">
            <v>127244826</v>
          </cell>
          <cell r="P113">
            <v>689473452</v>
          </cell>
          <cell r="Q113">
            <v>34.350900000000003</v>
          </cell>
          <cell r="R113">
            <v>127244826</v>
          </cell>
          <cell r="S113">
            <v>689473451</v>
          </cell>
          <cell r="T113">
            <v>1</v>
          </cell>
        </row>
        <row r="114">
          <cell r="B114" t="str">
            <v>O2120202008078711001</v>
          </cell>
          <cell r="C114" t="str">
            <v>O2120202008078711001    Servicio de mantenimiento y reparación de producto</v>
          </cell>
          <cell r="D114">
            <v>0</v>
          </cell>
          <cell r="E114">
            <v>0</v>
          </cell>
          <cell r="F114">
            <v>417678000</v>
          </cell>
          <cell r="G114">
            <v>417678000</v>
          </cell>
          <cell r="H114">
            <v>0</v>
          </cell>
          <cell r="I114">
            <v>417678000</v>
          </cell>
          <cell r="J114">
            <v>400678000</v>
          </cell>
          <cell r="K114">
            <v>400678000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B115" t="str">
            <v>1-100-F001</v>
          </cell>
          <cell r="C115" t="str">
            <v>1-100-F001  VA-Recursos distrito</v>
          </cell>
          <cell r="D115">
            <v>0</v>
          </cell>
          <cell r="E115">
            <v>0</v>
          </cell>
          <cell r="F115">
            <v>417678000</v>
          </cell>
          <cell r="G115">
            <v>417678000</v>
          </cell>
          <cell r="H115">
            <v>0</v>
          </cell>
          <cell r="I115">
            <v>417678000</v>
          </cell>
          <cell r="J115">
            <v>400678000</v>
          </cell>
          <cell r="K115">
            <v>400678000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B116" t="str">
            <v>O2120202008078715699</v>
          </cell>
          <cell r="C116" t="str">
            <v>O2120202008078715699    Servicio de mantenimiento y reparación de máquinas</v>
          </cell>
          <cell r="D116">
            <v>60075000</v>
          </cell>
          <cell r="E116">
            <v>0</v>
          </cell>
          <cell r="F116">
            <v>-30075000</v>
          </cell>
          <cell r="G116">
            <v>30000000</v>
          </cell>
          <cell r="H116">
            <v>0</v>
          </cell>
          <cell r="I116">
            <v>30000000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B117" t="str">
            <v>1-100-F001</v>
          </cell>
          <cell r="C117" t="str">
            <v>1-100-F001  VA-Recursos distrito</v>
          </cell>
          <cell r="D117">
            <v>60075000</v>
          </cell>
          <cell r="E117">
            <v>0</v>
          </cell>
          <cell r="F117">
            <v>-30075000</v>
          </cell>
          <cell r="G117">
            <v>30000000</v>
          </cell>
          <cell r="H117">
            <v>0</v>
          </cell>
          <cell r="I117">
            <v>30000000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B118" t="str">
            <v>O2120202008078715701</v>
          </cell>
          <cell r="C118" t="str">
            <v>O2120202008078715701    Servicio de mantenimiento y reparación de ascensor</v>
          </cell>
          <cell r="D118">
            <v>0</v>
          </cell>
          <cell r="E118">
            <v>0</v>
          </cell>
          <cell r="F118">
            <v>50000000</v>
          </cell>
          <cell r="G118">
            <v>50000000</v>
          </cell>
          <cell r="H118">
            <v>0</v>
          </cell>
          <cell r="I118">
            <v>50000000</v>
          </cell>
          <cell r="J118">
            <v>50000000</v>
          </cell>
          <cell r="K118">
            <v>50000000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B119" t="str">
            <v>1-100-F001</v>
          </cell>
          <cell r="C119" t="str">
            <v>1-100-F001  VA-Recursos distrito</v>
          </cell>
          <cell r="D119">
            <v>0</v>
          </cell>
          <cell r="E119">
            <v>0</v>
          </cell>
          <cell r="F119">
            <v>50000000</v>
          </cell>
          <cell r="G119">
            <v>50000000</v>
          </cell>
          <cell r="H119">
            <v>0</v>
          </cell>
          <cell r="I119">
            <v>50000000</v>
          </cell>
          <cell r="J119">
            <v>50000000</v>
          </cell>
          <cell r="K119">
            <v>50000000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B120" t="str">
            <v>O21202020090292913</v>
          </cell>
          <cell r="C120" t="str">
            <v>O21202020090292913      Servicios de educación para la formación y el trab</v>
          </cell>
          <cell r="D120">
            <v>463500000</v>
          </cell>
          <cell r="E120">
            <v>0</v>
          </cell>
          <cell r="F120">
            <v>-200000000</v>
          </cell>
          <cell r="G120">
            <v>263500000</v>
          </cell>
          <cell r="H120">
            <v>0</v>
          </cell>
          <cell r="I120">
            <v>263500000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B121" t="str">
            <v>1-100-F001</v>
          </cell>
          <cell r="C121" t="str">
            <v>1-100-F001  VA-Recursos distrito</v>
          </cell>
          <cell r="D121">
            <v>463500000</v>
          </cell>
          <cell r="E121">
            <v>0</v>
          </cell>
          <cell r="F121">
            <v>-200000000</v>
          </cell>
          <cell r="G121">
            <v>263500000</v>
          </cell>
          <cell r="H121">
            <v>0</v>
          </cell>
          <cell r="I121">
            <v>263500000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B122" t="str">
            <v>O21202020090494110</v>
          </cell>
          <cell r="C122" t="str">
            <v>O21202020090494110      Servicios de alcantarillado y tratamiento de aguas</v>
          </cell>
          <cell r="D122">
            <v>1709795000</v>
          </cell>
          <cell r="E122">
            <v>0</v>
          </cell>
          <cell r="F122">
            <v>0</v>
          </cell>
          <cell r="G122">
            <v>1709795000</v>
          </cell>
          <cell r="H122">
            <v>0</v>
          </cell>
          <cell r="I122">
            <v>1709795000</v>
          </cell>
          <cell r="J122">
            <v>0</v>
          </cell>
          <cell r="K122">
            <v>1670512293</v>
          </cell>
          <cell r="L122">
            <v>134217555</v>
          </cell>
          <cell r="M122">
            <v>593236508</v>
          </cell>
          <cell r="N122">
            <v>34.696399999999997</v>
          </cell>
          <cell r="O122">
            <v>134217555</v>
          </cell>
          <cell r="P122">
            <v>593236508</v>
          </cell>
          <cell r="Q122">
            <v>34.696399999999997</v>
          </cell>
          <cell r="R122">
            <v>134217555</v>
          </cell>
          <cell r="S122">
            <v>593236509</v>
          </cell>
          <cell r="T122">
            <v>-1</v>
          </cell>
        </row>
        <row r="123">
          <cell r="B123" t="str">
            <v>1-100-F001</v>
          </cell>
          <cell r="C123" t="str">
            <v>1-100-F001  VA-Recursos distrito</v>
          </cell>
          <cell r="D123">
            <v>1709795000</v>
          </cell>
          <cell r="E123">
            <v>0</v>
          </cell>
          <cell r="F123">
            <v>0</v>
          </cell>
          <cell r="G123">
            <v>1709795000</v>
          </cell>
          <cell r="H123">
            <v>0</v>
          </cell>
          <cell r="I123">
            <v>1709795000</v>
          </cell>
          <cell r="J123">
            <v>0</v>
          </cell>
          <cell r="K123">
            <v>1670512293</v>
          </cell>
          <cell r="L123">
            <v>134217555</v>
          </cell>
          <cell r="M123">
            <v>593236508</v>
          </cell>
          <cell r="N123">
            <v>34.696399999999997</v>
          </cell>
          <cell r="O123">
            <v>134217555</v>
          </cell>
          <cell r="P123">
            <v>593236508</v>
          </cell>
          <cell r="Q123">
            <v>34.696399999999997</v>
          </cell>
          <cell r="R123">
            <v>134217555</v>
          </cell>
          <cell r="S123">
            <v>593236509</v>
          </cell>
          <cell r="T123">
            <v>-1</v>
          </cell>
        </row>
        <row r="124">
          <cell r="B124" t="str">
            <v>O21202020090494239</v>
          </cell>
          <cell r="C124" t="str">
            <v>O21202020090494239      Servicios generales de recolección de otros desech</v>
          </cell>
          <cell r="D124">
            <v>576804000</v>
          </cell>
          <cell r="E124">
            <v>0</v>
          </cell>
          <cell r="F124">
            <v>0</v>
          </cell>
          <cell r="G124">
            <v>576804000</v>
          </cell>
          <cell r="H124">
            <v>0</v>
          </cell>
          <cell r="I124">
            <v>576804000</v>
          </cell>
          <cell r="J124">
            <v>0</v>
          </cell>
          <cell r="K124">
            <v>576804000</v>
          </cell>
          <cell r="L124">
            <v>23831911</v>
          </cell>
          <cell r="M124">
            <v>231099481</v>
          </cell>
          <cell r="N124">
            <v>40.0655</v>
          </cell>
          <cell r="O124">
            <v>23831911</v>
          </cell>
          <cell r="P124">
            <v>231099481</v>
          </cell>
          <cell r="Q124">
            <v>40.0655</v>
          </cell>
          <cell r="R124">
            <v>23831911</v>
          </cell>
          <cell r="S124">
            <v>231099481</v>
          </cell>
          <cell r="T124">
            <v>0</v>
          </cell>
        </row>
        <row r="125">
          <cell r="B125" t="str">
            <v>1-100-F001</v>
          </cell>
          <cell r="C125" t="str">
            <v>1-100-F001  VA-Recursos distrito</v>
          </cell>
          <cell r="D125">
            <v>576804000</v>
          </cell>
          <cell r="E125">
            <v>0</v>
          </cell>
          <cell r="F125">
            <v>0</v>
          </cell>
          <cell r="G125">
            <v>576804000</v>
          </cell>
          <cell r="H125">
            <v>0</v>
          </cell>
          <cell r="I125">
            <v>576804000</v>
          </cell>
          <cell r="J125">
            <v>0</v>
          </cell>
          <cell r="K125">
            <v>576804000</v>
          </cell>
          <cell r="L125">
            <v>23831911</v>
          </cell>
          <cell r="M125">
            <v>231099481</v>
          </cell>
          <cell r="N125">
            <v>40.0655</v>
          </cell>
          <cell r="O125">
            <v>23831911</v>
          </cell>
          <cell r="P125">
            <v>231099481</v>
          </cell>
          <cell r="Q125">
            <v>40.0655</v>
          </cell>
          <cell r="R125">
            <v>23831911</v>
          </cell>
          <cell r="S125">
            <v>231099481</v>
          </cell>
          <cell r="T125">
            <v>0</v>
          </cell>
        </row>
        <row r="126">
          <cell r="B126" t="str">
            <v>O21202020090696511</v>
          </cell>
          <cell r="C126" t="str">
            <v>O21202020090696511      Servicios de promoción de eventos deportivos y rec</v>
          </cell>
          <cell r="D126">
            <v>1218103000</v>
          </cell>
          <cell r="E126">
            <v>0</v>
          </cell>
          <cell r="F126">
            <v>-618103000</v>
          </cell>
          <cell r="G126">
            <v>600000000</v>
          </cell>
          <cell r="H126">
            <v>0</v>
          </cell>
          <cell r="I126">
            <v>600000000</v>
          </cell>
          <cell r="J126">
            <v>0</v>
          </cell>
          <cell r="K126">
            <v>2100000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B127" t="str">
            <v>1-100-F001</v>
          </cell>
          <cell r="C127" t="str">
            <v>1-100-F001  VA-Recursos distrito</v>
          </cell>
          <cell r="D127">
            <v>1218103000</v>
          </cell>
          <cell r="E127">
            <v>0</v>
          </cell>
          <cell r="F127">
            <v>-618103000</v>
          </cell>
          <cell r="G127">
            <v>600000000</v>
          </cell>
          <cell r="H127">
            <v>0</v>
          </cell>
          <cell r="I127">
            <v>600000000</v>
          </cell>
          <cell r="J127">
            <v>0</v>
          </cell>
          <cell r="K127">
            <v>2100000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B128" t="str">
            <v>O23011601030000007757</v>
          </cell>
          <cell r="C128" t="str">
            <v>O23011601030000007757  Implementación de estrategias y servicios integral</v>
          </cell>
          <cell r="D128">
            <v>42243952000</v>
          </cell>
          <cell r="E128">
            <v>0</v>
          </cell>
          <cell r="F128">
            <v>0</v>
          </cell>
          <cell r="G128">
            <v>42243952000</v>
          </cell>
          <cell r="H128">
            <v>0</v>
          </cell>
          <cell r="I128">
            <v>42243952000</v>
          </cell>
          <cell r="J128">
            <v>2278662536</v>
          </cell>
          <cell r="K128">
            <v>33194817220</v>
          </cell>
          <cell r="L128">
            <v>1198334686</v>
          </cell>
          <cell r="M128">
            <v>31299104461</v>
          </cell>
          <cell r="N128">
            <v>74.091300000000004</v>
          </cell>
          <cell r="O128">
            <v>3181152113</v>
          </cell>
          <cell r="P128">
            <v>9443433447</v>
          </cell>
          <cell r="Q128">
            <v>22.354500000000002</v>
          </cell>
          <cell r="R128">
            <v>3560073479</v>
          </cell>
          <cell r="S128">
            <v>9443433447</v>
          </cell>
          <cell r="T128">
            <v>0</v>
          </cell>
        </row>
        <row r="129">
          <cell r="B129" t="str">
            <v>O23201010030208</v>
          </cell>
          <cell r="C129" t="str">
            <v>O23201010030208         Otra maquinaria para usos especiales y sus partes</v>
          </cell>
          <cell r="D129">
            <v>158077000</v>
          </cell>
          <cell r="E129">
            <v>0</v>
          </cell>
          <cell r="F129">
            <v>-158077000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B130" t="str">
            <v>1-100-I008</v>
          </cell>
          <cell r="C130" t="str">
            <v>1-100-I008  VA-Fondo de pobres y espectáculos públic</v>
          </cell>
          <cell r="D130">
            <v>158077000</v>
          </cell>
          <cell r="E130">
            <v>0</v>
          </cell>
          <cell r="F130">
            <v>-158077000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B131" t="str">
            <v>O23201010030302</v>
          </cell>
          <cell r="C131" t="str">
            <v>O23201010030302         Maquinaria de informática y sus partes, piezas y a</v>
          </cell>
          <cell r="D131">
            <v>56264000</v>
          </cell>
          <cell r="E131">
            <v>-56264000</v>
          </cell>
          <cell r="F131">
            <v>-56264000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B132" t="str">
            <v>2-100-I009</v>
          </cell>
          <cell r="C132" t="str">
            <v>2-100-I009  VA-SGP propósito general</v>
          </cell>
          <cell r="D132">
            <v>56264000</v>
          </cell>
          <cell r="E132">
            <v>-56264000</v>
          </cell>
          <cell r="F132">
            <v>-56264000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B133" t="str">
            <v>O2320101004010102</v>
          </cell>
          <cell r="C133" t="str">
            <v>O2320101004010102       Muebles del tipo utilizado en la oficina</v>
          </cell>
          <cell r="D133">
            <v>15283000</v>
          </cell>
          <cell r="E133">
            <v>-15283000</v>
          </cell>
          <cell r="F133">
            <v>-15283000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B134" t="str">
            <v>2-100-I009</v>
          </cell>
          <cell r="C134" t="str">
            <v>2-100-I009  VA-SGP propósito general</v>
          </cell>
          <cell r="D134">
            <v>15283000</v>
          </cell>
          <cell r="E134">
            <v>-15283000</v>
          </cell>
          <cell r="F134">
            <v>-15283000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B135" t="str">
            <v>O2320201002072711004</v>
          </cell>
          <cell r="C135" t="str">
            <v>O2320201002072711004    Mantas y frazadas de fibras artificiales y sintéti</v>
          </cell>
          <cell r="D135">
            <v>309976000</v>
          </cell>
          <cell r="E135">
            <v>-126827000</v>
          </cell>
          <cell r="F135">
            <v>-281841000</v>
          </cell>
          <cell r="G135">
            <v>28135000</v>
          </cell>
          <cell r="H135">
            <v>0</v>
          </cell>
          <cell r="I135">
            <v>28135000</v>
          </cell>
          <cell r="J135">
            <v>0</v>
          </cell>
          <cell r="K135">
            <v>28100770</v>
          </cell>
          <cell r="L135">
            <v>0</v>
          </cell>
          <cell r="M135">
            <v>28100770</v>
          </cell>
          <cell r="N135">
            <v>99.878299999999996</v>
          </cell>
          <cell r="O135">
            <v>0</v>
          </cell>
          <cell r="P135">
            <v>28100770</v>
          </cell>
          <cell r="Q135">
            <v>99.878299999999996</v>
          </cell>
          <cell r="R135">
            <v>0</v>
          </cell>
          <cell r="S135">
            <v>28100770</v>
          </cell>
          <cell r="T135">
            <v>0</v>
          </cell>
        </row>
        <row r="136">
          <cell r="B136" t="str">
            <v>1-100-I008</v>
          </cell>
          <cell r="C136" t="str">
            <v>1-100-I008  VA-Fondo de pobres y espectáculos públic</v>
          </cell>
          <cell r="D136">
            <v>155014000</v>
          </cell>
          <cell r="E136">
            <v>0</v>
          </cell>
          <cell r="F136">
            <v>-155014000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B137" t="str">
            <v>1-602-I049</v>
          </cell>
          <cell r="C137" t="str">
            <v>1-602-I049  PAS-RB-SGP propósito general</v>
          </cell>
          <cell r="D137">
            <v>28135000</v>
          </cell>
          <cell r="E137">
            <v>0</v>
          </cell>
          <cell r="F137">
            <v>0</v>
          </cell>
          <cell r="G137">
            <v>28135000</v>
          </cell>
          <cell r="H137">
            <v>0</v>
          </cell>
          <cell r="I137">
            <v>28135000</v>
          </cell>
          <cell r="J137">
            <v>0</v>
          </cell>
          <cell r="K137">
            <v>28100770</v>
          </cell>
          <cell r="L137">
            <v>0</v>
          </cell>
          <cell r="M137">
            <v>28100770</v>
          </cell>
          <cell r="N137">
            <v>99.878299999999996</v>
          </cell>
          <cell r="O137">
            <v>0</v>
          </cell>
          <cell r="P137">
            <v>28100770</v>
          </cell>
          <cell r="Q137">
            <v>99.878299999999996</v>
          </cell>
          <cell r="R137">
            <v>0</v>
          </cell>
          <cell r="S137">
            <v>28100770</v>
          </cell>
          <cell r="T137">
            <v>0</v>
          </cell>
        </row>
        <row r="138">
          <cell r="B138" t="str">
            <v>2-100-I009</v>
          </cell>
          <cell r="C138" t="str">
            <v>2-100-I009  VA-SGP propósito general</v>
          </cell>
          <cell r="D138">
            <v>126827000</v>
          </cell>
          <cell r="E138">
            <v>-126827000</v>
          </cell>
          <cell r="F138">
            <v>-126827000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B139" t="str">
            <v>O2320201002072719004</v>
          </cell>
          <cell r="C139" t="str">
            <v>O2320201002072719004    Tapabocas y otras prendas de ropa médica</v>
          </cell>
          <cell r="D139">
            <v>0</v>
          </cell>
          <cell r="E139">
            <v>85826645</v>
          </cell>
          <cell r="F139">
            <v>85826645</v>
          </cell>
          <cell r="G139">
            <v>85826645</v>
          </cell>
          <cell r="H139">
            <v>0</v>
          </cell>
          <cell r="I139">
            <v>85826645</v>
          </cell>
          <cell r="J139">
            <v>85826645</v>
          </cell>
          <cell r="K139">
            <v>85826645</v>
          </cell>
          <cell r="L139">
            <v>85826645</v>
          </cell>
          <cell r="M139">
            <v>85826645</v>
          </cell>
          <cell r="N139">
            <v>100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B140" t="str">
            <v>1-100-I008</v>
          </cell>
          <cell r="C140" t="str">
            <v>1-100-I008  VA-Fondo de pobres y espectáculos públic</v>
          </cell>
          <cell r="D140">
            <v>0</v>
          </cell>
          <cell r="E140">
            <v>85826645</v>
          </cell>
          <cell r="F140">
            <v>85826645</v>
          </cell>
          <cell r="G140">
            <v>85826645</v>
          </cell>
          <cell r="H140">
            <v>0</v>
          </cell>
          <cell r="I140">
            <v>85826645</v>
          </cell>
          <cell r="J140">
            <v>85826645</v>
          </cell>
          <cell r="K140">
            <v>85826645</v>
          </cell>
          <cell r="L140">
            <v>85826645</v>
          </cell>
          <cell r="M140">
            <v>85826645</v>
          </cell>
          <cell r="N140">
            <v>100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B141" t="str">
            <v>O2320201002082822806</v>
          </cell>
          <cell r="C141" t="str">
            <v>O2320201002082822806    Sudaderas</v>
          </cell>
          <cell r="D141">
            <v>200000000</v>
          </cell>
          <cell r="E141">
            <v>-72140000</v>
          </cell>
          <cell r="F141">
            <v>-200000000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B142" t="str">
            <v>1-100-I008</v>
          </cell>
          <cell r="C142" t="str">
            <v>1-100-I008  VA-Fondo de pobres y espectáculos públic</v>
          </cell>
          <cell r="D142">
            <v>127860000</v>
          </cell>
          <cell r="E142">
            <v>0</v>
          </cell>
          <cell r="F142">
            <v>-127860000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B143" t="str">
            <v>2-100-I009</v>
          </cell>
          <cell r="C143" t="str">
            <v>2-100-I009  VA-SGP propósito general</v>
          </cell>
          <cell r="D143">
            <v>72140000</v>
          </cell>
          <cell r="E143">
            <v>-72140000</v>
          </cell>
          <cell r="F143">
            <v>-72140000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B144" t="str">
            <v>O2320201003013160007</v>
          </cell>
          <cell r="C144" t="str">
            <v>O2320201003013160007    Parquet</v>
          </cell>
          <cell r="D144">
            <v>31159000</v>
          </cell>
          <cell r="E144">
            <v>-10121000</v>
          </cell>
          <cell r="F144">
            <v>-31159000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B145" t="str">
            <v>1-100-I008</v>
          </cell>
          <cell r="C145" t="str">
            <v>1-100-I008  VA-Fondo de pobres y espectáculos públic</v>
          </cell>
          <cell r="D145">
            <v>21038000</v>
          </cell>
          <cell r="E145">
            <v>0</v>
          </cell>
          <cell r="F145">
            <v>-21038000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B146" t="str">
            <v>2-100-I009</v>
          </cell>
          <cell r="C146" t="str">
            <v>2-100-I009  VA-SGP propósito general</v>
          </cell>
          <cell r="D146">
            <v>10121000</v>
          </cell>
          <cell r="E146">
            <v>-10121000</v>
          </cell>
          <cell r="F146">
            <v>-10121000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B147" t="str">
            <v>O2320201003023219302</v>
          </cell>
          <cell r="C147" t="str">
            <v>O2320201003023219302    Papel sanitario fraccionado</v>
          </cell>
          <cell r="D147">
            <v>0</v>
          </cell>
          <cell r="E147">
            <v>29050000</v>
          </cell>
          <cell r="F147">
            <v>29050000</v>
          </cell>
          <cell r="G147">
            <v>29050000</v>
          </cell>
          <cell r="H147">
            <v>0</v>
          </cell>
          <cell r="I147">
            <v>29050000</v>
          </cell>
          <cell r="J147">
            <v>29050000</v>
          </cell>
          <cell r="K147">
            <v>29050000</v>
          </cell>
          <cell r="L147">
            <v>29050000</v>
          </cell>
          <cell r="M147">
            <v>29050000</v>
          </cell>
          <cell r="N147">
            <v>100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B148" t="str">
            <v>1-100-I008</v>
          </cell>
          <cell r="C148" t="str">
            <v>1-100-I008  VA-Fondo de pobres y espectáculos públic</v>
          </cell>
          <cell r="D148">
            <v>0</v>
          </cell>
          <cell r="E148">
            <v>29050000</v>
          </cell>
          <cell r="F148">
            <v>29050000</v>
          </cell>
          <cell r="G148">
            <v>29050000</v>
          </cell>
          <cell r="H148">
            <v>0</v>
          </cell>
          <cell r="I148">
            <v>29050000</v>
          </cell>
          <cell r="J148">
            <v>29050000</v>
          </cell>
          <cell r="K148">
            <v>29050000</v>
          </cell>
          <cell r="L148">
            <v>29050000</v>
          </cell>
          <cell r="M148">
            <v>29050000</v>
          </cell>
          <cell r="N148">
            <v>100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B149" t="str">
            <v>O2320201003023219602</v>
          </cell>
          <cell r="C149" t="str">
            <v>O2320201003023219602    Toallas sanitarias</v>
          </cell>
          <cell r="D149">
            <v>0</v>
          </cell>
          <cell r="E149">
            <v>5569200</v>
          </cell>
          <cell r="F149">
            <v>5569200</v>
          </cell>
          <cell r="G149">
            <v>5569200</v>
          </cell>
          <cell r="H149">
            <v>0</v>
          </cell>
          <cell r="I149">
            <v>5569200</v>
          </cell>
          <cell r="J149">
            <v>5569200</v>
          </cell>
          <cell r="K149">
            <v>5569200</v>
          </cell>
          <cell r="L149">
            <v>5569200</v>
          </cell>
          <cell r="M149">
            <v>5569200</v>
          </cell>
          <cell r="N149">
            <v>100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B150" t="str">
            <v>1-100-I008</v>
          </cell>
          <cell r="C150" t="str">
            <v>1-100-I008  VA-Fondo de pobres y espectáculos públic</v>
          </cell>
          <cell r="D150">
            <v>0</v>
          </cell>
          <cell r="E150">
            <v>5569200</v>
          </cell>
          <cell r="F150">
            <v>5569200</v>
          </cell>
          <cell r="G150">
            <v>5569200</v>
          </cell>
          <cell r="H150">
            <v>0</v>
          </cell>
          <cell r="I150">
            <v>5569200</v>
          </cell>
          <cell r="J150">
            <v>5569200</v>
          </cell>
          <cell r="K150">
            <v>5569200</v>
          </cell>
          <cell r="L150">
            <v>5569200</v>
          </cell>
          <cell r="M150">
            <v>5569200</v>
          </cell>
          <cell r="N150">
            <v>100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B151" t="str">
            <v>O2320201003053511018</v>
          </cell>
          <cell r="C151" t="str">
            <v>O2320201003053511018    Pinturas en aerosol</v>
          </cell>
          <cell r="D151">
            <v>11993000</v>
          </cell>
          <cell r="E151">
            <v>0</v>
          </cell>
          <cell r="F151">
            <v>-11993000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B152" t="str">
            <v>1-100-I008</v>
          </cell>
          <cell r="C152" t="str">
            <v>1-100-I008  VA-Fondo de pobres y espectáculos públic</v>
          </cell>
          <cell r="D152">
            <v>11993000</v>
          </cell>
          <cell r="E152">
            <v>0</v>
          </cell>
          <cell r="F152">
            <v>-11993000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B153" t="str">
            <v>O2320201003053529901</v>
          </cell>
          <cell r="C153" t="str">
            <v>O2320201003053529901    Botiquines para emergencia</v>
          </cell>
          <cell r="D153">
            <v>16454000</v>
          </cell>
          <cell r="E153">
            <v>-16454000</v>
          </cell>
          <cell r="F153">
            <v>-16454000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B154" t="str">
            <v>1-100-I008</v>
          </cell>
          <cell r="C154" t="str">
            <v>1-100-I008  VA-Fondo de pobres y espectáculos públic</v>
          </cell>
          <cell r="D154">
            <v>12280000</v>
          </cell>
          <cell r="E154">
            <v>-12280000</v>
          </cell>
          <cell r="F154">
            <v>-12280000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B155" t="str">
            <v>2-100-I009</v>
          </cell>
          <cell r="C155" t="str">
            <v>2-100-I009  VA-SGP propósito general</v>
          </cell>
          <cell r="D155">
            <v>4174000</v>
          </cell>
          <cell r="E155">
            <v>-4174000</v>
          </cell>
          <cell r="F155">
            <v>-4174000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B156" t="str">
            <v>O2320201003053532105</v>
          </cell>
          <cell r="C156" t="str">
            <v>O2320201003053532105    Jabones de tocador</v>
          </cell>
          <cell r="D156">
            <v>0</v>
          </cell>
          <cell r="E156">
            <v>141372000</v>
          </cell>
          <cell r="F156">
            <v>141372000</v>
          </cell>
          <cell r="G156">
            <v>141372000</v>
          </cell>
          <cell r="H156">
            <v>0</v>
          </cell>
          <cell r="I156">
            <v>141372000</v>
          </cell>
          <cell r="J156">
            <v>141372000</v>
          </cell>
          <cell r="K156">
            <v>141372000</v>
          </cell>
          <cell r="L156">
            <v>141372000</v>
          </cell>
          <cell r="M156">
            <v>141372000</v>
          </cell>
          <cell r="N156">
            <v>100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B157" t="str">
            <v>1-100-I008</v>
          </cell>
          <cell r="C157" t="str">
            <v>1-100-I008  VA-Fondo de pobres y espectáculos públic</v>
          </cell>
          <cell r="D157">
            <v>0</v>
          </cell>
          <cell r="E157">
            <v>124932007</v>
          </cell>
          <cell r="F157">
            <v>124932007</v>
          </cell>
          <cell r="G157">
            <v>124932007</v>
          </cell>
          <cell r="H157">
            <v>0</v>
          </cell>
          <cell r="I157">
            <v>124932007</v>
          </cell>
          <cell r="J157">
            <v>124932007</v>
          </cell>
          <cell r="K157">
            <v>124932007</v>
          </cell>
          <cell r="L157">
            <v>124932007</v>
          </cell>
          <cell r="M157">
            <v>124932007</v>
          </cell>
          <cell r="N157">
            <v>100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B158" t="str">
            <v>2-100-I009</v>
          </cell>
          <cell r="C158" t="str">
            <v>2-100-I009  VA-SGP propósito general</v>
          </cell>
          <cell r="D158">
            <v>0</v>
          </cell>
          <cell r="E158">
            <v>16439993</v>
          </cell>
          <cell r="F158">
            <v>16439993</v>
          </cell>
          <cell r="G158">
            <v>16439993</v>
          </cell>
          <cell r="H158">
            <v>0</v>
          </cell>
          <cell r="I158">
            <v>16439993</v>
          </cell>
          <cell r="J158">
            <v>16439993</v>
          </cell>
          <cell r="K158">
            <v>16439993</v>
          </cell>
          <cell r="L158">
            <v>16439993</v>
          </cell>
          <cell r="M158">
            <v>16439993</v>
          </cell>
          <cell r="N158">
            <v>100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B159" t="str">
            <v>O2320201003053532301</v>
          </cell>
          <cell r="C159" t="str">
            <v>O2320201003053532301    Champúes</v>
          </cell>
          <cell r="D159">
            <v>0</v>
          </cell>
          <cell r="E159">
            <v>30000000</v>
          </cell>
          <cell r="F159">
            <v>30000000</v>
          </cell>
          <cell r="G159">
            <v>30000000</v>
          </cell>
          <cell r="H159">
            <v>0</v>
          </cell>
          <cell r="I159">
            <v>30000000</v>
          </cell>
          <cell r="J159">
            <v>30000000</v>
          </cell>
          <cell r="K159">
            <v>30000000</v>
          </cell>
          <cell r="L159">
            <v>30000000</v>
          </cell>
          <cell r="M159">
            <v>30000000</v>
          </cell>
          <cell r="N159">
            <v>100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B160" t="str">
            <v>1-100-I008</v>
          </cell>
          <cell r="C160" t="str">
            <v>1-100-I008  VA-Fondo de pobres y espectáculos públic</v>
          </cell>
          <cell r="D160">
            <v>0</v>
          </cell>
          <cell r="E160">
            <v>30000000</v>
          </cell>
          <cell r="F160">
            <v>30000000</v>
          </cell>
          <cell r="G160">
            <v>30000000</v>
          </cell>
          <cell r="H160">
            <v>0</v>
          </cell>
          <cell r="I160">
            <v>30000000</v>
          </cell>
          <cell r="J160">
            <v>30000000</v>
          </cell>
          <cell r="K160">
            <v>30000000</v>
          </cell>
          <cell r="L160">
            <v>30000000</v>
          </cell>
          <cell r="M160">
            <v>30000000</v>
          </cell>
          <cell r="N160">
            <v>100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B161" t="str">
            <v>O2320201003053532308</v>
          </cell>
          <cell r="C161" t="str">
            <v>O2320201003053532308    Dentífricos</v>
          </cell>
          <cell r="D161">
            <v>0</v>
          </cell>
          <cell r="E161">
            <v>68007280</v>
          </cell>
          <cell r="F161">
            <v>68007280</v>
          </cell>
          <cell r="G161">
            <v>68007280</v>
          </cell>
          <cell r="H161">
            <v>0</v>
          </cell>
          <cell r="I161">
            <v>68007280</v>
          </cell>
          <cell r="J161">
            <v>68007280</v>
          </cell>
          <cell r="K161">
            <v>68007280</v>
          </cell>
          <cell r="L161">
            <v>68007280</v>
          </cell>
          <cell r="M161">
            <v>68007280</v>
          </cell>
          <cell r="N161">
            <v>100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B162" t="str">
            <v>1-100-I008</v>
          </cell>
          <cell r="C162" t="str">
            <v>1-100-I008  VA-Fondo de pobres y espectáculos públic</v>
          </cell>
          <cell r="D162">
            <v>0</v>
          </cell>
          <cell r="E162">
            <v>14690148</v>
          </cell>
          <cell r="F162">
            <v>14690148</v>
          </cell>
          <cell r="G162">
            <v>14690148</v>
          </cell>
          <cell r="H162">
            <v>0</v>
          </cell>
          <cell r="I162">
            <v>14690148</v>
          </cell>
          <cell r="J162">
            <v>14690148</v>
          </cell>
          <cell r="K162">
            <v>14690148</v>
          </cell>
          <cell r="L162">
            <v>14690148</v>
          </cell>
          <cell r="M162">
            <v>14690148</v>
          </cell>
          <cell r="N162">
            <v>100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B163" t="str">
            <v>2-100-I009</v>
          </cell>
          <cell r="C163" t="str">
            <v>2-100-I009  VA-SGP propósito general</v>
          </cell>
          <cell r="D163">
            <v>0</v>
          </cell>
          <cell r="E163">
            <v>53317132</v>
          </cell>
          <cell r="F163">
            <v>53317132</v>
          </cell>
          <cell r="G163">
            <v>53317132</v>
          </cell>
          <cell r="H163">
            <v>0</v>
          </cell>
          <cell r="I163">
            <v>53317132</v>
          </cell>
          <cell r="J163">
            <v>53317132</v>
          </cell>
          <cell r="K163">
            <v>53317132</v>
          </cell>
          <cell r="L163">
            <v>53317132</v>
          </cell>
          <cell r="M163">
            <v>53317132</v>
          </cell>
          <cell r="N163">
            <v>100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B164" t="str">
            <v>O2320201003083899997</v>
          </cell>
          <cell r="C164" t="str">
            <v>O2320201003083899997    Artículos n.c.p. para protección</v>
          </cell>
          <cell r="D164">
            <v>700000000</v>
          </cell>
          <cell r="E164">
            <v>-529188480</v>
          </cell>
          <cell r="F164">
            <v>-529188480</v>
          </cell>
          <cell r="G164">
            <v>170811520</v>
          </cell>
          <cell r="H164">
            <v>0</v>
          </cell>
          <cell r="I164">
            <v>170811520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B165" t="str">
            <v>1-100-I008</v>
          </cell>
          <cell r="C165" t="str">
            <v>1-100-I008  VA-Fondo de pobres y espectáculos públic</v>
          </cell>
          <cell r="D165">
            <v>520423000</v>
          </cell>
          <cell r="E165">
            <v>-379862000</v>
          </cell>
          <cell r="F165">
            <v>-379862000</v>
          </cell>
          <cell r="G165">
            <v>140561000</v>
          </cell>
          <cell r="H165">
            <v>0</v>
          </cell>
          <cell r="I165">
            <v>140561000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B166" t="str">
            <v>2-100-I009</v>
          </cell>
          <cell r="C166" t="str">
            <v>2-100-I009  VA-SGP propósito general</v>
          </cell>
          <cell r="D166">
            <v>179577000</v>
          </cell>
          <cell r="E166">
            <v>-149326480</v>
          </cell>
          <cell r="F166">
            <v>-149326480</v>
          </cell>
          <cell r="G166">
            <v>30250520</v>
          </cell>
          <cell r="H166">
            <v>0</v>
          </cell>
          <cell r="I166">
            <v>30250520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B167" t="str">
            <v>O2320201004024291246</v>
          </cell>
          <cell r="C167" t="str">
            <v>O2320201004024291246    Menajes de acero inoxidable para instituciones</v>
          </cell>
          <cell r="D167">
            <v>94704000</v>
          </cell>
          <cell r="E167">
            <v>-1819000</v>
          </cell>
          <cell r="F167">
            <v>-94704000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B168" t="str">
            <v>1-100-I008</v>
          </cell>
          <cell r="C168" t="str">
            <v>1-100-I008  VA-Fondo de pobres y espectáculos públic</v>
          </cell>
          <cell r="D168">
            <v>92885000</v>
          </cell>
          <cell r="E168">
            <v>0</v>
          </cell>
          <cell r="F168">
            <v>-92885000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B169" t="str">
            <v>2-100-I009</v>
          </cell>
          <cell r="C169" t="str">
            <v>2-100-I009  VA-SGP propósito general</v>
          </cell>
          <cell r="D169">
            <v>1819000</v>
          </cell>
          <cell r="E169">
            <v>-1819000</v>
          </cell>
          <cell r="F169">
            <v>-1819000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B170" t="str">
            <v>O2320201004024291403</v>
          </cell>
          <cell r="C170" t="str">
            <v>O2320201004024291403    Máquinas de afeitar no eléctricas</v>
          </cell>
          <cell r="D170">
            <v>0</v>
          </cell>
          <cell r="E170">
            <v>163933355</v>
          </cell>
          <cell r="F170">
            <v>163933355</v>
          </cell>
          <cell r="G170">
            <v>163933355</v>
          </cell>
          <cell r="H170">
            <v>0</v>
          </cell>
          <cell r="I170">
            <v>163933355</v>
          </cell>
          <cell r="J170">
            <v>163933355</v>
          </cell>
          <cell r="K170">
            <v>163933355</v>
          </cell>
          <cell r="L170">
            <v>163933355</v>
          </cell>
          <cell r="M170">
            <v>163933355</v>
          </cell>
          <cell r="N170">
            <v>100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B171" t="str">
            <v>1-100-I008</v>
          </cell>
          <cell r="C171" t="str">
            <v>1-100-I008  VA-Fondo de pobres y espectáculos públic</v>
          </cell>
          <cell r="D171">
            <v>0</v>
          </cell>
          <cell r="E171">
            <v>84364000</v>
          </cell>
          <cell r="F171">
            <v>84364000</v>
          </cell>
          <cell r="G171">
            <v>84364000</v>
          </cell>
          <cell r="H171">
            <v>0</v>
          </cell>
          <cell r="I171">
            <v>84364000</v>
          </cell>
          <cell r="J171">
            <v>84364000</v>
          </cell>
          <cell r="K171">
            <v>84364000</v>
          </cell>
          <cell r="L171">
            <v>84364000</v>
          </cell>
          <cell r="M171">
            <v>84364000</v>
          </cell>
          <cell r="N171">
            <v>100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B172" t="str">
            <v>2-100-I009</v>
          </cell>
          <cell r="C172" t="str">
            <v>2-100-I009  VA-SGP propósito general</v>
          </cell>
          <cell r="D172">
            <v>0</v>
          </cell>
          <cell r="E172">
            <v>79569355</v>
          </cell>
          <cell r="F172">
            <v>79569355</v>
          </cell>
          <cell r="G172">
            <v>79569355</v>
          </cell>
          <cell r="H172">
            <v>0</v>
          </cell>
          <cell r="I172">
            <v>79569355</v>
          </cell>
          <cell r="J172">
            <v>79569355</v>
          </cell>
          <cell r="K172">
            <v>79569355</v>
          </cell>
          <cell r="L172">
            <v>79569355</v>
          </cell>
          <cell r="M172">
            <v>79569355</v>
          </cell>
          <cell r="N172">
            <v>100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B173" t="str">
            <v>O232020200664114</v>
          </cell>
          <cell r="C173" t="str">
            <v>O232020200664114        Servicios de transporte terrestre especial local d</v>
          </cell>
          <cell r="D173">
            <v>0</v>
          </cell>
          <cell r="E173">
            <v>0</v>
          </cell>
          <cell r="F173">
            <v>1090067087</v>
          </cell>
          <cell r="G173">
            <v>1090067087</v>
          </cell>
          <cell r="H173">
            <v>0</v>
          </cell>
          <cell r="I173">
            <v>1090067087</v>
          </cell>
          <cell r="J173">
            <v>0</v>
          </cell>
          <cell r="K173">
            <v>1090067087</v>
          </cell>
          <cell r="L173">
            <v>0</v>
          </cell>
          <cell r="M173">
            <v>1090067087</v>
          </cell>
          <cell r="N173">
            <v>100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B174" t="str">
            <v>1-100-I008</v>
          </cell>
          <cell r="C174" t="str">
            <v>1-100-I008  VA-Fondo de pobres y espectáculos públic</v>
          </cell>
          <cell r="D174">
            <v>0</v>
          </cell>
          <cell r="E174">
            <v>0</v>
          </cell>
          <cell r="F174">
            <v>1090067087</v>
          </cell>
          <cell r="G174">
            <v>1090067087</v>
          </cell>
          <cell r="H174">
            <v>0</v>
          </cell>
          <cell r="I174">
            <v>1090067087</v>
          </cell>
          <cell r="J174">
            <v>0</v>
          </cell>
          <cell r="K174">
            <v>1090067087</v>
          </cell>
          <cell r="L174">
            <v>0</v>
          </cell>
          <cell r="M174">
            <v>1090067087</v>
          </cell>
          <cell r="N174">
            <v>100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B175" t="str">
            <v>O232020200771551</v>
          </cell>
          <cell r="C175" t="str">
            <v>O232020200771551        Servicios operacionales de los mercados financiero</v>
          </cell>
          <cell r="D175">
            <v>0</v>
          </cell>
          <cell r="E175">
            <v>12357374</v>
          </cell>
          <cell r="F175">
            <v>21605937</v>
          </cell>
          <cell r="G175">
            <v>21605937</v>
          </cell>
          <cell r="H175">
            <v>0</v>
          </cell>
          <cell r="I175">
            <v>21605937</v>
          </cell>
          <cell r="J175">
            <v>10369489</v>
          </cell>
          <cell r="K175">
            <v>19618052</v>
          </cell>
          <cell r="L175">
            <v>0</v>
          </cell>
          <cell r="M175">
            <v>9248563</v>
          </cell>
          <cell r="N175">
            <v>42.805700000000002</v>
          </cell>
          <cell r="O175">
            <v>8750000</v>
          </cell>
          <cell r="P175">
            <v>8750000</v>
          </cell>
          <cell r="Q175">
            <v>40.498100000000001</v>
          </cell>
          <cell r="R175">
            <v>8750000</v>
          </cell>
          <cell r="S175">
            <v>8750000</v>
          </cell>
          <cell r="T175">
            <v>0</v>
          </cell>
        </row>
        <row r="176">
          <cell r="B176" t="str">
            <v>1-100-F001</v>
          </cell>
          <cell r="C176" t="str">
            <v>1-100-F001  VA-Recursos distrito</v>
          </cell>
          <cell r="D176">
            <v>0</v>
          </cell>
          <cell r="E176">
            <v>12357374</v>
          </cell>
          <cell r="F176">
            <v>21605937</v>
          </cell>
          <cell r="G176">
            <v>21605937</v>
          </cell>
          <cell r="H176">
            <v>0</v>
          </cell>
          <cell r="I176">
            <v>21605937</v>
          </cell>
          <cell r="J176">
            <v>10369489</v>
          </cell>
          <cell r="K176">
            <v>19618052</v>
          </cell>
          <cell r="L176">
            <v>0</v>
          </cell>
          <cell r="M176">
            <v>9248563</v>
          </cell>
          <cell r="N176">
            <v>42.805700000000002</v>
          </cell>
          <cell r="O176">
            <v>8750000</v>
          </cell>
          <cell r="P176">
            <v>8750000</v>
          </cell>
          <cell r="Q176">
            <v>40.498100000000001</v>
          </cell>
          <cell r="R176">
            <v>8750000</v>
          </cell>
          <cell r="S176">
            <v>8750000</v>
          </cell>
          <cell r="T176">
            <v>0</v>
          </cell>
        </row>
        <row r="177">
          <cell r="B177" t="str">
            <v>O232020200883118</v>
          </cell>
          <cell r="C177" t="str">
            <v>O232020200883118        Servicios de gestión y administración empresarial</v>
          </cell>
          <cell r="D177">
            <v>18808787000</v>
          </cell>
          <cell r="E177">
            <v>-1287392341</v>
          </cell>
          <cell r="F177">
            <v>-1750639991</v>
          </cell>
          <cell r="G177">
            <v>17058147009</v>
          </cell>
          <cell r="H177">
            <v>0</v>
          </cell>
          <cell r="I177">
            <v>17058147009</v>
          </cell>
          <cell r="J177">
            <v>126349226</v>
          </cell>
          <cell r="K177">
            <v>8246292247</v>
          </cell>
          <cell r="L177">
            <v>674576206</v>
          </cell>
          <cell r="M177">
            <v>7979134318</v>
          </cell>
          <cell r="N177">
            <v>46.7761</v>
          </cell>
          <cell r="O177">
            <v>1238371023</v>
          </cell>
          <cell r="P177">
            <v>2684235937</v>
          </cell>
          <cell r="Q177">
            <v>15.735799999999999</v>
          </cell>
          <cell r="R177">
            <v>1240500423</v>
          </cell>
          <cell r="S177">
            <v>2684235937</v>
          </cell>
          <cell r="T177">
            <v>0</v>
          </cell>
        </row>
        <row r="178">
          <cell r="B178" t="str">
            <v>1-100-F001</v>
          </cell>
          <cell r="C178" t="str">
            <v>1-100-F001  VA-Recursos distrito</v>
          </cell>
          <cell r="D178">
            <v>574523000</v>
          </cell>
          <cell r="E178">
            <v>0</v>
          </cell>
          <cell r="F178">
            <v>-9248563</v>
          </cell>
          <cell r="G178">
            <v>565274437</v>
          </cell>
          <cell r="H178">
            <v>0</v>
          </cell>
          <cell r="I178">
            <v>565274437</v>
          </cell>
          <cell r="J178">
            <v>-68649</v>
          </cell>
          <cell r="K178">
            <v>490350380</v>
          </cell>
          <cell r="L178">
            <v>5295240</v>
          </cell>
          <cell r="M178">
            <v>486116825</v>
          </cell>
          <cell r="N178">
            <v>85.996600000000001</v>
          </cell>
          <cell r="O178">
            <v>67781391</v>
          </cell>
          <cell r="P178">
            <v>241529917</v>
          </cell>
          <cell r="Q178">
            <v>42.727899999999998</v>
          </cell>
          <cell r="R178">
            <v>67781391</v>
          </cell>
          <cell r="S178">
            <v>241529917</v>
          </cell>
          <cell r="T178">
            <v>0</v>
          </cell>
        </row>
        <row r="179">
          <cell r="B179" t="str">
            <v>1-100-I008</v>
          </cell>
          <cell r="C179" t="str">
            <v>1-100-I008  VA-Fondo de pobres y espectáculos públic</v>
          </cell>
          <cell r="D179">
            <v>7945770000</v>
          </cell>
          <cell r="E179">
            <v>-817438541</v>
          </cell>
          <cell r="F179">
            <v>-1271437628</v>
          </cell>
          <cell r="G179">
            <v>6674332372</v>
          </cell>
          <cell r="H179">
            <v>0</v>
          </cell>
          <cell r="I179">
            <v>6674332372</v>
          </cell>
          <cell r="J179">
            <v>171482509</v>
          </cell>
          <cell r="K179">
            <v>3809311143</v>
          </cell>
          <cell r="L179">
            <v>469478267</v>
          </cell>
          <cell r="M179">
            <v>3551791294</v>
          </cell>
          <cell r="N179">
            <v>53.215699999999998</v>
          </cell>
          <cell r="O179">
            <v>608384341</v>
          </cell>
          <cell r="P179">
            <v>1097367942</v>
          </cell>
          <cell r="Q179">
            <v>16.441600000000001</v>
          </cell>
          <cell r="R179">
            <v>608384341</v>
          </cell>
          <cell r="S179">
            <v>1097367942</v>
          </cell>
          <cell r="T179">
            <v>0</v>
          </cell>
        </row>
        <row r="180">
          <cell r="B180" t="str">
            <v>1-601-I008</v>
          </cell>
          <cell r="C180" t="str">
            <v>1-601-I008  PAS-Fondo pobres y espectáculos públicos</v>
          </cell>
          <cell r="D180">
            <v>6415000</v>
          </cell>
          <cell r="E180">
            <v>0</v>
          </cell>
          <cell r="F180">
            <v>0</v>
          </cell>
          <cell r="G180">
            <v>6415000</v>
          </cell>
          <cell r="H180">
            <v>0</v>
          </cell>
          <cell r="I180">
            <v>6415000</v>
          </cell>
          <cell r="J180">
            <v>0</v>
          </cell>
          <cell r="K180">
            <v>6351158</v>
          </cell>
          <cell r="L180">
            <v>946633</v>
          </cell>
          <cell r="M180">
            <v>946633</v>
          </cell>
          <cell r="N180">
            <v>14.756600000000001</v>
          </cell>
          <cell r="O180">
            <v>946633</v>
          </cell>
          <cell r="P180">
            <v>946633</v>
          </cell>
          <cell r="Q180">
            <v>14.756600000000001</v>
          </cell>
          <cell r="R180">
            <v>946633</v>
          </cell>
          <cell r="S180">
            <v>946633</v>
          </cell>
          <cell r="T180">
            <v>0</v>
          </cell>
        </row>
        <row r="181">
          <cell r="B181" t="str">
            <v>1-601-I052</v>
          </cell>
          <cell r="C181" t="str">
            <v>1-601-I052  PAS-SGP propósito general</v>
          </cell>
          <cell r="D181">
            <v>1256000</v>
          </cell>
          <cell r="E181">
            <v>0</v>
          </cell>
          <cell r="F181">
            <v>0</v>
          </cell>
          <cell r="G181">
            <v>1256000</v>
          </cell>
          <cell r="H181">
            <v>0</v>
          </cell>
          <cell r="I181">
            <v>1256000</v>
          </cell>
          <cell r="J181">
            <v>0</v>
          </cell>
          <cell r="K181">
            <v>647733</v>
          </cell>
          <cell r="L181">
            <v>647733</v>
          </cell>
          <cell r="M181">
            <v>647733</v>
          </cell>
          <cell r="N181">
            <v>51.571100000000001</v>
          </cell>
          <cell r="O181">
            <v>647733</v>
          </cell>
          <cell r="P181">
            <v>647733</v>
          </cell>
          <cell r="Q181">
            <v>51.571100000000001</v>
          </cell>
          <cell r="R181">
            <v>647733</v>
          </cell>
          <cell r="S181">
            <v>647733</v>
          </cell>
          <cell r="T181">
            <v>0</v>
          </cell>
        </row>
        <row r="182">
          <cell r="B182" t="str">
            <v>1-602-I008</v>
          </cell>
          <cell r="C182" t="str">
            <v>1-602-I008  PAS-RB-Fondo pobres y espectáculos públi</v>
          </cell>
          <cell r="D182">
            <v>729000</v>
          </cell>
          <cell r="E182">
            <v>0</v>
          </cell>
          <cell r="F182">
            <v>0</v>
          </cell>
          <cell r="G182">
            <v>729000</v>
          </cell>
          <cell r="H182">
            <v>0</v>
          </cell>
          <cell r="I182">
            <v>729000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B183" t="str">
            <v>2-100-I009</v>
          </cell>
          <cell r="C183" t="str">
            <v>2-100-I009  VA-SGP propósito general</v>
          </cell>
          <cell r="D183">
            <v>10280094000</v>
          </cell>
          <cell r="E183">
            <v>-469953800</v>
          </cell>
          <cell r="F183">
            <v>-469953800</v>
          </cell>
          <cell r="G183">
            <v>9810140200</v>
          </cell>
          <cell r="H183">
            <v>0</v>
          </cell>
          <cell r="I183">
            <v>9810140200</v>
          </cell>
          <cell r="J183">
            <v>-45064634</v>
          </cell>
          <cell r="K183">
            <v>3939631833</v>
          </cell>
          <cell r="L183">
            <v>198208333</v>
          </cell>
          <cell r="M183">
            <v>3939631833</v>
          </cell>
          <cell r="N183">
            <v>40.158799999999999</v>
          </cell>
          <cell r="O183">
            <v>560610925</v>
          </cell>
          <cell r="P183">
            <v>1343743712</v>
          </cell>
          <cell r="Q183">
            <v>13.6975</v>
          </cell>
          <cell r="R183">
            <v>562740325</v>
          </cell>
          <cell r="S183">
            <v>1343743712</v>
          </cell>
          <cell r="T183">
            <v>0</v>
          </cell>
        </row>
        <row r="184">
          <cell r="B184" t="str">
            <v>O23202020088363202</v>
          </cell>
          <cell r="C184" t="str">
            <v>O23202020088363202      Publicaciones de documentos de carácter oficial</v>
          </cell>
          <cell r="D184">
            <v>0</v>
          </cell>
          <cell r="E184">
            <v>3000000</v>
          </cell>
          <cell r="F184">
            <v>3000000</v>
          </cell>
          <cell r="G184">
            <v>3000000</v>
          </cell>
          <cell r="H184">
            <v>0</v>
          </cell>
          <cell r="I184">
            <v>3000000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B185" t="str">
            <v>1-100-F001</v>
          </cell>
          <cell r="C185" t="str">
            <v>1-100-F001  VA-Recursos distrito</v>
          </cell>
          <cell r="D185">
            <v>0</v>
          </cell>
          <cell r="E185">
            <v>3000000</v>
          </cell>
          <cell r="F185">
            <v>3000000</v>
          </cell>
          <cell r="G185">
            <v>3000000</v>
          </cell>
          <cell r="H185">
            <v>0</v>
          </cell>
          <cell r="I185">
            <v>3000000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B186" t="str">
            <v>O232020200887390</v>
          </cell>
          <cell r="C186" t="str">
            <v>O232020200887390        Servicios de instalación de otros bienes n.c.p.</v>
          </cell>
          <cell r="D186">
            <v>95656000</v>
          </cell>
          <cell r="E186">
            <v>-26455000</v>
          </cell>
          <cell r="F186">
            <v>-95656000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B187" t="str">
            <v>1-100-I008</v>
          </cell>
          <cell r="C187" t="str">
            <v>1-100-I008  VA-Fondo de pobres y espectáculos públic</v>
          </cell>
          <cell r="D187">
            <v>69201000</v>
          </cell>
          <cell r="E187">
            <v>0</v>
          </cell>
          <cell r="F187">
            <v>-69201000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B188" t="str">
            <v>2-100-I009</v>
          </cell>
          <cell r="C188" t="str">
            <v>2-100-I009  VA-SGP propósito general</v>
          </cell>
          <cell r="D188">
            <v>26455000</v>
          </cell>
          <cell r="E188">
            <v>-26455000</v>
          </cell>
          <cell r="F188">
            <v>-26455000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B189" t="str">
            <v>O232020200991199</v>
          </cell>
          <cell r="C189" t="str">
            <v>O232020200991199        Otros servicios administrativos del gobierno n.c.p</v>
          </cell>
          <cell r="D189">
            <v>0</v>
          </cell>
          <cell r="E189">
            <v>918433900</v>
          </cell>
          <cell r="F189">
            <v>918433900</v>
          </cell>
          <cell r="G189">
            <v>918433900</v>
          </cell>
          <cell r="H189">
            <v>0</v>
          </cell>
          <cell r="I189">
            <v>918433900</v>
          </cell>
          <cell r="J189">
            <v>918433900</v>
          </cell>
          <cell r="K189">
            <v>918433900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B190" t="str">
            <v>1-100-I008</v>
          </cell>
          <cell r="C190" t="str">
            <v>1-100-I008  VA-Fondo de pobres y espectáculos públic</v>
          </cell>
          <cell r="D190">
            <v>0</v>
          </cell>
          <cell r="E190">
            <v>833195741</v>
          </cell>
          <cell r="F190">
            <v>833195741</v>
          </cell>
          <cell r="G190">
            <v>833195741</v>
          </cell>
          <cell r="H190">
            <v>0</v>
          </cell>
          <cell r="I190">
            <v>833195741</v>
          </cell>
          <cell r="J190">
            <v>833195741</v>
          </cell>
          <cell r="K190">
            <v>833195741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B191" t="str">
            <v>2-100-I009</v>
          </cell>
          <cell r="C191" t="str">
            <v>2-100-I009  VA-SGP propósito general</v>
          </cell>
          <cell r="D191">
            <v>0</v>
          </cell>
          <cell r="E191">
            <v>85238159</v>
          </cell>
          <cell r="F191">
            <v>85238159</v>
          </cell>
          <cell r="G191">
            <v>85238159</v>
          </cell>
          <cell r="H191">
            <v>0</v>
          </cell>
          <cell r="I191">
            <v>85238159</v>
          </cell>
          <cell r="J191">
            <v>85238159</v>
          </cell>
          <cell r="K191">
            <v>85238159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B192" t="str">
            <v>O232020200993304</v>
          </cell>
          <cell r="C192" t="str">
            <v>O232020200993304        Otros servicios sociales con alojamiento para adul</v>
          </cell>
          <cell r="D192">
            <v>21745599000</v>
          </cell>
          <cell r="E192">
            <v>684394067</v>
          </cell>
          <cell r="F192">
            <v>684394067</v>
          </cell>
          <cell r="G192">
            <v>22429993067</v>
          </cell>
          <cell r="H192">
            <v>0</v>
          </cell>
          <cell r="I192">
            <v>22429993067</v>
          </cell>
          <cell r="J192">
            <v>699751441</v>
          </cell>
          <cell r="K192">
            <v>22368546684</v>
          </cell>
          <cell r="L192">
            <v>0</v>
          </cell>
          <cell r="M192">
            <v>21668795243</v>
          </cell>
          <cell r="N192">
            <v>96.606300000000005</v>
          </cell>
          <cell r="O192">
            <v>1934031090</v>
          </cell>
          <cell r="P192">
            <v>6722346740</v>
          </cell>
          <cell r="Q192">
            <v>29.970300000000002</v>
          </cell>
          <cell r="R192">
            <v>2310823056</v>
          </cell>
          <cell r="S192">
            <v>6722346740</v>
          </cell>
          <cell r="T192">
            <v>0</v>
          </cell>
        </row>
        <row r="193">
          <cell r="B193" t="str">
            <v>1-100-F001</v>
          </cell>
          <cell r="C193" t="str">
            <v>1-100-F001  VA-Recursos distrito</v>
          </cell>
          <cell r="D193">
            <v>21745599000</v>
          </cell>
          <cell r="E193">
            <v>-15357374</v>
          </cell>
          <cell r="F193">
            <v>-15357374</v>
          </cell>
          <cell r="G193">
            <v>21730241626</v>
          </cell>
          <cell r="H193">
            <v>0</v>
          </cell>
          <cell r="I193">
            <v>21730241626</v>
          </cell>
          <cell r="J193">
            <v>0</v>
          </cell>
          <cell r="K193">
            <v>21668795243</v>
          </cell>
          <cell r="L193">
            <v>0</v>
          </cell>
          <cell r="M193">
            <v>21668795243</v>
          </cell>
          <cell r="N193">
            <v>99.717200000000005</v>
          </cell>
          <cell r="O193">
            <v>1934031090</v>
          </cell>
          <cell r="P193">
            <v>6722346740</v>
          </cell>
          <cell r="Q193">
            <v>30.935400000000001</v>
          </cell>
          <cell r="R193">
            <v>2310823056</v>
          </cell>
          <cell r="S193">
            <v>6722346740</v>
          </cell>
          <cell r="T193">
            <v>0</v>
          </cell>
        </row>
        <row r="194">
          <cell r="B194" t="str">
            <v>1-100-I008</v>
          </cell>
          <cell r="C194" t="str">
            <v>1-100-I008  VA-Fondo de pobres y espectáculos públic</v>
          </cell>
          <cell r="D194">
            <v>0</v>
          </cell>
          <cell r="E194">
            <v>1952800</v>
          </cell>
          <cell r="F194">
            <v>1952800</v>
          </cell>
          <cell r="G194">
            <v>1952800</v>
          </cell>
          <cell r="H194">
            <v>0</v>
          </cell>
          <cell r="I194">
            <v>1952800</v>
          </cell>
          <cell r="J194">
            <v>1952800</v>
          </cell>
          <cell r="K194">
            <v>1952800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B195" t="str">
            <v>2-100-I009</v>
          </cell>
          <cell r="C195" t="str">
            <v>2-100-I009  VA-SGP propósito general</v>
          </cell>
          <cell r="D195">
            <v>0</v>
          </cell>
          <cell r="E195">
            <v>697798641</v>
          </cell>
          <cell r="F195">
            <v>697798641</v>
          </cell>
          <cell r="G195">
            <v>697798641</v>
          </cell>
          <cell r="H195">
            <v>0</v>
          </cell>
          <cell r="I195">
            <v>697798641</v>
          </cell>
          <cell r="J195">
            <v>697798641</v>
          </cell>
          <cell r="K195">
            <v>697798641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B196" t="str">
            <v>O23011601030000007768</v>
          </cell>
          <cell r="C196" t="str">
            <v>O23011601030000007768  Implementación de una estrategia de acompañamiento</v>
          </cell>
          <cell r="D196">
            <v>7370191000</v>
          </cell>
          <cell r="E196">
            <v>-50000000</v>
          </cell>
          <cell r="F196">
            <v>-50000000</v>
          </cell>
          <cell r="G196">
            <v>7320191000</v>
          </cell>
          <cell r="H196">
            <v>0</v>
          </cell>
          <cell r="I196">
            <v>7320191000</v>
          </cell>
          <cell r="J196">
            <v>-2705185058</v>
          </cell>
          <cell r="K196">
            <v>1283800517</v>
          </cell>
          <cell r="L196">
            <v>12429094</v>
          </cell>
          <cell r="M196">
            <v>1283800517</v>
          </cell>
          <cell r="N196">
            <v>17.537800000000001</v>
          </cell>
          <cell r="O196">
            <v>240706398</v>
          </cell>
          <cell r="P196">
            <v>617813283</v>
          </cell>
          <cell r="Q196">
            <v>8.4398999999999997</v>
          </cell>
          <cell r="R196">
            <v>240706398</v>
          </cell>
          <cell r="S196">
            <v>617813283</v>
          </cell>
          <cell r="T196">
            <v>0</v>
          </cell>
        </row>
        <row r="197">
          <cell r="B197" t="str">
            <v>O2320201003083899997</v>
          </cell>
          <cell r="C197" t="str">
            <v>O2320201003083899997    Artículos n.c.p. para protección</v>
          </cell>
          <cell r="D197">
            <v>119400000</v>
          </cell>
          <cell r="E197">
            <v>0</v>
          </cell>
          <cell r="F197">
            <v>0</v>
          </cell>
          <cell r="G197">
            <v>119400000</v>
          </cell>
          <cell r="H197">
            <v>0</v>
          </cell>
          <cell r="I197">
            <v>119400000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B198" t="str">
            <v>1-100-F001</v>
          </cell>
          <cell r="C198" t="str">
            <v>1-100-F001  VA-Recursos distrito</v>
          </cell>
          <cell r="D198">
            <v>119400000</v>
          </cell>
          <cell r="E198">
            <v>0</v>
          </cell>
          <cell r="F198">
            <v>0</v>
          </cell>
          <cell r="G198">
            <v>119400000</v>
          </cell>
          <cell r="H198">
            <v>0</v>
          </cell>
          <cell r="I198">
            <v>119400000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B199" t="str">
            <v>O232020200771551</v>
          </cell>
          <cell r="C199" t="str">
            <v>O232020200771551        Servicios operacionales de los mercados financiero</v>
          </cell>
          <cell r="D199">
            <v>600000</v>
          </cell>
          <cell r="E199">
            <v>0</v>
          </cell>
          <cell r="F199">
            <v>0</v>
          </cell>
          <cell r="G199">
            <v>600000</v>
          </cell>
          <cell r="H199">
            <v>0</v>
          </cell>
          <cell r="I199">
            <v>600000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B200" t="str">
            <v>1-100-F001</v>
          </cell>
          <cell r="C200" t="str">
            <v>1-100-F001  VA-Recursos distrito</v>
          </cell>
          <cell r="D200">
            <v>600000</v>
          </cell>
          <cell r="E200">
            <v>0</v>
          </cell>
          <cell r="F200">
            <v>0</v>
          </cell>
          <cell r="G200">
            <v>600000</v>
          </cell>
          <cell r="H200">
            <v>0</v>
          </cell>
          <cell r="I200">
            <v>600000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B201" t="str">
            <v>O232020200883118</v>
          </cell>
          <cell r="C201" t="str">
            <v>O232020200883118        Servicios de gestión y administración empresarial</v>
          </cell>
          <cell r="D201">
            <v>2900554000</v>
          </cell>
          <cell r="E201">
            <v>0</v>
          </cell>
          <cell r="F201">
            <v>0</v>
          </cell>
          <cell r="G201">
            <v>2900554000</v>
          </cell>
          <cell r="H201">
            <v>0</v>
          </cell>
          <cell r="I201">
            <v>2900554000</v>
          </cell>
          <cell r="J201">
            <v>-55185058</v>
          </cell>
          <cell r="K201">
            <v>1283800517</v>
          </cell>
          <cell r="L201">
            <v>12429094</v>
          </cell>
          <cell r="M201">
            <v>1283800517</v>
          </cell>
          <cell r="N201">
            <v>44.2605</v>
          </cell>
          <cell r="O201">
            <v>240706398</v>
          </cell>
          <cell r="P201">
            <v>617813283</v>
          </cell>
          <cell r="Q201">
            <v>21.299800000000001</v>
          </cell>
          <cell r="R201">
            <v>240706398</v>
          </cell>
          <cell r="S201">
            <v>617813283</v>
          </cell>
          <cell r="T201">
            <v>0</v>
          </cell>
        </row>
        <row r="202">
          <cell r="B202" t="str">
            <v>1-100-F001</v>
          </cell>
          <cell r="C202" t="str">
            <v>1-100-F001  VA-Recursos distrito</v>
          </cell>
          <cell r="D202">
            <v>2900554000</v>
          </cell>
          <cell r="E202">
            <v>0</v>
          </cell>
          <cell r="F202">
            <v>0</v>
          </cell>
          <cell r="G202">
            <v>2900554000</v>
          </cell>
          <cell r="H202">
            <v>0</v>
          </cell>
          <cell r="I202">
            <v>2900554000</v>
          </cell>
          <cell r="J202">
            <v>-55185058</v>
          </cell>
          <cell r="K202">
            <v>1283800517</v>
          </cell>
          <cell r="L202">
            <v>12429094</v>
          </cell>
          <cell r="M202">
            <v>1283800517</v>
          </cell>
          <cell r="N202">
            <v>44.2605</v>
          </cell>
          <cell r="O202">
            <v>240706398</v>
          </cell>
          <cell r="P202">
            <v>617813283</v>
          </cell>
          <cell r="Q202">
            <v>21.299800000000001</v>
          </cell>
          <cell r="R202">
            <v>240706398</v>
          </cell>
          <cell r="S202">
            <v>617813283</v>
          </cell>
          <cell r="T202">
            <v>0</v>
          </cell>
        </row>
        <row r="203">
          <cell r="B203" t="str">
            <v>O232020200885931</v>
          </cell>
          <cell r="C203" t="str">
            <v>O232020200885931        Servicios de centros de llamadas telefónicas (call</v>
          </cell>
          <cell r="D203">
            <v>600000000</v>
          </cell>
          <cell r="E203">
            <v>-50000000</v>
          </cell>
          <cell r="F203">
            <v>-50000000</v>
          </cell>
          <cell r="G203">
            <v>550000000</v>
          </cell>
          <cell r="H203">
            <v>0</v>
          </cell>
          <cell r="I203">
            <v>550000000</v>
          </cell>
          <cell r="J203">
            <v>-50000000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B204" t="str">
            <v>1-100-F001</v>
          </cell>
          <cell r="C204" t="str">
            <v>1-100-F001  VA-Recursos distrito</v>
          </cell>
          <cell r="D204">
            <v>600000000</v>
          </cell>
          <cell r="E204">
            <v>-50000000</v>
          </cell>
          <cell r="F204">
            <v>-50000000</v>
          </cell>
          <cell r="G204">
            <v>550000000</v>
          </cell>
          <cell r="H204">
            <v>0</v>
          </cell>
          <cell r="I204">
            <v>550000000</v>
          </cell>
          <cell r="J204">
            <v>-50000000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B205" t="str">
            <v>O232020200991119</v>
          </cell>
          <cell r="C205" t="str">
            <v>O232020200991119        Otros servicios de la administración pública n.c.p</v>
          </cell>
          <cell r="D205">
            <v>2649637000</v>
          </cell>
          <cell r="E205">
            <v>0</v>
          </cell>
          <cell r="F205">
            <v>0</v>
          </cell>
          <cell r="G205">
            <v>2649637000</v>
          </cell>
          <cell r="H205">
            <v>0</v>
          </cell>
          <cell r="I205">
            <v>2649637000</v>
          </cell>
          <cell r="J205">
            <v>-1500000000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B206" t="str">
            <v>1-100-F001</v>
          </cell>
          <cell r="C206" t="str">
            <v>1-100-F001  VA-Recursos distrito</v>
          </cell>
          <cell r="D206">
            <v>1149637000</v>
          </cell>
          <cell r="E206">
            <v>0</v>
          </cell>
          <cell r="F206">
            <v>0</v>
          </cell>
          <cell r="G206">
            <v>1149637000</v>
          </cell>
          <cell r="H206">
            <v>0</v>
          </cell>
          <cell r="I206">
            <v>1149637000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B207" t="str">
            <v>2-100-I009</v>
          </cell>
          <cell r="C207" t="str">
            <v>2-100-I009  VA-SGP propósito general</v>
          </cell>
          <cell r="D207">
            <v>1500000000</v>
          </cell>
          <cell r="E207">
            <v>0</v>
          </cell>
          <cell r="F207">
            <v>0</v>
          </cell>
          <cell r="G207">
            <v>1500000000</v>
          </cell>
          <cell r="H207">
            <v>0</v>
          </cell>
          <cell r="I207">
            <v>1500000000</v>
          </cell>
          <cell r="J207">
            <v>-1500000000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B208" t="str">
            <v>O232020200991199</v>
          </cell>
          <cell r="C208" t="str">
            <v>O232020200991199        Otros servicios administrativos del gobierno n.c.p</v>
          </cell>
          <cell r="D208">
            <v>1100000000</v>
          </cell>
          <cell r="E208">
            <v>0</v>
          </cell>
          <cell r="F208">
            <v>0</v>
          </cell>
          <cell r="G208">
            <v>1100000000</v>
          </cell>
          <cell r="H208">
            <v>0</v>
          </cell>
          <cell r="I208">
            <v>1100000000</v>
          </cell>
          <cell r="J208">
            <v>-1100000000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B209" t="str">
            <v>1-100-F001</v>
          </cell>
          <cell r="C209" t="str">
            <v>1-100-F001  VA-Recursos distrito</v>
          </cell>
          <cell r="D209">
            <v>1100000000</v>
          </cell>
          <cell r="E209">
            <v>0</v>
          </cell>
          <cell r="F209">
            <v>0</v>
          </cell>
          <cell r="G209">
            <v>1100000000</v>
          </cell>
          <cell r="H209">
            <v>0</v>
          </cell>
          <cell r="I209">
            <v>1100000000</v>
          </cell>
          <cell r="J209">
            <v>-1100000000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B210" t="str">
            <v>O23011601040000007730</v>
          </cell>
          <cell r="C210" t="str">
            <v>O23011601040000007730  Servicio de atención a la población proveniente de</v>
          </cell>
          <cell r="D210">
            <v>3611601000</v>
          </cell>
          <cell r="E210">
            <v>-720000000</v>
          </cell>
          <cell r="F210">
            <v>-720000000</v>
          </cell>
          <cell r="G210">
            <v>2891601000</v>
          </cell>
          <cell r="H210">
            <v>0</v>
          </cell>
          <cell r="I210">
            <v>2891601000</v>
          </cell>
          <cell r="J210">
            <v>-724100000</v>
          </cell>
          <cell r="K210">
            <v>435923000</v>
          </cell>
          <cell r="L210">
            <v>13036000</v>
          </cell>
          <cell r="M210">
            <v>435923000</v>
          </cell>
          <cell r="N210">
            <v>15.0755</v>
          </cell>
          <cell r="O210">
            <v>64805768</v>
          </cell>
          <cell r="P210">
            <v>163129267</v>
          </cell>
          <cell r="Q210">
            <v>5.6414999999999997</v>
          </cell>
          <cell r="R210">
            <v>64805768</v>
          </cell>
          <cell r="S210">
            <v>163129267</v>
          </cell>
          <cell r="T210">
            <v>0</v>
          </cell>
        </row>
        <row r="211">
          <cell r="B211" t="str">
            <v>O2320101004010102</v>
          </cell>
          <cell r="C211" t="str">
            <v>O2320101004010102       Muebles del tipo utilizado en la oficina</v>
          </cell>
          <cell r="D211">
            <v>50000000</v>
          </cell>
          <cell r="E211">
            <v>0</v>
          </cell>
          <cell r="F211">
            <v>0</v>
          </cell>
          <cell r="G211">
            <v>50000000</v>
          </cell>
          <cell r="H211">
            <v>0</v>
          </cell>
          <cell r="I211">
            <v>50000000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B212" t="str">
            <v>1-100-F001</v>
          </cell>
          <cell r="C212" t="str">
            <v>1-100-F001  VA-Recursos distrito</v>
          </cell>
          <cell r="D212">
            <v>50000000</v>
          </cell>
          <cell r="E212">
            <v>0</v>
          </cell>
          <cell r="F212">
            <v>0</v>
          </cell>
          <cell r="G212">
            <v>50000000</v>
          </cell>
          <cell r="H212">
            <v>0</v>
          </cell>
          <cell r="I212">
            <v>50000000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B213" t="str">
            <v>O2320201003083899997</v>
          </cell>
          <cell r="C213" t="str">
            <v>O2320201003083899997    Artículos n.c.p. para protección</v>
          </cell>
          <cell r="D213">
            <v>10000000</v>
          </cell>
          <cell r="E213">
            <v>0</v>
          </cell>
          <cell r="F213">
            <v>0</v>
          </cell>
          <cell r="G213">
            <v>10000000</v>
          </cell>
          <cell r="H213">
            <v>0</v>
          </cell>
          <cell r="I213">
            <v>10000000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B214" t="str">
            <v>1-100-F001</v>
          </cell>
          <cell r="C214" t="str">
            <v>1-100-F001  VA-Recursos distrito</v>
          </cell>
          <cell r="D214">
            <v>10000000</v>
          </cell>
          <cell r="E214">
            <v>0</v>
          </cell>
          <cell r="F214">
            <v>0</v>
          </cell>
          <cell r="G214">
            <v>10000000</v>
          </cell>
          <cell r="H214">
            <v>0</v>
          </cell>
          <cell r="I214">
            <v>10000000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B215" t="str">
            <v>O232020200772112</v>
          </cell>
          <cell r="C215" t="str">
            <v>O232020200772112        Servicios de alquiler o arrendamiento con o sin op</v>
          </cell>
          <cell r="D215">
            <v>20000000</v>
          </cell>
          <cell r="E215">
            <v>0</v>
          </cell>
          <cell r="F215">
            <v>0</v>
          </cell>
          <cell r="G215">
            <v>20000000</v>
          </cell>
          <cell r="H215">
            <v>0</v>
          </cell>
          <cell r="I215">
            <v>20000000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B216" t="str">
            <v>1-100-F001</v>
          </cell>
          <cell r="C216" t="str">
            <v>1-100-F001  VA-Recursos distrito</v>
          </cell>
          <cell r="D216">
            <v>20000000</v>
          </cell>
          <cell r="E216">
            <v>0</v>
          </cell>
          <cell r="F216">
            <v>0</v>
          </cell>
          <cell r="G216">
            <v>20000000</v>
          </cell>
          <cell r="H216">
            <v>0</v>
          </cell>
          <cell r="I216">
            <v>20000000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B217" t="str">
            <v>O232020200883118</v>
          </cell>
          <cell r="C217" t="str">
            <v>O232020200883118        Servicios de gestión y administración empresarial</v>
          </cell>
          <cell r="D217">
            <v>946716000</v>
          </cell>
          <cell r="E217">
            <v>0</v>
          </cell>
          <cell r="F217">
            <v>0</v>
          </cell>
          <cell r="G217">
            <v>946716000</v>
          </cell>
          <cell r="H217">
            <v>0</v>
          </cell>
          <cell r="I217">
            <v>946716000</v>
          </cell>
          <cell r="J217">
            <v>-4100000</v>
          </cell>
          <cell r="K217">
            <v>435923000</v>
          </cell>
          <cell r="L217">
            <v>13036000</v>
          </cell>
          <cell r="M217">
            <v>435923000</v>
          </cell>
          <cell r="N217">
            <v>46.0458</v>
          </cell>
          <cell r="O217">
            <v>64805768</v>
          </cell>
          <cell r="P217">
            <v>163129267</v>
          </cell>
          <cell r="Q217">
            <v>17.231100000000001</v>
          </cell>
          <cell r="R217">
            <v>64805768</v>
          </cell>
          <cell r="S217">
            <v>163129267</v>
          </cell>
          <cell r="T217">
            <v>0</v>
          </cell>
        </row>
        <row r="218">
          <cell r="B218" t="str">
            <v>1-100-F001</v>
          </cell>
          <cell r="C218" t="str">
            <v>1-100-F001  VA-Recursos distrito</v>
          </cell>
          <cell r="D218">
            <v>946716000</v>
          </cell>
          <cell r="E218">
            <v>0</v>
          </cell>
          <cell r="F218">
            <v>0</v>
          </cell>
          <cell r="G218">
            <v>946716000</v>
          </cell>
          <cell r="H218">
            <v>0</v>
          </cell>
          <cell r="I218">
            <v>946716000</v>
          </cell>
          <cell r="J218">
            <v>-4100000</v>
          </cell>
          <cell r="K218">
            <v>435923000</v>
          </cell>
          <cell r="L218">
            <v>13036000</v>
          </cell>
          <cell r="M218">
            <v>435923000</v>
          </cell>
          <cell r="N218">
            <v>46.0458</v>
          </cell>
          <cell r="O218">
            <v>64805768</v>
          </cell>
          <cell r="P218">
            <v>163129267</v>
          </cell>
          <cell r="Q218">
            <v>17.231100000000001</v>
          </cell>
          <cell r="R218">
            <v>64805768</v>
          </cell>
          <cell r="S218">
            <v>163129267</v>
          </cell>
          <cell r="T218">
            <v>0</v>
          </cell>
        </row>
        <row r="219">
          <cell r="B219" t="str">
            <v>O232020200993304</v>
          </cell>
          <cell r="C219" t="str">
            <v>O232020200993304        Otros servicios sociales con alojamiento para adul</v>
          </cell>
          <cell r="D219">
            <v>2584885000</v>
          </cell>
          <cell r="E219">
            <v>-720000000</v>
          </cell>
          <cell r="F219">
            <v>-720000000</v>
          </cell>
          <cell r="G219">
            <v>1864885000</v>
          </cell>
          <cell r="H219">
            <v>0</v>
          </cell>
          <cell r="I219">
            <v>1864885000</v>
          </cell>
          <cell r="J219">
            <v>-720000000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B220" t="str">
            <v>1-100-F001</v>
          </cell>
          <cell r="C220" t="str">
            <v>1-100-F001  VA-Recursos distrito</v>
          </cell>
          <cell r="D220">
            <v>1084885000</v>
          </cell>
          <cell r="E220">
            <v>-720000000</v>
          </cell>
          <cell r="F220">
            <v>-720000000</v>
          </cell>
          <cell r="G220">
            <v>364885000</v>
          </cell>
          <cell r="H220">
            <v>0</v>
          </cell>
          <cell r="I220">
            <v>364885000</v>
          </cell>
          <cell r="J220">
            <v>-720000000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B221" t="str">
            <v>2-100-I009</v>
          </cell>
          <cell r="C221" t="str">
            <v>2-100-I009  VA-SGP propósito general</v>
          </cell>
          <cell r="D221">
            <v>1500000000</v>
          </cell>
          <cell r="E221">
            <v>0</v>
          </cell>
          <cell r="F221">
            <v>0</v>
          </cell>
          <cell r="G221">
            <v>1500000000</v>
          </cell>
          <cell r="H221">
            <v>0</v>
          </cell>
          <cell r="I221">
            <v>1500000000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B222" t="str">
            <v>O23011601040000007756</v>
          </cell>
          <cell r="C222" t="str">
            <v>O23011601040000007756  Compromiso social por la diversidad en Bogotá</v>
          </cell>
          <cell r="D222">
            <v>4571487000</v>
          </cell>
          <cell r="E222">
            <v>0</v>
          </cell>
          <cell r="F222">
            <v>0</v>
          </cell>
          <cell r="G222">
            <v>4571487000</v>
          </cell>
          <cell r="H222">
            <v>0</v>
          </cell>
          <cell r="I222">
            <v>4571487000</v>
          </cell>
          <cell r="J222">
            <v>1297308173</v>
          </cell>
          <cell r="K222">
            <v>3127752788</v>
          </cell>
          <cell r="L222">
            <v>28517705</v>
          </cell>
          <cell r="M222">
            <v>1789688820</v>
          </cell>
          <cell r="N222">
            <v>39.148899999999998</v>
          </cell>
          <cell r="O222">
            <v>215528697</v>
          </cell>
          <cell r="P222">
            <v>557518865</v>
          </cell>
          <cell r="Q222">
            <v>12.195600000000001</v>
          </cell>
          <cell r="R222">
            <v>215528697</v>
          </cell>
          <cell r="S222">
            <v>557518865</v>
          </cell>
          <cell r="T222">
            <v>0</v>
          </cell>
        </row>
        <row r="223">
          <cell r="B223" t="str">
            <v>O23201010030302</v>
          </cell>
          <cell r="C223" t="str">
            <v>O23201010030302         Maquinaria de informática y sus partes, piezas y a</v>
          </cell>
          <cell r="D223">
            <v>80000000</v>
          </cell>
          <cell r="E223">
            <v>0</v>
          </cell>
          <cell r="F223">
            <v>-80000000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B224" t="str">
            <v>1-100-F001</v>
          </cell>
          <cell r="C224" t="str">
            <v>1-100-F001  VA-Recursos distrito</v>
          </cell>
          <cell r="D224">
            <v>80000000</v>
          </cell>
          <cell r="E224">
            <v>0</v>
          </cell>
          <cell r="F224">
            <v>-80000000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B225" t="str">
            <v>O2320101004010102</v>
          </cell>
          <cell r="C225" t="str">
            <v>O2320101004010102       Muebles del tipo utilizado en la oficina</v>
          </cell>
          <cell r="D225">
            <v>50000000</v>
          </cell>
          <cell r="E225">
            <v>0</v>
          </cell>
          <cell r="F225">
            <v>0</v>
          </cell>
          <cell r="G225">
            <v>50000000</v>
          </cell>
          <cell r="H225">
            <v>0</v>
          </cell>
          <cell r="I225">
            <v>50000000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B226" t="str">
            <v>1-100-F001</v>
          </cell>
          <cell r="C226" t="str">
            <v>1-100-F001  VA-Recursos distrito</v>
          </cell>
          <cell r="D226">
            <v>50000000</v>
          </cell>
          <cell r="E226">
            <v>0</v>
          </cell>
          <cell r="F226">
            <v>0</v>
          </cell>
          <cell r="G226">
            <v>50000000</v>
          </cell>
          <cell r="H226">
            <v>0</v>
          </cell>
          <cell r="I226">
            <v>50000000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B227" t="str">
            <v>O2320201002042411001</v>
          </cell>
          <cell r="C227" t="str">
            <v>O2320201002042411001    Alcohol etílico sin desnaturalizar (para fabricar</v>
          </cell>
          <cell r="D227">
            <v>0</v>
          </cell>
          <cell r="E227">
            <v>304640</v>
          </cell>
          <cell r="F227">
            <v>304640</v>
          </cell>
          <cell r="G227">
            <v>304640</v>
          </cell>
          <cell r="H227">
            <v>0</v>
          </cell>
          <cell r="I227">
            <v>304640</v>
          </cell>
          <cell r="J227">
            <v>304640</v>
          </cell>
          <cell r="K227">
            <v>304640</v>
          </cell>
          <cell r="L227">
            <v>304640</v>
          </cell>
          <cell r="M227">
            <v>304640</v>
          </cell>
          <cell r="N227">
            <v>100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B228" t="str">
            <v>1-100-F001</v>
          </cell>
          <cell r="C228" t="str">
            <v>1-100-F001  VA-Recursos distrito</v>
          </cell>
          <cell r="D228">
            <v>0</v>
          </cell>
          <cell r="E228">
            <v>304640</v>
          </cell>
          <cell r="F228">
            <v>304640</v>
          </cell>
          <cell r="G228">
            <v>304640</v>
          </cell>
          <cell r="H228">
            <v>0</v>
          </cell>
          <cell r="I228">
            <v>304640</v>
          </cell>
          <cell r="J228">
            <v>304640</v>
          </cell>
          <cell r="K228">
            <v>304640</v>
          </cell>
          <cell r="L228">
            <v>304640</v>
          </cell>
          <cell r="M228">
            <v>304640</v>
          </cell>
          <cell r="N228">
            <v>100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B229" t="str">
            <v>O2320201002072712010</v>
          </cell>
          <cell r="C229" t="str">
            <v>O2320201002072712010    Toallas</v>
          </cell>
          <cell r="D229">
            <v>0</v>
          </cell>
          <cell r="E229">
            <v>28500</v>
          </cell>
          <cell r="F229">
            <v>28500</v>
          </cell>
          <cell r="G229">
            <v>28500</v>
          </cell>
          <cell r="H229">
            <v>0</v>
          </cell>
          <cell r="I229">
            <v>28500</v>
          </cell>
          <cell r="J229">
            <v>28500</v>
          </cell>
          <cell r="K229">
            <v>28500</v>
          </cell>
          <cell r="L229">
            <v>28500</v>
          </cell>
          <cell r="M229">
            <v>28500</v>
          </cell>
          <cell r="N229">
            <v>100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B230" t="str">
            <v>1-100-F001</v>
          </cell>
          <cell r="C230" t="str">
            <v>1-100-F001  VA-Recursos distrito</v>
          </cell>
          <cell r="D230">
            <v>0</v>
          </cell>
          <cell r="E230">
            <v>28500</v>
          </cell>
          <cell r="F230">
            <v>28500</v>
          </cell>
          <cell r="G230">
            <v>28500</v>
          </cell>
          <cell r="H230">
            <v>0</v>
          </cell>
          <cell r="I230">
            <v>28500</v>
          </cell>
          <cell r="J230">
            <v>28500</v>
          </cell>
          <cell r="K230">
            <v>28500</v>
          </cell>
          <cell r="L230">
            <v>28500</v>
          </cell>
          <cell r="M230">
            <v>28500</v>
          </cell>
          <cell r="N230">
            <v>100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B231" t="str">
            <v>O2320201002072719004</v>
          </cell>
          <cell r="C231" t="str">
            <v>O2320201002072719004    Tapabocas y otras prendas de ropa médica</v>
          </cell>
          <cell r="D231">
            <v>0</v>
          </cell>
          <cell r="E231">
            <v>1220940</v>
          </cell>
          <cell r="F231">
            <v>1220940</v>
          </cell>
          <cell r="G231">
            <v>1220940</v>
          </cell>
          <cell r="H231">
            <v>0</v>
          </cell>
          <cell r="I231">
            <v>1220940</v>
          </cell>
          <cell r="J231">
            <v>1220940</v>
          </cell>
          <cell r="K231">
            <v>1220940</v>
          </cell>
          <cell r="L231">
            <v>1220940</v>
          </cell>
          <cell r="M231">
            <v>1220940</v>
          </cell>
          <cell r="N231">
            <v>100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B232" t="str">
            <v>1-100-F001</v>
          </cell>
          <cell r="C232" t="str">
            <v>1-100-F001  VA-Recursos distrito</v>
          </cell>
          <cell r="D232">
            <v>0</v>
          </cell>
          <cell r="E232">
            <v>1220940</v>
          </cell>
          <cell r="F232">
            <v>1220940</v>
          </cell>
          <cell r="G232">
            <v>1220940</v>
          </cell>
          <cell r="H232">
            <v>0</v>
          </cell>
          <cell r="I232">
            <v>1220940</v>
          </cell>
          <cell r="J232">
            <v>1220940</v>
          </cell>
          <cell r="K232">
            <v>1220940</v>
          </cell>
          <cell r="L232">
            <v>1220940</v>
          </cell>
          <cell r="M232">
            <v>1220940</v>
          </cell>
          <cell r="N232">
            <v>100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B233" t="str">
            <v>O2320201002082823803</v>
          </cell>
          <cell r="C233" t="str">
            <v>O2320201002082823803    Guantes de fibras artificiales y sintéticas</v>
          </cell>
          <cell r="D233">
            <v>0</v>
          </cell>
          <cell r="E233">
            <v>3427200</v>
          </cell>
          <cell r="F233">
            <v>3427200</v>
          </cell>
          <cell r="G233">
            <v>3427200</v>
          </cell>
          <cell r="H233">
            <v>0</v>
          </cell>
          <cell r="I233">
            <v>3427200</v>
          </cell>
          <cell r="J233">
            <v>3427200</v>
          </cell>
          <cell r="K233">
            <v>3427200</v>
          </cell>
          <cell r="L233">
            <v>3427200</v>
          </cell>
          <cell r="M233">
            <v>3427200</v>
          </cell>
          <cell r="N233">
            <v>100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B234" t="str">
            <v>1-100-F001</v>
          </cell>
          <cell r="C234" t="str">
            <v>1-100-F001  VA-Recursos distrito</v>
          </cell>
          <cell r="D234">
            <v>0</v>
          </cell>
          <cell r="E234">
            <v>3427200</v>
          </cell>
          <cell r="F234">
            <v>3427200</v>
          </cell>
          <cell r="G234">
            <v>3427200</v>
          </cell>
          <cell r="H234">
            <v>0</v>
          </cell>
          <cell r="I234">
            <v>3427200</v>
          </cell>
          <cell r="J234">
            <v>3427200</v>
          </cell>
          <cell r="K234">
            <v>3427200</v>
          </cell>
          <cell r="L234">
            <v>3427200</v>
          </cell>
          <cell r="M234">
            <v>3427200</v>
          </cell>
          <cell r="N234">
            <v>100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B235" t="str">
            <v>O2320201003023219304</v>
          </cell>
          <cell r="C235" t="str">
            <v>O2320201003023219304    Toallas de papel</v>
          </cell>
          <cell r="D235">
            <v>0</v>
          </cell>
          <cell r="E235">
            <v>3666000</v>
          </cell>
          <cell r="F235">
            <v>3666000</v>
          </cell>
          <cell r="G235">
            <v>3666000</v>
          </cell>
          <cell r="H235">
            <v>0</v>
          </cell>
          <cell r="I235">
            <v>3666000</v>
          </cell>
          <cell r="J235">
            <v>3666000</v>
          </cell>
          <cell r="K235">
            <v>3666000</v>
          </cell>
          <cell r="L235">
            <v>3666000</v>
          </cell>
          <cell r="M235">
            <v>3666000</v>
          </cell>
          <cell r="N235">
            <v>100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B236" t="str">
            <v>1-100-F001</v>
          </cell>
          <cell r="C236" t="str">
            <v>1-100-F001  VA-Recursos distrito</v>
          </cell>
          <cell r="D236">
            <v>0</v>
          </cell>
          <cell r="E236">
            <v>3666000</v>
          </cell>
          <cell r="F236">
            <v>3666000</v>
          </cell>
          <cell r="G236">
            <v>3666000</v>
          </cell>
          <cell r="H236">
            <v>0</v>
          </cell>
          <cell r="I236">
            <v>3666000</v>
          </cell>
          <cell r="J236">
            <v>3666000</v>
          </cell>
          <cell r="K236">
            <v>3666000</v>
          </cell>
          <cell r="L236">
            <v>3666000</v>
          </cell>
          <cell r="M236">
            <v>3666000</v>
          </cell>
          <cell r="N236">
            <v>100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B237" t="str">
            <v>O2320201003053532105</v>
          </cell>
          <cell r="C237" t="str">
            <v>O2320201003053532105    Jabones de tocador</v>
          </cell>
          <cell r="D237">
            <v>0</v>
          </cell>
          <cell r="E237">
            <v>1035300</v>
          </cell>
          <cell r="F237">
            <v>1035300</v>
          </cell>
          <cell r="G237">
            <v>1035300</v>
          </cell>
          <cell r="H237">
            <v>0</v>
          </cell>
          <cell r="I237">
            <v>1035300</v>
          </cell>
          <cell r="J237">
            <v>1035300</v>
          </cell>
          <cell r="K237">
            <v>1035300</v>
          </cell>
          <cell r="L237">
            <v>1035300</v>
          </cell>
          <cell r="M237">
            <v>1035300</v>
          </cell>
          <cell r="N237">
            <v>100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B238" t="str">
            <v>1-100-F001</v>
          </cell>
          <cell r="C238" t="str">
            <v>1-100-F001  VA-Recursos distrito</v>
          </cell>
          <cell r="D238">
            <v>0</v>
          </cell>
          <cell r="E238">
            <v>1035300</v>
          </cell>
          <cell r="F238">
            <v>1035300</v>
          </cell>
          <cell r="G238">
            <v>1035300</v>
          </cell>
          <cell r="H238">
            <v>0</v>
          </cell>
          <cell r="I238">
            <v>1035300</v>
          </cell>
          <cell r="J238">
            <v>1035300</v>
          </cell>
          <cell r="K238">
            <v>1035300</v>
          </cell>
          <cell r="L238">
            <v>1035300</v>
          </cell>
          <cell r="M238">
            <v>1035300</v>
          </cell>
          <cell r="N238">
            <v>100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B239" t="str">
            <v>O2320201003063693001</v>
          </cell>
          <cell r="C239" t="str">
            <v>O2320201003063693001    Artículos de material plástico para servicios sani</v>
          </cell>
          <cell r="D239">
            <v>0</v>
          </cell>
          <cell r="E239">
            <v>170660</v>
          </cell>
          <cell r="F239">
            <v>170660</v>
          </cell>
          <cell r="G239">
            <v>170660</v>
          </cell>
          <cell r="H239">
            <v>0</v>
          </cell>
          <cell r="I239">
            <v>170660</v>
          </cell>
          <cell r="J239">
            <v>170660</v>
          </cell>
          <cell r="K239">
            <v>170660</v>
          </cell>
          <cell r="L239">
            <v>170660</v>
          </cell>
          <cell r="M239">
            <v>170660</v>
          </cell>
          <cell r="N239">
            <v>100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B240" t="str">
            <v>1-100-F001</v>
          </cell>
          <cell r="C240" t="str">
            <v>1-100-F001  VA-Recursos distrito</v>
          </cell>
          <cell r="D240">
            <v>0</v>
          </cell>
          <cell r="E240">
            <v>170660</v>
          </cell>
          <cell r="F240">
            <v>170660</v>
          </cell>
          <cell r="G240">
            <v>170660</v>
          </cell>
          <cell r="H240">
            <v>0</v>
          </cell>
          <cell r="I240">
            <v>170660</v>
          </cell>
          <cell r="J240">
            <v>170660</v>
          </cell>
          <cell r="K240">
            <v>170660</v>
          </cell>
          <cell r="L240">
            <v>170660</v>
          </cell>
          <cell r="M240">
            <v>170660</v>
          </cell>
          <cell r="N240">
            <v>100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B241" t="str">
            <v>O2320201003083899997</v>
          </cell>
          <cell r="C241" t="str">
            <v>O2320201003083899997    Artículos n.c.p. para protección</v>
          </cell>
          <cell r="D241">
            <v>19600000</v>
          </cell>
          <cell r="E241">
            <v>-9453240</v>
          </cell>
          <cell r="F241">
            <v>-9453240</v>
          </cell>
          <cell r="G241">
            <v>10146760</v>
          </cell>
          <cell r="H241">
            <v>0</v>
          </cell>
          <cell r="I241">
            <v>10146760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B242" t="str">
            <v>1-100-F001</v>
          </cell>
          <cell r="C242" t="str">
            <v>1-100-F001  VA-Recursos distrito</v>
          </cell>
          <cell r="D242">
            <v>19600000</v>
          </cell>
          <cell r="E242">
            <v>-9453240</v>
          </cell>
          <cell r="F242">
            <v>-9453240</v>
          </cell>
          <cell r="G242">
            <v>10146760</v>
          </cell>
          <cell r="H242">
            <v>0</v>
          </cell>
          <cell r="I242">
            <v>10146760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B243" t="str">
            <v>O232020200664114</v>
          </cell>
          <cell r="C243" t="str">
            <v>O232020200664114        Servicios de transporte terrestre especial local d</v>
          </cell>
          <cell r="D243">
            <v>0</v>
          </cell>
          <cell r="E243">
            <v>0</v>
          </cell>
          <cell r="F243">
            <v>99158698</v>
          </cell>
          <cell r="G243">
            <v>99158698</v>
          </cell>
          <cell r="H243">
            <v>0</v>
          </cell>
          <cell r="I243">
            <v>99158698</v>
          </cell>
          <cell r="J243">
            <v>0</v>
          </cell>
          <cell r="K243">
            <v>99158698</v>
          </cell>
          <cell r="L243">
            <v>0</v>
          </cell>
          <cell r="M243">
            <v>99158698</v>
          </cell>
          <cell r="N243">
            <v>100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B244" t="str">
            <v>1-100-F001</v>
          </cell>
          <cell r="C244" t="str">
            <v>1-100-F001  VA-Recursos distrito</v>
          </cell>
          <cell r="D244">
            <v>0</v>
          </cell>
          <cell r="E244">
            <v>0</v>
          </cell>
          <cell r="F244">
            <v>99158698</v>
          </cell>
          <cell r="G244">
            <v>99158698</v>
          </cell>
          <cell r="H244">
            <v>0</v>
          </cell>
          <cell r="I244">
            <v>99158698</v>
          </cell>
          <cell r="J244">
            <v>0</v>
          </cell>
          <cell r="K244">
            <v>99158698</v>
          </cell>
          <cell r="L244">
            <v>0</v>
          </cell>
          <cell r="M244">
            <v>99158698</v>
          </cell>
          <cell r="N244">
            <v>100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B245" t="str">
            <v>O232020200771551</v>
          </cell>
          <cell r="C245" t="str">
            <v>O232020200771551        Servicios operacionales de los mercados financiero</v>
          </cell>
          <cell r="D245">
            <v>400000</v>
          </cell>
          <cell r="E245">
            <v>-177120</v>
          </cell>
          <cell r="F245">
            <v>664182</v>
          </cell>
          <cell r="G245">
            <v>1064182</v>
          </cell>
          <cell r="H245">
            <v>0</v>
          </cell>
          <cell r="I245">
            <v>1064182</v>
          </cell>
          <cell r="J245">
            <v>222880</v>
          </cell>
          <cell r="K245">
            <v>1064182</v>
          </cell>
          <cell r="L245">
            <v>0</v>
          </cell>
          <cell r="M245">
            <v>841302</v>
          </cell>
          <cell r="N245">
            <v>79.056200000000004</v>
          </cell>
          <cell r="O245">
            <v>730000</v>
          </cell>
          <cell r="P245">
            <v>730000</v>
          </cell>
          <cell r="Q245">
            <v>68.597300000000004</v>
          </cell>
          <cell r="R245">
            <v>730000</v>
          </cell>
          <cell r="S245">
            <v>730000</v>
          </cell>
          <cell r="T245">
            <v>0</v>
          </cell>
        </row>
        <row r="246">
          <cell r="B246" t="str">
            <v>1-100-F001</v>
          </cell>
          <cell r="C246" t="str">
            <v>1-100-F001  VA-Recursos distrito</v>
          </cell>
          <cell r="D246">
            <v>400000</v>
          </cell>
          <cell r="E246">
            <v>-177120</v>
          </cell>
          <cell r="F246">
            <v>664182</v>
          </cell>
          <cell r="G246">
            <v>1064182</v>
          </cell>
          <cell r="H246">
            <v>0</v>
          </cell>
          <cell r="I246">
            <v>1064182</v>
          </cell>
          <cell r="J246">
            <v>222880</v>
          </cell>
          <cell r="K246">
            <v>1064182</v>
          </cell>
          <cell r="L246">
            <v>0</v>
          </cell>
          <cell r="M246">
            <v>841302</v>
          </cell>
          <cell r="N246">
            <v>79.056200000000004</v>
          </cell>
          <cell r="O246">
            <v>730000</v>
          </cell>
          <cell r="P246">
            <v>730000</v>
          </cell>
          <cell r="Q246">
            <v>68.597300000000004</v>
          </cell>
          <cell r="R246">
            <v>730000</v>
          </cell>
          <cell r="S246">
            <v>730000</v>
          </cell>
          <cell r="T246">
            <v>0</v>
          </cell>
        </row>
        <row r="247">
          <cell r="B247" t="str">
            <v>O232020200883118</v>
          </cell>
          <cell r="C247" t="str">
            <v>O232020200883118        Servicios de gestión y administración empresarial</v>
          </cell>
          <cell r="D247">
            <v>3321487000</v>
          </cell>
          <cell r="E247">
            <v>-19960885</v>
          </cell>
          <cell r="F247">
            <v>-19960885</v>
          </cell>
          <cell r="G247">
            <v>3301526115</v>
          </cell>
          <cell r="H247">
            <v>0</v>
          </cell>
          <cell r="I247">
            <v>3301526115</v>
          </cell>
          <cell r="J247">
            <v>187494048</v>
          </cell>
          <cell r="K247">
            <v>1917938663</v>
          </cell>
          <cell r="L247">
            <v>18664465</v>
          </cell>
          <cell r="M247">
            <v>1679835580</v>
          </cell>
          <cell r="N247">
            <v>50.880600000000001</v>
          </cell>
          <cell r="O247">
            <v>214798697</v>
          </cell>
          <cell r="P247">
            <v>556788865</v>
          </cell>
          <cell r="Q247">
            <v>16.864599999999999</v>
          </cell>
          <cell r="R247">
            <v>214798697</v>
          </cell>
          <cell r="S247">
            <v>556788865</v>
          </cell>
          <cell r="T247">
            <v>0</v>
          </cell>
        </row>
        <row r="248">
          <cell r="B248" t="str">
            <v>1-100-F001</v>
          </cell>
          <cell r="C248" t="str">
            <v>1-100-F001  VA-Recursos distrito</v>
          </cell>
          <cell r="D248">
            <v>2824709000</v>
          </cell>
          <cell r="E248">
            <v>-19960885</v>
          </cell>
          <cell r="F248">
            <v>-19960885</v>
          </cell>
          <cell r="G248">
            <v>2804748115</v>
          </cell>
          <cell r="H248">
            <v>0</v>
          </cell>
          <cell r="I248">
            <v>2804748115</v>
          </cell>
          <cell r="J248">
            <v>187494048</v>
          </cell>
          <cell r="K248">
            <v>1917938663</v>
          </cell>
          <cell r="L248">
            <v>18664465</v>
          </cell>
          <cell r="M248">
            <v>1679835580</v>
          </cell>
          <cell r="N248">
            <v>59.892600000000002</v>
          </cell>
          <cell r="O248">
            <v>214798697</v>
          </cell>
          <cell r="P248">
            <v>556788865</v>
          </cell>
          <cell r="Q248">
            <v>19.851700000000001</v>
          </cell>
          <cell r="R248">
            <v>214798697</v>
          </cell>
          <cell r="S248">
            <v>556788865</v>
          </cell>
          <cell r="T248">
            <v>0</v>
          </cell>
        </row>
        <row r="249">
          <cell r="B249" t="str">
            <v>1-100-F039</v>
          </cell>
          <cell r="C249" t="str">
            <v>1-100-F039  VA-Crédito</v>
          </cell>
          <cell r="D249">
            <v>159000000</v>
          </cell>
          <cell r="E249">
            <v>0</v>
          </cell>
          <cell r="F249">
            <v>0</v>
          </cell>
          <cell r="G249">
            <v>159000000</v>
          </cell>
          <cell r="H249">
            <v>0</v>
          </cell>
          <cell r="I249">
            <v>159000000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B250" t="str">
            <v>2-100-I009</v>
          </cell>
          <cell r="C250" t="str">
            <v>2-100-I009  VA-SGP propósito general</v>
          </cell>
          <cell r="D250">
            <v>337778000</v>
          </cell>
          <cell r="E250">
            <v>0</v>
          </cell>
          <cell r="F250">
            <v>0</v>
          </cell>
          <cell r="G250">
            <v>337778000</v>
          </cell>
          <cell r="H250">
            <v>0</v>
          </cell>
          <cell r="I250">
            <v>337778000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B251" t="str">
            <v>O23202020088912197</v>
          </cell>
          <cell r="C251" t="str">
            <v>O23202020088912197      Servicios de impresión litográfica n.c.p.</v>
          </cell>
          <cell r="D251">
            <v>20000000</v>
          </cell>
          <cell r="E251">
            <v>0</v>
          </cell>
          <cell r="F251">
            <v>-20000000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B252" t="str">
            <v>1-100-F001</v>
          </cell>
          <cell r="C252" t="str">
            <v>1-100-F001  VA-Recursos distrito</v>
          </cell>
          <cell r="D252">
            <v>20000000</v>
          </cell>
          <cell r="E252">
            <v>0</v>
          </cell>
          <cell r="F252">
            <v>-20000000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B253" t="str">
            <v>O232020200991119</v>
          </cell>
          <cell r="C253" t="str">
            <v>O232020200991119        Otros servicios de la administración pública n.c.p</v>
          </cell>
          <cell r="D253">
            <v>1080000000</v>
          </cell>
          <cell r="E253">
            <v>0</v>
          </cell>
          <cell r="F253">
            <v>0</v>
          </cell>
          <cell r="G253">
            <v>1080000000</v>
          </cell>
          <cell r="H253">
            <v>0</v>
          </cell>
          <cell r="I253">
            <v>1080000000</v>
          </cell>
          <cell r="J253">
            <v>1080000000</v>
          </cell>
          <cell r="K253">
            <v>1080000000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B254" t="str">
            <v>1-100-F039</v>
          </cell>
          <cell r="C254" t="str">
            <v>1-100-F039  VA-Crédito</v>
          </cell>
          <cell r="D254">
            <v>1080000000</v>
          </cell>
          <cell r="E254">
            <v>0</v>
          </cell>
          <cell r="F254">
            <v>0</v>
          </cell>
          <cell r="G254">
            <v>1080000000</v>
          </cell>
          <cell r="H254">
            <v>0</v>
          </cell>
          <cell r="I254">
            <v>1080000000</v>
          </cell>
          <cell r="J254">
            <v>1080000000</v>
          </cell>
          <cell r="K254">
            <v>1080000000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B255" t="str">
            <v>O232020200991199</v>
          </cell>
          <cell r="C255" t="str">
            <v>O232020200991199        Otros servicios administrativos del gobierno n.c.p</v>
          </cell>
          <cell r="D255">
            <v>0</v>
          </cell>
          <cell r="E255">
            <v>19738005</v>
          </cell>
          <cell r="F255">
            <v>19738005</v>
          </cell>
          <cell r="G255">
            <v>19738005</v>
          </cell>
          <cell r="H255">
            <v>0</v>
          </cell>
          <cell r="I255">
            <v>19738005</v>
          </cell>
          <cell r="J255">
            <v>19738005</v>
          </cell>
          <cell r="K255">
            <v>19738005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B256" t="str">
            <v>1-100-F001</v>
          </cell>
          <cell r="C256" t="str">
            <v>1-100-F001  VA-Recursos distrito</v>
          </cell>
          <cell r="D256">
            <v>0</v>
          </cell>
          <cell r="E256">
            <v>19738005</v>
          </cell>
          <cell r="F256">
            <v>19738005</v>
          </cell>
          <cell r="G256">
            <v>19738005</v>
          </cell>
          <cell r="H256">
            <v>0</v>
          </cell>
          <cell r="I256">
            <v>19738005</v>
          </cell>
          <cell r="J256">
            <v>19738005</v>
          </cell>
          <cell r="K256">
            <v>19738005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B257" t="str">
            <v>O23011601060000007565</v>
          </cell>
          <cell r="C257" t="str">
            <v>O23011601060000007565  Suministro de espacios adecuados, inclusivos y seg</v>
          </cell>
          <cell r="D257">
            <v>98227661000</v>
          </cell>
          <cell r="E257">
            <v>114166000</v>
          </cell>
          <cell r="F257">
            <v>114166000</v>
          </cell>
          <cell r="G257">
            <v>98341827000</v>
          </cell>
          <cell r="H257">
            <v>0</v>
          </cell>
          <cell r="I257">
            <v>98341827000</v>
          </cell>
          <cell r="J257">
            <v>1250951475</v>
          </cell>
          <cell r="K257">
            <v>81339733457</v>
          </cell>
          <cell r="L257">
            <v>400550474</v>
          </cell>
          <cell r="M257">
            <v>53257534777</v>
          </cell>
          <cell r="N257">
            <v>54.155500000000004</v>
          </cell>
          <cell r="O257">
            <v>2980649415</v>
          </cell>
          <cell r="P257">
            <v>5955983469</v>
          </cell>
          <cell r="Q257">
            <v>6.0564</v>
          </cell>
          <cell r="R257">
            <v>2987167415</v>
          </cell>
          <cell r="S257">
            <v>5955983469</v>
          </cell>
          <cell r="T257">
            <v>0</v>
          </cell>
        </row>
        <row r="258">
          <cell r="B258" t="str">
            <v>O2320101004010102</v>
          </cell>
          <cell r="C258" t="str">
            <v>O2320101004010102       Muebles del tipo utilizado en la oficina</v>
          </cell>
          <cell r="D258">
            <v>250000000</v>
          </cell>
          <cell r="E258">
            <v>0</v>
          </cell>
          <cell r="F258">
            <v>0</v>
          </cell>
          <cell r="G258">
            <v>250000000</v>
          </cell>
          <cell r="H258">
            <v>0</v>
          </cell>
          <cell r="I258">
            <v>250000000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B259" t="str">
            <v>1-100-F001</v>
          </cell>
          <cell r="C259" t="str">
            <v>1-100-F001  VA-Recursos distrito</v>
          </cell>
          <cell r="D259">
            <v>250000000</v>
          </cell>
          <cell r="E259">
            <v>-43525762</v>
          </cell>
          <cell r="F259">
            <v>-135883201</v>
          </cell>
          <cell r="G259">
            <v>114116799</v>
          </cell>
          <cell r="H259">
            <v>0</v>
          </cell>
          <cell r="I259">
            <v>114116799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B260" t="str">
            <v>1-100-F039</v>
          </cell>
          <cell r="C260" t="str">
            <v>1-100-F039  VA-Crédito</v>
          </cell>
          <cell r="D260">
            <v>0</v>
          </cell>
          <cell r="E260">
            <v>43525762</v>
          </cell>
          <cell r="F260">
            <v>135883201</v>
          </cell>
          <cell r="G260">
            <v>135883201</v>
          </cell>
          <cell r="H260">
            <v>0</v>
          </cell>
          <cell r="I260">
            <v>135883201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B261" t="str">
            <v>O2320201003053549949</v>
          </cell>
          <cell r="C261" t="str">
            <v>O2320201003053549949    Productos químicos para el tratamiento del agua</v>
          </cell>
          <cell r="D261">
            <v>0</v>
          </cell>
          <cell r="E261">
            <v>0</v>
          </cell>
          <cell r="F261">
            <v>60000000</v>
          </cell>
          <cell r="G261">
            <v>60000000</v>
          </cell>
          <cell r="H261">
            <v>0</v>
          </cell>
          <cell r="I261">
            <v>60000000</v>
          </cell>
          <cell r="J261">
            <v>0</v>
          </cell>
          <cell r="K261">
            <v>60000000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B262" t="str">
            <v>1-100-F001</v>
          </cell>
          <cell r="C262" t="str">
            <v>1-100-F001  VA-Recursos distrito</v>
          </cell>
          <cell r="D262">
            <v>0</v>
          </cell>
          <cell r="E262">
            <v>0</v>
          </cell>
          <cell r="F262">
            <v>60000000</v>
          </cell>
          <cell r="G262">
            <v>60000000</v>
          </cell>
          <cell r="H262">
            <v>0</v>
          </cell>
          <cell r="I262">
            <v>60000000</v>
          </cell>
          <cell r="J262">
            <v>0</v>
          </cell>
          <cell r="K262">
            <v>60000000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B263" t="str">
            <v>O2320201004024292299</v>
          </cell>
          <cell r="C263" t="str">
            <v>O2320201004024292299    Herramientas n.c.p. para construcción</v>
          </cell>
          <cell r="D263">
            <v>500000000</v>
          </cell>
          <cell r="E263">
            <v>0</v>
          </cell>
          <cell r="F263">
            <v>0</v>
          </cell>
          <cell r="G263">
            <v>500000000</v>
          </cell>
          <cell r="H263">
            <v>0</v>
          </cell>
          <cell r="I263">
            <v>500000000</v>
          </cell>
          <cell r="J263">
            <v>0</v>
          </cell>
          <cell r="K263">
            <v>500000000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B264" t="str">
            <v>1-100-F001</v>
          </cell>
          <cell r="C264" t="str">
            <v>1-100-F001  VA-Recursos distrito</v>
          </cell>
          <cell r="D264">
            <v>500000000</v>
          </cell>
          <cell r="E264">
            <v>0</v>
          </cell>
          <cell r="F264">
            <v>0</v>
          </cell>
          <cell r="G264">
            <v>500000000</v>
          </cell>
          <cell r="H264">
            <v>0</v>
          </cell>
          <cell r="I264">
            <v>500000000</v>
          </cell>
          <cell r="J264">
            <v>0</v>
          </cell>
          <cell r="K264">
            <v>500000000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B265" t="str">
            <v>O232020200772112</v>
          </cell>
          <cell r="C265" t="str">
            <v>O232020200772112        Servicios de alquiler o arrendamiento con o sin op</v>
          </cell>
          <cell r="D265">
            <v>67810832000</v>
          </cell>
          <cell r="E265">
            <v>114166000</v>
          </cell>
          <cell r="F265">
            <v>-54389474373</v>
          </cell>
          <cell r="G265">
            <v>13421357627</v>
          </cell>
          <cell r="H265">
            <v>0</v>
          </cell>
          <cell r="I265">
            <v>13421357627</v>
          </cell>
          <cell r="J265">
            <v>-62655007</v>
          </cell>
          <cell r="K265">
            <v>6906935796</v>
          </cell>
          <cell r="L265">
            <v>146169826</v>
          </cell>
          <cell r="M265">
            <v>6495516653</v>
          </cell>
          <cell r="N265">
            <v>48.396900000000002</v>
          </cell>
          <cell r="O265">
            <v>2387629282</v>
          </cell>
          <cell r="P265">
            <v>3637727894</v>
          </cell>
          <cell r="Q265">
            <v>27.103999999999999</v>
          </cell>
          <cell r="R265">
            <v>2387629282</v>
          </cell>
          <cell r="S265">
            <v>3637727894</v>
          </cell>
          <cell r="T265">
            <v>0</v>
          </cell>
        </row>
        <row r="266">
          <cell r="B266" t="str">
            <v>1-100-F001</v>
          </cell>
          <cell r="C266" t="str">
            <v>1-100-F001  VA-Recursos distrito</v>
          </cell>
          <cell r="D266">
            <v>11848111000</v>
          </cell>
          <cell r="E266">
            <v>-5303430</v>
          </cell>
          <cell r="F266">
            <v>-824931146</v>
          </cell>
          <cell r="G266">
            <v>11023179854</v>
          </cell>
          <cell r="H266">
            <v>0</v>
          </cell>
          <cell r="I266">
            <v>11023179854</v>
          </cell>
          <cell r="J266">
            <v>-62655007</v>
          </cell>
          <cell r="K266">
            <v>5166852118</v>
          </cell>
          <cell r="L266">
            <v>113740910</v>
          </cell>
          <cell r="M266">
            <v>5072681011</v>
          </cell>
          <cell r="N266">
            <v>46.018300000000004</v>
          </cell>
          <cell r="O266">
            <v>2235104062</v>
          </cell>
          <cell r="P266">
            <v>3172854639</v>
          </cell>
          <cell r="Q266">
            <v>28.7835</v>
          </cell>
          <cell r="R266">
            <v>2235104062</v>
          </cell>
          <cell r="S266">
            <v>3172854639</v>
          </cell>
          <cell r="T266">
            <v>0</v>
          </cell>
        </row>
        <row r="267">
          <cell r="B267" t="str">
            <v>1-100-F039</v>
          </cell>
          <cell r="C267" t="str">
            <v>1-100-F039  VA-Crédito</v>
          </cell>
          <cell r="D267">
            <v>55311860000</v>
          </cell>
          <cell r="E267">
            <v>0</v>
          </cell>
          <cell r="F267">
            <v>-53514297648</v>
          </cell>
          <cell r="G267">
            <v>1797562352</v>
          </cell>
          <cell r="H267">
            <v>0</v>
          </cell>
          <cell r="I267">
            <v>1797562352</v>
          </cell>
          <cell r="J267">
            <v>0</v>
          </cell>
          <cell r="K267">
            <v>1487880800</v>
          </cell>
          <cell r="L267">
            <v>0</v>
          </cell>
          <cell r="M267">
            <v>1190000000</v>
          </cell>
          <cell r="N267">
            <v>66.200800000000001</v>
          </cell>
          <cell r="O267">
            <v>119000000</v>
          </cell>
          <cell r="P267">
            <v>357000000</v>
          </cell>
          <cell r="Q267">
            <v>19.860199999999999</v>
          </cell>
          <cell r="R267">
            <v>119000000</v>
          </cell>
          <cell r="S267">
            <v>357000000</v>
          </cell>
          <cell r="T267">
            <v>0</v>
          </cell>
        </row>
        <row r="268">
          <cell r="B268" t="str">
            <v>1-100-I012</v>
          </cell>
          <cell r="C268" t="str">
            <v>1-100-I012  VA-Estampilla propersonas mayores</v>
          </cell>
          <cell r="D268">
            <v>535332000</v>
          </cell>
          <cell r="E268">
            <v>0</v>
          </cell>
          <cell r="F268">
            <v>-54186009</v>
          </cell>
          <cell r="G268">
            <v>481145991</v>
          </cell>
          <cell r="H268">
            <v>0</v>
          </cell>
          <cell r="I268">
            <v>481145991</v>
          </cell>
          <cell r="J268">
            <v>0</v>
          </cell>
          <cell r="K268">
            <v>252202878</v>
          </cell>
          <cell r="L268">
            <v>32428916</v>
          </cell>
          <cell r="M268">
            <v>232835642</v>
          </cell>
          <cell r="N268">
            <v>48.3919</v>
          </cell>
          <cell r="O268">
            <v>33525220</v>
          </cell>
          <cell r="P268">
            <v>107873255</v>
          </cell>
          <cell r="Q268">
            <v>22.420100000000001</v>
          </cell>
          <cell r="R268">
            <v>33525220</v>
          </cell>
          <cell r="S268">
            <v>107873255</v>
          </cell>
          <cell r="T268">
            <v>0</v>
          </cell>
        </row>
        <row r="269">
          <cell r="B269" t="str">
            <v>1-300-I010</v>
          </cell>
          <cell r="C269" t="str">
            <v>1-300-I010  REAF-Estampilla propersonas mayores</v>
          </cell>
          <cell r="D269">
            <v>0</v>
          </cell>
          <cell r="E269">
            <v>114166000</v>
          </cell>
          <cell r="F269">
            <v>114166000</v>
          </cell>
          <cell r="G269">
            <v>114166000</v>
          </cell>
          <cell r="H269">
            <v>0</v>
          </cell>
          <cell r="I269">
            <v>114166000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B270" t="str">
            <v>1-601-F001</v>
          </cell>
          <cell r="C270" t="str">
            <v>1-601-F001  PAS-Otros distrito</v>
          </cell>
          <cell r="D270">
            <v>0</v>
          </cell>
          <cell r="E270">
            <v>5303430</v>
          </cell>
          <cell r="F270">
            <v>5303430</v>
          </cell>
          <cell r="G270">
            <v>5303430</v>
          </cell>
          <cell r="H270">
            <v>0</v>
          </cell>
          <cell r="I270">
            <v>5303430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B271" t="str">
            <v>1-601-I012</v>
          </cell>
          <cell r="C271" t="str">
            <v>1-601-I012  PAS-Estampilla propersonas mayores</v>
          </cell>
          <cell r="D271">
            <v>115529000</v>
          </cell>
          <cell r="E271">
            <v>0</v>
          </cell>
          <cell r="F271">
            <v>-115529000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B272" t="str">
            <v>O232020200772240</v>
          </cell>
          <cell r="C272" t="str">
            <v>O232020200772240        Servicios de avalúo inmobiliario a comisión o por</v>
          </cell>
          <cell r="D272">
            <v>0</v>
          </cell>
          <cell r="E272">
            <v>0</v>
          </cell>
          <cell r="F272">
            <v>250000000</v>
          </cell>
          <cell r="G272">
            <v>250000000</v>
          </cell>
          <cell r="H272">
            <v>0</v>
          </cell>
          <cell r="I272">
            <v>250000000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B273" t="str">
            <v>1-100-F001</v>
          </cell>
          <cell r="C273" t="str">
            <v>1-100-F001  VA-Recursos distrito</v>
          </cell>
          <cell r="D273">
            <v>0</v>
          </cell>
          <cell r="E273">
            <v>0</v>
          </cell>
          <cell r="F273">
            <v>250000000</v>
          </cell>
          <cell r="G273">
            <v>250000000</v>
          </cell>
          <cell r="H273">
            <v>0</v>
          </cell>
          <cell r="I273">
            <v>250000000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B274" t="str">
            <v>O232020200882130</v>
          </cell>
          <cell r="C274" t="str">
            <v>O232020200882130        Servicios de documentación y certificación jurídic</v>
          </cell>
          <cell r="D274">
            <v>70000000</v>
          </cell>
          <cell r="E274">
            <v>0</v>
          </cell>
          <cell r="F274">
            <v>0</v>
          </cell>
          <cell r="G274">
            <v>70000000</v>
          </cell>
          <cell r="H274">
            <v>0</v>
          </cell>
          <cell r="I274">
            <v>70000000</v>
          </cell>
          <cell r="J274">
            <v>261000</v>
          </cell>
          <cell r="K274">
            <v>12880887</v>
          </cell>
          <cell r="L274">
            <v>3412892</v>
          </cell>
          <cell r="M274">
            <v>12880887</v>
          </cell>
          <cell r="N274">
            <v>18.401299999999999</v>
          </cell>
          <cell r="O274">
            <v>2504366</v>
          </cell>
          <cell r="P274">
            <v>11972361</v>
          </cell>
          <cell r="Q274">
            <v>17.103400000000001</v>
          </cell>
          <cell r="R274">
            <v>2504366</v>
          </cell>
          <cell r="S274">
            <v>11972361</v>
          </cell>
          <cell r="T274">
            <v>0</v>
          </cell>
        </row>
        <row r="275">
          <cell r="B275" t="str">
            <v>1-100-F001</v>
          </cell>
          <cell r="C275" t="str">
            <v>1-100-F001  VA-Recursos distrito</v>
          </cell>
          <cell r="D275">
            <v>70000000</v>
          </cell>
          <cell r="E275">
            <v>0</v>
          </cell>
          <cell r="F275">
            <v>0</v>
          </cell>
          <cell r="G275">
            <v>70000000</v>
          </cell>
          <cell r="H275">
            <v>0</v>
          </cell>
          <cell r="I275">
            <v>70000000</v>
          </cell>
          <cell r="J275">
            <v>261000</v>
          </cell>
          <cell r="K275">
            <v>12880887</v>
          </cell>
          <cell r="L275">
            <v>3412892</v>
          </cell>
          <cell r="M275">
            <v>12880887</v>
          </cell>
          <cell r="N275">
            <v>18.401299999999999</v>
          </cell>
          <cell r="O275">
            <v>2504366</v>
          </cell>
          <cell r="P275">
            <v>11972361</v>
          </cell>
          <cell r="Q275">
            <v>17.103400000000001</v>
          </cell>
          <cell r="R275">
            <v>2504366</v>
          </cell>
          <cell r="S275">
            <v>11972361</v>
          </cell>
          <cell r="T275">
            <v>0</v>
          </cell>
        </row>
        <row r="276">
          <cell r="B276" t="str">
            <v>O232020200883116</v>
          </cell>
          <cell r="C276" t="str">
            <v>O232020200883116        Servicios de consultoría en gestión de la cadena d</v>
          </cell>
          <cell r="D276">
            <v>0</v>
          </cell>
          <cell r="E276">
            <v>-43525762</v>
          </cell>
          <cell r="F276">
            <v>9716175677</v>
          </cell>
          <cell r="G276">
            <v>9716175677</v>
          </cell>
          <cell r="H276">
            <v>0</v>
          </cell>
          <cell r="I276">
            <v>9716175677</v>
          </cell>
          <cell r="J276">
            <v>112294223</v>
          </cell>
          <cell r="K276">
            <v>9176573179</v>
          </cell>
          <cell r="L276">
            <v>112294223</v>
          </cell>
          <cell r="M276">
            <v>5168445837</v>
          </cell>
          <cell r="N276">
            <v>53.194200000000002</v>
          </cell>
          <cell r="O276">
            <v>133895649</v>
          </cell>
          <cell r="P276">
            <v>133895649</v>
          </cell>
          <cell r="Q276">
            <v>1.3781000000000001</v>
          </cell>
          <cell r="R276">
            <v>133895649</v>
          </cell>
          <cell r="S276">
            <v>133895649</v>
          </cell>
          <cell r="T276">
            <v>0</v>
          </cell>
        </row>
        <row r="277">
          <cell r="B277" t="str">
            <v>1-100-F001</v>
          </cell>
          <cell r="C277" t="str">
            <v>1-100-F001  VA-Recursos distrito</v>
          </cell>
          <cell r="D277">
            <v>0</v>
          </cell>
          <cell r="E277">
            <v>-55256425</v>
          </cell>
          <cell r="F277">
            <v>10077253</v>
          </cell>
          <cell r="G277">
            <v>10077253</v>
          </cell>
          <cell r="H277">
            <v>0</v>
          </cell>
          <cell r="I277">
            <v>10077253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B278" t="str">
            <v>1-100-F039</v>
          </cell>
          <cell r="C278" t="str">
            <v>1-100-F039  VA-Crédito</v>
          </cell>
          <cell r="D278">
            <v>0</v>
          </cell>
          <cell r="E278">
            <v>-43525762</v>
          </cell>
          <cell r="F278">
            <v>9368832767</v>
          </cell>
          <cell r="G278">
            <v>9368832767</v>
          </cell>
          <cell r="H278">
            <v>0</v>
          </cell>
          <cell r="I278">
            <v>9368832767</v>
          </cell>
          <cell r="J278">
            <v>0</v>
          </cell>
          <cell r="K278">
            <v>9010092947</v>
          </cell>
          <cell r="L278">
            <v>0</v>
          </cell>
          <cell r="M278">
            <v>5001965605</v>
          </cell>
          <cell r="N278">
            <v>53.389400000000002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</row>
        <row r="279">
          <cell r="B279" t="str">
            <v>1-100-I012</v>
          </cell>
          <cell r="C279" t="str">
            <v>1-100-I012  VA-Estampilla propersonas mayores</v>
          </cell>
          <cell r="D279">
            <v>0</v>
          </cell>
          <cell r="E279">
            <v>0</v>
          </cell>
          <cell r="F279">
            <v>54186009</v>
          </cell>
          <cell r="G279">
            <v>54186009</v>
          </cell>
          <cell r="H279">
            <v>0</v>
          </cell>
          <cell r="I279">
            <v>54186009</v>
          </cell>
          <cell r="J279">
            <v>0</v>
          </cell>
          <cell r="K279">
            <v>54186009</v>
          </cell>
          <cell r="L279">
            <v>0</v>
          </cell>
          <cell r="M279">
            <v>54186009</v>
          </cell>
          <cell r="N279">
            <v>100</v>
          </cell>
          <cell r="O279">
            <v>21601426</v>
          </cell>
          <cell r="P279">
            <v>21601426</v>
          </cell>
          <cell r="Q279">
            <v>39.865299999999998</v>
          </cell>
          <cell r="R279">
            <v>21601426</v>
          </cell>
          <cell r="S279">
            <v>21601426</v>
          </cell>
          <cell r="T279">
            <v>0</v>
          </cell>
        </row>
        <row r="280">
          <cell r="B280" t="str">
            <v>1-601-F001</v>
          </cell>
          <cell r="C280" t="str">
            <v>1-601-F001  PAS-Otros distrito</v>
          </cell>
          <cell r="D280">
            <v>0</v>
          </cell>
          <cell r="E280">
            <v>8410777</v>
          </cell>
          <cell r="F280">
            <v>120705000</v>
          </cell>
          <cell r="G280">
            <v>120705000</v>
          </cell>
          <cell r="H280">
            <v>0</v>
          </cell>
          <cell r="I280">
            <v>120705000</v>
          </cell>
          <cell r="J280">
            <v>112294223</v>
          </cell>
          <cell r="K280">
            <v>112294223</v>
          </cell>
          <cell r="L280">
            <v>112294223</v>
          </cell>
          <cell r="M280">
            <v>112294223</v>
          </cell>
          <cell r="N280">
            <v>93.031999999999996</v>
          </cell>
          <cell r="O280">
            <v>112294223</v>
          </cell>
          <cell r="P280">
            <v>112294223</v>
          </cell>
          <cell r="Q280">
            <v>93.031999999999996</v>
          </cell>
          <cell r="R280">
            <v>112294223</v>
          </cell>
          <cell r="S280">
            <v>112294223</v>
          </cell>
          <cell r="T280">
            <v>0</v>
          </cell>
        </row>
        <row r="281">
          <cell r="B281" t="str">
            <v>1-601-I012</v>
          </cell>
          <cell r="C281" t="str">
            <v>1-601-I012  PAS-Estampilla propersonas mayores</v>
          </cell>
          <cell r="D281">
            <v>0</v>
          </cell>
          <cell r="E281">
            <v>0</v>
          </cell>
          <cell r="F281">
            <v>115529000</v>
          </cell>
          <cell r="G281">
            <v>115529000</v>
          </cell>
          <cell r="H281">
            <v>0</v>
          </cell>
          <cell r="I281">
            <v>115529000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B282" t="str">
            <v>1-601-I037</v>
          </cell>
          <cell r="C282" t="str">
            <v>1-601-I037  PAS-Crédito</v>
          </cell>
          <cell r="D282">
            <v>0</v>
          </cell>
          <cell r="E282">
            <v>46845648</v>
          </cell>
          <cell r="F282">
            <v>46845648</v>
          </cell>
          <cell r="G282">
            <v>46845648</v>
          </cell>
          <cell r="H282">
            <v>0</v>
          </cell>
          <cell r="I282">
            <v>46845648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B283" t="str">
            <v>O232020200883118</v>
          </cell>
          <cell r="C283" t="str">
            <v>O232020200883118        Servicios de gestión y administración empresarial</v>
          </cell>
          <cell r="D283">
            <v>8271613000</v>
          </cell>
          <cell r="E283">
            <v>0</v>
          </cell>
          <cell r="F283">
            <v>63983000</v>
          </cell>
          <cell r="G283">
            <v>8335596000</v>
          </cell>
          <cell r="H283">
            <v>0</v>
          </cell>
          <cell r="I283">
            <v>8335596000</v>
          </cell>
          <cell r="J283">
            <v>375979700</v>
          </cell>
          <cell r="K283">
            <v>3767239500</v>
          </cell>
          <cell r="L283">
            <v>138673533</v>
          </cell>
          <cell r="M283">
            <v>3284813500</v>
          </cell>
          <cell r="N283">
            <v>39.4071</v>
          </cell>
          <cell r="O283">
            <v>436620133</v>
          </cell>
          <cell r="P283">
            <v>1152804498</v>
          </cell>
          <cell r="Q283">
            <v>13.8299</v>
          </cell>
          <cell r="R283">
            <v>443138133</v>
          </cell>
          <cell r="S283">
            <v>1152804498</v>
          </cell>
          <cell r="T283">
            <v>0</v>
          </cell>
        </row>
        <row r="284">
          <cell r="B284" t="str">
            <v>1-100-F001</v>
          </cell>
          <cell r="C284" t="str">
            <v>1-100-F001  VA-Recursos distrito</v>
          </cell>
          <cell r="D284">
            <v>5891613000</v>
          </cell>
          <cell r="E284">
            <v>0</v>
          </cell>
          <cell r="F284">
            <v>63983000</v>
          </cell>
          <cell r="G284">
            <v>5955596000</v>
          </cell>
          <cell r="H284">
            <v>0</v>
          </cell>
          <cell r="I284">
            <v>5955596000</v>
          </cell>
          <cell r="J284">
            <v>375979700</v>
          </cell>
          <cell r="K284">
            <v>3767239500</v>
          </cell>
          <cell r="L284">
            <v>138673533</v>
          </cell>
          <cell r="M284">
            <v>3284813500</v>
          </cell>
          <cell r="N284">
            <v>55.155099999999997</v>
          </cell>
          <cell r="O284">
            <v>436620133</v>
          </cell>
          <cell r="P284">
            <v>1152804498</v>
          </cell>
          <cell r="Q284">
            <v>19.3567</v>
          </cell>
          <cell r="R284">
            <v>443138133</v>
          </cell>
          <cell r="S284">
            <v>1152804498</v>
          </cell>
          <cell r="T284">
            <v>0</v>
          </cell>
        </row>
        <row r="285">
          <cell r="B285" t="str">
            <v>1-100-F039</v>
          </cell>
          <cell r="C285" t="str">
            <v>1-100-F039  VA-Crédito</v>
          </cell>
          <cell r="D285">
            <v>2380000000</v>
          </cell>
          <cell r="E285">
            <v>0</v>
          </cell>
          <cell r="F285">
            <v>0</v>
          </cell>
          <cell r="G285">
            <v>2380000000</v>
          </cell>
          <cell r="H285">
            <v>0</v>
          </cell>
          <cell r="I285">
            <v>2380000000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86">
          <cell r="B286" t="str">
            <v>O232020200883129</v>
          </cell>
          <cell r="C286" t="str">
            <v>O232020200883129        Otros servicios de consultoría empresarial</v>
          </cell>
          <cell r="D286">
            <v>330000000</v>
          </cell>
          <cell r="E286">
            <v>0</v>
          </cell>
          <cell r="F286">
            <v>-330000000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</row>
        <row r="287">
          <cell r="B287" t="str">
            <v>1-100-F039</v>
          </cell>
          <cell r="C287" t="str">
            <v>1-100-F039  VA-Crédito</v>
          </cell>
          <cell r="D287">
            <v>330000000</v>
          </cell>
          <cell r="E287">
            <v>0</v>
          </cell>
          <cell r="F287">
            <v>-330000000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B288" t="str">
            <v>O232020200883213</v>
          </cell>
          <cell r="C288" t="str">
            <v>O232020200883213        Servicios de arquitectura para proyectos de constr</v>
          </cell>
          <cell r="D288">
            <v>19611616000</v>
          </cell>
          <cell r="E288">
            <v>0</v>
          </cell>
          <cell r="F288">
            <v>44589955934</v>
          </cell>
          <cell r="G288">
            <v>64201571934</v>
          </cell>
          <cell r="H288">
            <v>0</v>
          </cell>
          <cell r="I288">
            <v>64201571934</v>
          </cell>
          <cell r="J288">
            <v>0</v>
          </cell>
          <cell r="K288">
            <v>59715027481</v>
          </cell>
          <cell r="L288">
            <v>0</v>
          </cell>
          <cell r="M288">
            <v>38239872845</v>
          </cell>
          <cell r="N288">
            <v>59.562199999999997</v>
          </cell>
          <cell r="O288">
            <v>0</v>
          </cell>
          <cell r="P288">
            <v>999583082</v>
          </cell>
          <cell r="Q288">
            <v>1.5569</v>
          </cell>
          <cell r="R288">
            <v>0</v>
          </cell>
          <cell r="S288">
            <v>999583082</v>
          </cell>
          <cell r="T288">
            <v>0</v>
          </cell>
        </row>
        <row r="289">
          <cell r="B289" t="str">
            <v>1-100-F001</v>
          </cell>
          <cell r="C289" t="str">
            <v>1-100-F001  VA-Recursos distrito</v>
          </cell>
          <cell r="D289">
            <v>0</v>
          </cell>
          <cell r="E289">
            <v>-175780068</v>
          </cell>
          <cell r="F289">
            <v>74594186</v>
          </cell>
          <cell r="G289">
            <v>74594186</v>
          </cell>
          <cell r="H289">
            <v>0</v>
          </cell>
          <cell r="I289">
            <v>74594186</v>
          </cell>
          <cell r="J289">
            <v>0</v>
          </cell>
          <cell r="K289">
            <v>74594186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B290" t="str">
            <v>1-100-F039</v>
          </cell>
          <cell r="C290" t="str">
            <v>1-100-F039  VA-Crédito</v>
          </cell>
          <cell r="D290">
            <v>18361540000</v>
          </cell>
          <cell r="E290">
            <v>0</v>
          </cell>
          <cell r="F290">
            <v>44339581680</v>
          </cell>
          <cell r="G290">
            <v>62701121680</v>
          </cell>
          <cell r="H290">
            <v>0</v>
          </cell>
          <cell r="I290">
            <v>62701121680</v>
          </cell>
          <cell r="J290">
            <v>0</v>
          </cell>
          <cell r="K290">
            <v>59419158504</v>
          </cell>
          <cell r="L290">
            <v>0</v>
          </cell>
          <cell r="M290">
            <v>38239872845</v>
          </cell>
          <cell r="N290">
            <v>60.987499999999997</v>
          </cell>
          <cell r="O290">
            <v>0</v>
          </cell>
          <cell r="P290">
            <v>999583082</v>
          </cell>
          <cell r="Q290">
            <v>1.5942000000000001</v>
          </cell>
          <cell r="R290">
            <v>0</v>
          </cell>
          <cell r="S290">
            <v>999583082</v>
          </cell>
          <cell r="T290">
            <v>0</v>
          </cell>
        </row>
        <row r="291">
          <cell r="B291" t="str">
            <v>1-601-F001</v>
          </cell>
          <cell r="C291" t="str">
            <v>1-601-F001  PAS-Otros distrito</v>
          </cell>
          <cell r="D291">
            <v>0</v>
          </cell>
          <cell r="E291">
            <v>175780068</v>
          </cell>
          <cell r="F291">
            <v>175780068</v>
          </cell>
          <cell r="G291">
            <v>175780068</v>
          </cell>
          <cell r="H291">
            <v>0</v>
          </cell>
          <cell r="I291">
            <v>175780068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B292" t="str">
            <v>1-601-I012</v>
          </cell>
          <cell r="C292" t="str">
            <v>1-601-I012  PAS-Estampilla propersonas mayores</v>
          </cell>
          <cell r="D292">
            <v>1250076000</v>
          </cell>
          <cell r="E292">
            <v>0</v>
          </cell>
          <cell r="F292">
            <v>0</v>
          </cell>
          <cell r="G292">
            <v>1250076000</v>
          </cell>
          <cell r="H292">
            <v>0</v>
          </cell>
          <cell r="I292">
            <v>1250076000</v>
          </cell>
          <cell r="J292">
            <v>0</v>
          </cell>
          <cell r="K292">
            <v>221274791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B293" t="str">
            <v>O23202020088711003</v>
          </cell>
          <cell r="C293" t="str">
            <v>O23202020088711003      Servicio de mantenimiento y reparación de calderas</v>
          </cell>
          <cell r="D293">
            <v>321360000</v>
          </cell>
          <cell r="E293">
            <v>0</v>
          </cell>
          <cell r="F293">
            <v>0</v>
          </cell>
          <cell r="G293">
            <v>321360000</v>
          </cell>
          <cell r="H293">
            <v>0</v>
          </cell>
          <cell r="I293">
            <v>321360000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B294" t="str">
            <v>1-100-F039</v>
          </cell>
          <cell r="C294" t="str">
            <v>1-100-F039  VA-Crédito</v>
          </cell>
          <cell r="D294">
            <v>321360000</v>
          </cell>
          <cell r="E294">
            <v>0</v>
          </cell>
          <cell r="F294">
            <v>0</v>
          </cell>
          <cell r="G294">
            <v>321360000</v>
          </cell>
          <cell r="H294">
            <v>0</v>
          </cell>
          <cell r="I294">
            <v>321360000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B295" t="str">
            <v>O23202020088715602</v>
          </cell>
          <cell r="C295" t="str">
            <v>O23202020088715602      Servicio de mantenimiento y reparación de equipos</v>
          </cell>
          <cell r="D295">
            <v>420240000</v>
          </cell>
          <cell r="E295">
            <v>0</v>
          </cell>
          <cell r="F295">
            <v>0</v>
          </cell>
          <cell r="G295">
            <v>420240000</v>
          </cell>
          <cell r="H295">
            <v>0</v>
          </cell>
          <cell r="I295">
            <v>420240000</v>
          </cell>
          <cell r="J295">
            <v>420240000</v>
          </cell>
          <cell r="K295">
            <v>420240000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B296" t="str">
            <v>1-100-F039</v>
          </cell>
          <cell r="C296" t="str">
            <v>1-100-F039  VA-Crédito</v>
          </cell>
          <cell r="D296">
            <v>420240000</v>
          </cell>
          <cell r="E296">
            <v>0</v>
          </cell>
          <cell r="F296">
            <v>0</v>
          </cell>
          <cell r="G296">
            <v>420240000</v>
          </cell>
          <cell r="H296">
            <v>0</v>
          </cell>
          <cell r="I296">
            <v>420240000</v>
          </cell>
          <cell r="J296">
            <v>420240000</v>
          </cell>
          <cell r="K296">
            <v>420240000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B297" t="str">
            <v>O23202020088732002</v>
          </cell>
          <cell r="C297" t="str">
            <v>O23202020088732002      Servicio de instalación de equipos de fuerza hidrá</v>
          </cell>
          <cell r="D297">
            <v>352000000</v>
          </cell>
          <cell r="E297">
            <v>0</v>
          </cell>
          <cell r="F297">
            <v>0</v>
          </cell>
          <cell r="G297">
            <v>352000000</v>
          </cell>
          <cell r="H297">
            <v>0</v>
          </cell>
          <cell r="I297">
            <v>352000000</v>
          </cell>
          <cell r="J297">
            <v>352000000</v>
          </cell>
          <cell r="K297">
            <v>352000000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B298" t="str">
            <v>1-100-F039</v>
          </cell>
          <cell r="C298" t="str">
            <v>1-100-F039  VA-Crédito</v>
          </cell>
          <cell r="D298">
            <v>352000000</v>
          </cell>
          <cell r="E298">
            <v>0</v>
          </cell>
          <cell r="F298">
            <v>0</v>
          </cell>
          <cell r="G298">
            <v>352000000</v>
          </cell>
          <cell r="H298">
            <v>0</v>
          </cell>
          <cell r="I298">
            <v>352000000</v>
          </cell>
          <cell r="J298">
            <v>352000000</v>
          </cell>
          <cell r="K298">
            <v>352000000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B299" t="str">
            <v>O23202020088912102</v>
          </cell>
          <cell r="C299" t="str">
            <v>O23202020088912102      Servicios de impresión litográfica en plástico</v>
          </cell>
          <cell r="D299">
            <v>220000000</v>
          </cell>
          <cell r="E299">
            <v>0</v>
          </cell>
          <cell r="F299">
            <v>0</v>
          </cell>
          <cell r="G299">
            <v>220000000</v>
          </cell>
          <cell r="H299">
            <v>0</v>
          </cell>
          <cell r="I299">
            <v>220000000</v>
          </cell>
          <cell r="J299">
            <v>0</v>
          </cell>
          <cell r="K299">
            <v>220000000</v>
          </cell>
          <cell r="L299">
            <v>0</v>
          </cell>
          <cell r="M299">
            <v>20000000</v>
          </cell>
          <cell r="N299">
            <v>9.0908999999999995</v>
          </cell>
          <cell r="O299">
            <v>19999985</v>
          </cell>
          <cell r="P299">
            <v>19999985</v>
          </cell>
          <cell r="Q299">
            <v>9.0908999999999995</v>
          </cell>
          <cell r="R299">
            <v>19999985</v>
          </cell>
          <cell r="S299">
            <v>19999985</v>
          </cell>
          <cell r="T299">
            <v>0</v>
          </cell>
        </row>
        <row r="300">
          <cell r="B300" t="str">
            <v>1-100-F001</v>
          </cell>
          <cell r="C300" t="str">
            <v>1-100-F001  VA-Recursos distrito</v>
          </cell>
          <cell r="D300">
            <v>220000000</v>
          </cell>
          <cell r="E300">
            <v>0</v>
          </cell>
          <cell r="F300">
            <v>0</v>
          </cell>
          <cell r="G300">
            <v>220000000</v>
          </cell>
          <cell r="H300">
            <v>0</v>
          </cell>
          <cell r="I300">
            <v>220000000</v>
          </cell>
          <cell r="J300">
            <v>0</v>
          </cell>
          <cell r="K300">
            <v>220000000</v>
          </cell>
          <cell r="L300">
            <v>0</v>
          </cell>
          <cell r="M300">
            <v>20000000</v>
          </cell>
          <cell r="N300">
            <v>9.0908999999999995</v>
          </cell>
          <cell r="O300">
            <v>19999985</v>
          </cell>
          <cell r="P300">
            <v>19999985</v>
          </cell>
          <cell r="Q300">
            <v>9.0908999999999995</v>
          </cell>
          <cell r="R300">
            <v>19999985</v>
          </cell>
          <cell r="S300">
            <v>19999985</v>
          </cell>
          <cell r="T300">
            <v>0</v>
          </cell>
        </row>
        <row r="301">
          <cell r="B301" t="str">
            <v>O232020200991119</v>
          </cell>
          <cell r="C301" t="str">
            <v>O232020200991119        Otros servicios de la administración pública n.c.p</v>
          </cell>
          <cell r="D301">
            <v>0</v>
          </cell>
          <cell r="E301">
            <v>0</v>
          </cell>
          <cell r="F301">
            <v>110000000</v>
          </cell>
          <cell r="G301">
            <v>110000000</v>
          </cell>
          <cell r="H301">
            <v>0</v>
          </cell>
          <cell r="I301">
            <v>110000000</v>
          </cell>
          <cell r="J301">
            <v>9305797</v>
          </cell>
          <cell r="K301">
            <v>95310852</v>
          </cell>
          <cell r="L301">
            <v>0</v>
          </cell>
          <cell r="M301">
            <v>36005055</v>
          </cell>
          <cell r="N301">
            <v>32.731900000000003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B302" t="str">
            <v>1-100-F001</v>
          </cell>
          <cell r="C302" t="str">
            <v>1-100-F001  VA-Recursos distrito</v>
          </cell>
          <cell r="D302">
            <v>0</v>
          </cell>
          <cell r="E302">
            <v>0</v>
          </cell>
          <cell r="F302">
            <v>110000000</v>
          </cell>
          <cell r="G302">
            <v>110000000</v>
          </cell>
          <cell r="H302">
            <v>0</v>
          </cell>
          <cell r="I302">
            <v>110000000</v>
          </cell>
          <cell r="J302">
            <v>9305797</v>
          </cell>
          <cell r="K302">
            <v>95310852</v>
          </cell>
          <cell r="L302">
            <v>0</v>
          </cell>
          <cell r="M302">
            <v>36005055</v>
          </cell>
          <cell r="N302">
            <v>32.731900000000003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B303" t="str">
            <v>O232020200993195</v>
          </cell>
          <cell r="C303" t="str">
            <v>O232020200993195        Servicios de laboratorio</v>
          </cell>
          <cell r="D303">
            <v>70000000</v>
          </cell>
          <cell r="E303">
            <v>0</v>
          </cell>
          <cell r="F303">
            <v>0</v>
          </cell>
          <cell r="G303">
            <v>70000000</v>
          </cell>
          <cell r="H303">
            <v>0</v>
          </cell>
          <cell r="I303">
            <v>70000000</v>
          </cell>
          <cell r="J303">
            <v>0</v>
          </cell>
          <cell r="K303">
            <v>70000000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B304" t="str">
            <v>1-100-F001</v>
          </cell>
          <cell r="C304" t="str">
            <v>1-100-F001  VA-Recursos distrito</v>
          </cell>
          <cell r="D304">
            <v>70000000</v>
          </cell>
          <cell r="E304">
            <v>0</v>
          </cell>
          <cell r="F304">
            <v>0</v>
          </cell>
          <cell r="G304">
            <v>70000000</v>
          </cell>
          <cell r="H304">
            <v>0</v>
          </cell>
          <cell r="I304">
            <v>70000000</v>
          </cell>
          <cell r="J304">
            <v>0</v>
          </cell>
          <cell r="K304">
            <v>70000000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B305" t="str">
            <v>O2380501002</v>
          </cell>
          <cell r="C305" t="str">
            <v>O2380501002             Multas judiciales</v>
          </cell>
          <cell r="D305">
            <v>0</v>
          </cell>
          <cell r="E305">
            <v>43525762</v>
          </cell>
          <cell r="F305">
            <v>43525762</v>
          </cell>
          <cell r="G305">
            <v>43525762</v>
          </cell>
          <cell r="H305">
            <v>0</v>
          </cell>
          <cell r="I305">
            <v>43525762</v>
          </cell>
          <cell r="J305">
            <v>43525762</v>
          </cell>
          <cell r="K305">
            <v>43525762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B306" t="str">
            <v>1-100-F001</v>
          </cell>
          <cell r="C306" t="str">
            <v>1-100-F001  VA-Recursos distrito</v>
          </cell>
          <cell r="D306">
            <v>0</v>
          </cell>
          <cell r="E306">
            <v>43525762</v>
          </cell>
          <cell r="F306">
            <v>43525762</v>
          </cell>
          <cell r="G306">
            <v>43525762</v>
          </cell>
          <cell r="H306">
            <v>0</v>
          </cell>
          <cell r="I306">
            <v>43525762</v>
          </cell>
          <cell r="J306">
            <v>43525762</v>
          </cell>
          <cell r="K306">
            <v>43525762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B307" t="str">
            <v>O23011601060000007744</v>
          </cell>
          <cell r="C307" t="str">
            <v>O23011601060000007744  Generación de Oportunidades para el Desarrollo Int</v>
          </cell>
          <cell r="D307">
            <v>213406790000</v>
          </cell>
          <cell r="E307">
            <v>-6492200000</v>
          </cell>
          <cell r="F307">
            <v>-21492200000</v>
          </cell>
          <cell r="G307">
            <v>191914590000</v>
          </cell>
          <cell r="H307">
            <v>0</v>
          </cell>
          <cell r="I307">
            <v>191914590000</v>
          </cell>
          <cell r="J307">
            <v>6652501983</v>
          </cell>
          <cell r="K307">
            <v>126223414518</v>
          </cell>
          <cell r="L307">
            <v>7216359645</v>
          </cell>
          <cell r="M307">
            <v>94431619209</v>
          </cell>
          <cell r="N307">
            <v>49.204999999999998</v>
          </cell>
          <cell r="O307">
            <v>11183296844</v>
          </cell>
          <cell r="P307">
            <v>27514805805</v>
          </cell>
          <cell r="Q307">
            <v>14.337</v>
          </cell>
          <cell r="R307">
            <v>11210512277</v>
          </cell>
          <cell r="S307">
            <v>27506400405</v>
          </cell>
          <cell r="T307">
            <v>8405400</v>
          </cell>
        </row>
        <row r="308">
          <cell r="B308" t="str">
            <v>O23201010030502</v>
          </cell>
          <cell r="C308" t="str">
            <v>O23201010030502         Aparatos transmisores de televisión y radio; telev</v>
          </cell>
          <cell r="D308">
            <v>169000000</v>
          </cell>
          <cell r="E308">
            <v>0</v>
          </cell>
          <cell r="F308">
            <v>-169000000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B309" t="str">
            <v>1-100-F001</v>
          </cell>
          <cell r="C309" t="str">
            <v>1-100-F001  VA-Recursos distrito</v>
          </cell>
          <cell r="D309">
            <v>169000000</v>
          </cell>
          <cell r="E309">
            <v>0</v>
          </cell>
          <cell r="F309">
            <v>-169000000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B310" t="str">
            <v>O2320201002072719004</v>
          </cell>
          <cell r="C310" t="str">
            <v>O2320201002072719004    Tapabocas y otras prendas de ropa médica</v>
          </cell>
          <cell r="D310">
            <v>0</v>
          </cell>
          <cell r="E310">
            <v>0</v>
          </cell>
          <cell r="F310">
            <v>124800000</v>
          </cell>
          <cell r="G310">
            <v>124800000</v>
          </cell>
          <cell r="H310">
            <v>0</v>
          </cell>
          <cell r="I310">
            <v>124800000</v>
          </cell>
          <cell r="J310">
            <v>0</v>
          </cell>
          <cell r="K310">
            <v>124800000</v>
          </cell>
          <cell r="L310">
            <v>124793753</v>
          </cell>
          <cell r="M310">
            <v>124793753</v>
          </cell>
          <cell r="N310">
            <v>99.995000000000005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B311" t="str">
            <v>1-100-F001</v>
          </cell>
          <cell r="C311" t="str">
            <v>1-100-F001  VA-Recursos distrito</v>
          </cell>
          <cell r="D311">
            <v>0</v>
          </cell>
          <cell r="E311">
            <v>0</v>
          </cell>
          <cell r="F311">
            <v>124800000</v>
          </cell>
          <cell r="G311">
            <v>124800000</v>
          </cell>
          <cell r="H311">
            <v>0</v>
          </cell>
          <cell r="I311">
            <v>124800000</v>
          </cell>
          <cell r="J311">
            <v>0</v>
          </cell>
          <cell r="K311">
            <v>124800000</v>
          </cell>
          <cell r="L311">
            <v>124793753</v>
          </cell>
          <cell r="M311">
            <v>124793753</v>
          </cell>
          <cell r="N311">
            <v>99.995000000000005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B312" t="str">
            <v>O2320201002082823803</v>
          </cell>
          <cell r="C312" t="str">
            <v>O2320201002082823803    Guantes de fibras artificiales y sintéticas</v>
          </cell>
          <cell r="D312">
            <v>0</v>
          </cell>
          <cell r="E312">
            <v>0</v>
          </cell>
          <cell r="F312">
            <v>54600000</v>
          </cell>
          <cell r="G312">
            <v>54600000</v>
          </cell>
          <cell r="H312">
            <v>0</v>
          </cell>
          <cell r="I312">
            <v>54600000</v>
          </cell>
          <cell r="J312">
            <v>0</v>
          </cell>
          <cell r="K312">
            <v>54600000</v>
          </cell>
          <cell r="L312">
            <v>54567450</v>
          </cell>
          <cell r="M312">
            <v>54567450</v>
          </cell>
          <cell r="N312">
            <v>99.940399999999997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B313" t="str">
            <v>1-100-F001</v>
          </cell>
          <cell r="C313" t="str">
            <v>1-100-F001  VA-Recursos distrito</v>
          </cell>
          <cell r="D313">
            <v>0</v>
          </cell>
          <cell r="E313">
            <v>0</v>
          </cell>
          <cell r="F313">
            <v>54600000</v>
          </cell>
          <cell r="G313">
            <v>54600000</v>
          </cell>
          <cell r="H313">
            <v>0</v>
          </cell>
          <cell r="I313">
            <v>54600000</v>
          </cell>
          <cell r="J313">
            <v>0</v>
          </cell>
          <cell r="K313">
            <v>54600000</v>
          </cell>
          <cell r="L313">
            <v>54567450</v>
          </cell>
          <cell r="M313">
            <v>54567450</v>
          </cell>
          <cell r="N313">
            <v>99.940399999999997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B314" t="str">
            <v>O2320201003023219302</v>
          </cell>
          <cell r="C314" t="str">
            <v>O2320201003023219302    Papel sanitario fraccionado</v>
          </cell>
          <cell r="D314">
            <v>0</v>
          </cell>
          <cell r="E314">
            <v>0</v>
          </cell>
          <cell r="F314">
            <v>39000000</v>
          </cell>
          <cell r="G314">
            <v>39000000</v>
          </cell>
          <cell r="H314">
            <v>0</v>
          </cell>
          <cell r="I314">
            <v>39000000</v>
          </cell>
          <cell r="J314">
            <v>0</v>
          </cell>
          <cell r="K314">
            <v>39000000</v>
          </cell>
          <cell r="L314">
            <v>38927000</v>
          </cell>
          <cell r="M314">
            <v>38927000</v>
          </cell>
          <cell r="N314">
            <v>99.812799999999996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B315" t="str">
            <v>1-100-F001</v>
          </cell>
          <cell r="C315" t="str">
            <v>1-100-F001  VA-Recursos distrito</v>
          </cell>
          <cell r="D315">
            <v>0</v>
          </cell>
          <cell r="E315">
            <v>0</v>
          </cell>
          <cell r="F315">
            <v>39000000</v>
          </cell>
          <cell r="G315">
            <v>39000000</v>
          </cell>
          <cell r="H315">
            <v>0</v>
          </cell>
          <cell r="I315">
            <v>39000000</v>
          </cell>
          <cell r="J315">
            <v>0</v>
          </cell>
          <cell r="K315">
            <v>39000000</v>
          </cell>
          <cell r="L315">
            <v>38927000</v>
          </cell>
          <cell r="M315">
            <v>38927000</v>
          </cell>
          <cell r="N315">
            <v>99.812799999999996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B316" t="str">
            <v>O2320201003023219304</v>
          </cell>
          <cell r="C316" t="str">
            <v>O2320201003023219304    Toallas de papel</v>
          </cell>
          <cell r="D316">
            <v>0</v>
          </cell>
          <cell r="E316">
            <v>0</v>
          </cell>
          <cell r="F316">
            <v>39000000</v>
          </cell>
          <cell r="G316">
            <v>39000000</v>
          </cell>
          <cell r="H316">
            <v>0</v>
          </cell>
          <cell r="I316">
            <v>39000000</v>
          </cell>
          <cell r="J316">
            <v>0</v>
          </cell>
          <cell r="K316">
            <v>39000000</v>
          </cell>
          <cell r="L316">
            <v>38986500</v>
          </cell>
          <cell r="M316">
            <v>38986500</v>
          </cell>
          <cell r="N316">
            <v>99.965400000000002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B317" t="str">
            <v>1-100-F001</v>
          </cell>
          <cell r="C317" t="str">
            <v>1-100-F001  VA-Recursos distrito</v>
          </cell>
          <cell r="D317">
            <v>0</v>
          </cell>
          <cell r="E317">
            <v>0</v>
          </cell>
          <cell r="F317">
            <v>39000000</v>
          </cell>
          <cell r="G317">
            <v>39000000</v>
          </cell>
          <cell r="H317">
            <v>0</v>
          </cell>
          <cell r="I317">
            <v>39000000</v>
          </cell>
          <cell r="J317">
            <v>0</v>
          </cell>
          <cell r="K317">
            <v>39000000</v>
          </cell>
          <cell r="L317">
            <v>38986500</v>
          </cell>
          <cell r="M317">
            <v>38986500</v>
          </cell>
          <cell r="N317">
            <v>99.965400000000002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B318" t="str">
            <v>O2320201003023219601</v>
          </cell>
          <cell r="C318" t="str">
            <v>O2320201003023219601    Pañales desechables</v>
          </cell>
          <cell r="D318">
            <v>0</v>
          </cell>
          <cell r="E318">
            <v>0</v>
          </cell>
          <cell r="F318">
            <v>319800000</v>
          </cell>
          <cell r="G318">
            <v>319800000</v>
          </cell>
          <cell r="H318">
            <v>0</v>
          </cell>
          <cell r="I318">
            <v>319800000</v>
          </cell>
          <cell r="J318">
            <v>0</v>
          </cell>
          <cell r="K318">
            <v>319800000</v>
          </cell>
          <cell r="L318">
            <v>319797000</v>
          </cell>
          <cell r="M318">
            <v>319797000</v>
          </cell>
          <cell r="N318">
            <v>99.999099999999999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B319" t="str">
            <v>1-100-F001</v>
          </cell>
          <cell r="C319" t="str">
            <v>1-100-F001  VA-Recursos distrito</v>
          </cell>
          <cell r="D319">
            <v>0</v>
          </cell>
          <cell r="E319">
            <v>0</v>
          </cell>
          <cell r="F319">
            <v>319800000</v>
          </cell>
          <cell r="G319">
            <v>319800000</v>
          </cell>
          <cell r="H319">
            <v>0</v>
          </cell>
          <cell r="I319">
            <v>319800000</v>
          </cell>
          <cell r="J319">
            <v>0</v>
          </cell>
          <cell r="K319">
            <v>319800000</v>
          </cell>
          <cell r="L319">
            <v>319797000</v>
          </cell>
          <cell r="M319">
            <v>319797000</v>
          </cell>
          <cell r="N319">
            <v>99.999099999999999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B320" t="str">
            <v>O2320201003053529901</v>
          </cell>
          <cell r="C320" t="str">
            <v>O2320201003053529901    Botiquines para emergencia</v>
          </cell>
          <cell r="D320">
            <v>2094800000</v>
          </cell>
          <cell r="E320">
            <v>0</v>
          </cell>
          <cell r="F320">
            <v>-379200000</v>
          </cell>
          <cell r="G320">
            <v>1715600000</v>
          </cell>
          <cell r="H320">
            <v>0</v>
          </cell>
          <cell r="I320">
            <v>1715600000</v>
          </cell>
          <cell r="J320">
            <v>1620800000</v>
          </cell>
          <cell r="K320">
            <v>1620800000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B321" t="str">
            <v>1-100-F001</v>
          </cell>
          <cell r="C321" t="str">
            <v>1-100-F001  VA-Recursos distrito</v>
          </cell>
          <cell r="D321">
            <v>2094800000</v>
          </cell>
          <cell r="E321">
            <v>0</v>
          </cell>
          <cell r="F321">
            <v>-379200000</v>
          </cell>
          <cell r="G321">
            <v>1715600000</v>
          </cell>
          <cell r="H321">
            <v>0</v>
          </cell>
          <cell r="I321">
            <v>1715600000</v>
          </cell>
          <cell r="J321">
            <v>1620800000</v>
          </cell>
          <cell r="K321">
            <v>1620800000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B322" t="str">
            <v>O2320201003053532105</v>
          </cell>
          <cell r="C322" t="str">
            <v>O2320201003053532105    Jabones de tocador</v>
          </cell>
          <cell r="D322">
            <v>0</v>
          </cell>
          <cell r="E322">
            <v>0</v>
          </cell>
          <cell r="F322">
            <v>31200000</v>
          </cell>
          <cell r="G322">
            <v>31200000</v>
          </cell>
          <cell r="H322">
            <v>0</v>
          </cell>
          <cell r="I322">
            <v>31200000</v>
          </cell>
          <cell r="J322">
            <v>0</v>
          </cell>
          <cell r="K322">
            <v>31200000</v>
          </cell>
          <cell r="L322">
            <v>31197188</v>
          </cell>
          <cell r="M322">
            <v>31197188</v>
          </cell>
          <cell r="N322">
            <v>99.991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B323" t="str">
            <v>1-100-F001</v>
          </cell>
          <cell r="C323" t="str">
            <v>1-100-F001  VA-Recursos distrito</v>
          </cell>
          <cell r="D323">
            <v>0</v>
          </cell>
          <cell r="E323">
            <v>0</v>
          </cell>
          <cell r="F323">
            <v>31200000</v>
          </cell>
          <cell r="G323">
            <v>31200000</v>
          </cell>
          <cell r="H323">
            <v>0</v>
          </cell>
          <cell r="I323">
            <v>31200000</v>
          </cell>
          <cell r="J323">
            <v>0</v>
          </cell>
          <cell r="K323">
            <v>31200000</v>
          </cell>
          <cell r="L323">
            <v>31197188</v>
          </cell>
          <cell r="M323">
            <v>31197188</v>
          </cell>
          <cell r="N323">
            <v>99.991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B324" t="str">
            <v>O2320201003053532330</v>
          </cell>
          <cell r="C324" t="str">
            <v>O2320201003053532330    Pañitos húmedos</v>
          </cell>
          <cell r="D324">
            <v>0</v>
          </cell>
          <cell r="E324">
            <v>0</v>
          </cell>
          <cell r="F324">
            <v>124800000</v>
          </cell>
          <cell r="G324">
            <v>124800000</v>
          </cell>
          <cell r="H324">
            <v>0</v>
          </cell>
          <cell r="I324">
            <v>124800000</v>
          </cell>
          <cell r="J324">
            <v>0</v>
          </cell>
          <cell r="K324">
            <v>124800000</v>
          </cell>
          <cell r="L324">
            <v>124785780</v>
          </cell>
          <cell r="M324">
            <v>124785780</v>
          </cell>
          <cell r="N324">
            <v>99.988600000000005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B325" t="str">
            <v>1-100-F001</v>
          </cell>
          <cell r="C325" t="str">
            <v>1-100-F001  VA-Recursos distrito</v>
          </cell>
          <cell r="D325">
            <v>0</v>
          </cell>
          <cell r="E325">
            <v>0</v>
          </cell>
          <cell r="F325">
            <v>124800000</v>
          </cell>
          <cell r="G325">
            <v>124800000</v>
          </cell>
          <cell r="H325">
            <v>0</v>
          </cell>
          <cell r="I325">
            <v>124800000</v>
          </cell>
          <cell r="J325">
            <v>0</v>
          </cell>
          <cell r="K325">
            <v>124800000</v>
          </cell>
          <cell r="L325">
            <v>124785780</v>
          </cell>
          <cell r="M325">
            <v>124785780</v>
          </cell>
          <cell r="N325">
            <v>99.988600000000005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B326" t="str">
            <v>O2320201003053532399</v>
          </cell>
          <cell r="C326" t="str">
            <v>O2320201003053532399    Productos n.c.p. para tocador</v>
          </cell>
          <cell r="D326">
            <v>0</v>
          </cell>
          <cell r="E326">
            <v>0</v>
          </cell>
          <cell r="F326">
            <v>46800000</v>
          </cell>
          <cell r="G326">
            <v>46800000</v>
          </cell>
          <cell r="H326">
            <v>0</v>
          </cell>
          <cell r="I326">
            <v>46800000</v>
          </cell>
          <cell r="J326">
            <v>0</v>
          </cell>
          <cell r="K326">
            <v>46800000</v>
          </cell>
          <cell r="L326">
            <v>46775112</v>
          </cell>
          <cell r="M326">
            <v>46775112</v>
          </cell>
          <cell r="N326">
            <v>99.946799999999996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B327" t="str">
            <v>1-100-F001</v>
          </cell>
          <cell r="C327" t="str">
            <v>1-100-F001  VA-Recursos distrito</v>
          </cell>
          <cell r="D327">
            <v>0</v>
          </cell>
          <cell r="E327">
            <v>0</v>
          </cell>
          <cell r="F327">
            <v>46800000</v>
          </cell>
          <cell r="G327">
            <v>46800000</v>
          </cell>
          <cell r="H327">
            <v>0</v>
          </cell>
          <cell r="I327">
            <v>46800000</v>
          </cell>
          <cell r="J327">
            <v>0</v>
          </cell>
          <cell r="K327">
            <v>46800000</v>
          </cell>
          <cell r="L327">
            <v>46775112</v>
          </cell>
          <cell r="M327">
            <v>46775112</v>
          </cell>
          <cell r="N327">
            <v>99.946799999999996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B328" t="str">
            <v>O2320201003063699004</v>
          </cell>
          <cell r="C328" t="str">
            <v>O2320201003063699004    Formas didácticas de material plástico</v>
          </cell>
          <cell r="D328">
            <v>231800000</v>
          </cell>
          <cell r="E328">
            <v>0</v>
          </cell>
          <cell r="F328">
            <v>-231800000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B329" t="str">
            <v>1-100-F001</v>
          </cell>
          <cell r="C329" t="str">
            <v>1-100-F001  VA-Recursos distrito</v>
          </cell>
          <cell r="D329">
            <v>231800000</v>
          </cell>
          <cell r="E329">
            <v>0</v>
          </cell>
          <cell r="F329">
            <v>-231800000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B330" t="str">
            <v>O232020200664114</v>
          </cell>
          <cell r="C330" t="str">
            <v>O232020200664114        Servicios de transporte terrestre especial local d</v>
          </cell>
          <cell r="D330">
            <v>0</v>
          </cell>
          <cell r="E330">
            <v>0</v>
          </cell>
          <cell r="F330">
            <v>5949521888</v>
          </cell>
          <cell r="G330">
            <v>5949521888</v>
          </cell>
          <cell r="H330">
            <v>0</v>
          </cell>
          <cell r="I330">
            <v>5949521888</v>
          </cell>
          <cell r="J330">
            <v>0</v>
          </cell>
          <cell r="K330">
            <v>5949521888</v>
          </cell>
          <cell r="L330">
            <v>0</v>
          </cell>
          <cell r="M330">
            <v>5949521888</v>
          </cell>
          <cell r="N330">
            <v>100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B331" t="str">
            <v>1-100-F001</v>
          </cell>
          <cell r="C331" t="str">
            <v>1-100-F001  VA-Recursos distrito</v>
          </cell>
          <cell r="D331">
            <v>0</v>
          </cell>
          <cell r="E331">
            <v>0</v>
          </cell>
          <cell r="F331">
            <v>5949521888</v>
          </cell>
          <cell r="G331">
            <v>5949521888</v>
          </cell>
          <cell r="H331">
            <v>0</v>
          </cell>
          <cell r="I331">
            <v>5949521888</v>
          </cell>
          <cell r="J331">
            <v>0</v>
          </cell>
          <cell r="K331">
            <v>5949521888</v>
          </cell>
          <cell r="L331">
            <v>0</v>
          </cell>
          <cell r="M331">
            <v>5949521888</v>
          </cell>
          <cell r="N331">
            <v>100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B332" t="str">
            <v>O232020200771551</v>
          </cell>
          <cell r="C332" t="str">
            <v>O232020200771551        Servicios operacionales de los mercados financiero</v>
          </cell>
          <cell r="D332">
            <v>0</v>
          </cell>
          <cell r="E332">
            <v>0</v>
          </cell>
          <cell r="F332">
            <v>50478112</v>
          </cell>
          <cell r="G332">
            <v>50478112</v>
          </cell>
          <cell r="H332">
            <v>0</v>
          </cell>
          <cell r="I332">
            <v>50478112</v>
          </cell>
          <cell r="J332">
            <v>0</v>
          </cell>
          <cell r="K332">
            <v>50478112</v>
          </cell>
          <cell r="L332">
            <v>0</v>
          </cell>
          <cell r="M332">
            <v>40859009</v>
          </cell>
          <cell r="N332">
            <v>80.944000000000003</v>
          </cell>
          <cell r="O332">
            <v>40359000</v>
          </cell>
          <cell r="P332">
            <v>40359000</v>
          </cell>
          <cell r="Q332">
            <v>79.953500000000005</v>
          </cell>
          <cell r="R332">
            <v>40359000</v>
          </cell>
          <cell r="S332">
            <v>40359000</v>
          </cell>
          <cell r="T332">
            <v>0</v>
          </cell>
        </row>
        <row r="333">
          <cell r="B333" t="str">
            <v>1-100-F001</v>
          </cell>
          <cell r="C333" t="str">
            <v>1-100-F001  VA-Recursos distrito</v>
          </cell>
          <cell r="D333">
            <v>0</v>
          </cell>
          <cell r="E333">
            <v>0</v>
          </cell>
          <cell r="F333">
            <v>50478112</v>
          </cell>
          <cell r="G333">
            <v>50478112</v>
          </cell>
          <cell r="H333">
            <v>0</v>
          </cell>
          <cell r="I333">
            <v>50478112</v>
          </cell>
          <cell r="J333">
            <v>0</v>
          </cell>
          <cell r="K333">
            <v>50478112</v>
          </cell>
          <cell r="L333">
            <v>0</v>
          </cell>
          <cell r="M333">
            <v>40859009</v>
          </cell>
          <cell r="N333">
            <v>80.944000000000003</v>
          </cell>
          <cell r="O333">
            <v>40359000</v>
          </cell>
          <cell r="P333">
            <v>40359000</v>
          </cell>
          <cell r="Q333">
            <v>79.953500000000005</v>
          </cell>
          <cell r="R333">
            <v>40359000</v>
          </cell>
          <cell r="S333">
            <v>40359000</v>
          </cell>
          <cell r="T333">
            <v>0</v>
          </cell>
        </row>
        <row r="334">
          <cell r="B334" t="str">
            <v>O232020200883118</v>
          </cell>
          <cell r="C334" t="str">
            <v>O232020200883118        Servicios de gestión y administración empresarial</v>
          </cell>
          <cell r="D334">
            <v>210911190000</v>
          </cell>
          <cell r="E334">
            <v>-6492200000</v>
          </cell>
          <cell r="F334">
            <v>-27506815872</v>
          </cell>
          <cell r="G334">
            <v>183404374128</v>
          </cell>
          <cell r="H334">
            <v>0</v>
          </cell>
          <cell r="I334">
            <v>183404374128</v>
          </cell>
          <cell r="J334">
            <v>5031701983</v>
          </cell>
          <cell r="K334">
            <v>117819245874</v>
          </cell>
          <cell r="L334">
            <v>6436529862</v>
          </cell>
          <cell r="M334">
            <v>87658039885</v>
          </cell>
          <cell r="N334">
            <v>47.795000000000002</v>
          </cell>
          <cell r="O334">
            <v>11142937844</v>
          </cell>
          <cell r="P334">
            <v>27471078161</v>
          </cell>
          <cell r="Q334">
            <v>14.978400000000001</v>
          </cell>
          <cell r="R334">
            <v>11170153277</v>
          </cell>
          <cell r="S334">
            <v>27462672761</v>
          </cell>
          <cell r="T334">
            <v>8405400</v>
          </cell>
        </row>
        <row r="335">
          <cell r="B335" t="str">
            <v>1-100-F001</v>
          </cell>
          <cell r="C335" t="str">
            <v>1-100-F001  VA-Recursos distrito</v>
          </cell>
          <cell r="D335">
            <v>47749814000</v>
          </cell>
          <cell r="E335">
            <v>-6492200000</v>
          </cell>
          <cell r="F335">
            <v>-12511724898</v>
          </cell>
          <cell r="G335">
            <v>35238089102</v>
          </cell>
          <cell r="H335">
            <v>0</v>
          </cell>
          <cell r="I335">
            <v>35238089102</v>
          </cell>
          <cell r="J335">
            <v>3342593000</v>
          </cell>
          <cell r="K335">
            <v>30484692570</v>
          </cell>
          <cell r="L335">
            <v>736815524</v>
          </cell>
          <cell r="M335">
            <v>20763854625</v>
          </cell>
          <cell r="N335">
            <v>58.924500000000002</v>
          </cell>
          <cell r="O335">
            <v>2714246026</v>
          </cell>
          <cell r="P335">
            <v>8102519464</v>
          </cell>
          <cell r="Q335">
            <v>22.993600000000001</v>
          </cell>
          <cell r="R335">
            <v>2714246026</v>
          </cell>
          <cell r="S335">
            <v>8102519464</v>
          </cell>
          <cell r="T335">
            <v>0</v>
          </cell>
        </row>
        <row r="336">
          <cell r="B336" t="str">
            <v>1-200-I049</v>
          </cell>
          <cell r="C336" t="str">
            <v>1-200-I049  RB-SGP propósito general</v>
          </cell>
          <cell r="D336">
            <v>7721615000</v>
          </cell>
          <cell r="E336">
            <v>0</v>
          </cell>
          <cell r="F336">
            <v>0</v>
          </cell>
          <cell r="G336">
            <v>7721615000</v>
          </cell>
          <cell r="H336">
            <v>0</v>
          </cell>
          <cell r="I336">
            <v>7721615000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B337" t="str">
            <v>1-601-F001</v>
          </cell>
          <cell r="C337" t="str">
            <v>1-601-F001  PAS-Otros distrito</v>
          </cell>
          <cell r="D337">
            <v>0</v>
          </cell>
          <cell r="E337">
            <v>0</v>
          </cell>
          <cell r="F337">
            <v>4909026</v>
          </cell>
          <cell r="G337">
            <v>4909026</v>
          </cell>
          <cell r="H337">
            <v>0</v>
          </cell>
          <cell r="I337">
            <v>4909026</v>
          </cell>
          <cell r="J337">
            <v>4909026</v>
          </cell>
          <cell r="K337">
            <v>4909026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B338" t="str">
            <v>1-601-I039</v>
          </cell>
          <cell r="C338" t="str">
            <v>1-601-I039  PAS-Otras nación</v>
          </cell>
          <cell r="D338">
            <v>61549000</v>
          </cell>
          <cell r="E338">
            <v>0</v>
          </cell>
          <cell r="F338">
            <v>0</v>
          </cell>
          <cell r="G338">
            <v>61549000</v>
          </cell>
          <cell r="H338">
            <v>0</v>
          </cell>
          <cell r="I338">
            <v>61549000</v>
          </cell>
          <cell r="J338">
            <v>3012760</v>
          </cell>
          <cell r="K338">
            <v>20442115</v>
          </cell>
          <cell r="L338">
            <v>311800</v>
          </cell>
          <cell r="M338">
            <v>14197556</v>
          </cell>
          <cell r="N338">
            <v>23.0671</v>
          </cell>
          <cell r="O338">
            <v>3195800</v>
          </cell>
          <cell r="P338">
            <v>14197556</v>
          </cell>
          <cell r="Q338">
            <v>23.0671</v>
          </cell>
          <cell r="R338">
            <v>3195800</v>
          </cell>
          <cell r="S338">
            <v>14197556</v>
          </cell>
          <cell r="T338">
            <v>0</v>
          </cell>
        </row>
        <row r="339">
          <cell r="B339" t="str">
            <v>1-601-I052</v>
          </cell>
          <cell r="C339" t="str">
            <v>1-601-I052  PAS-SGP propósito general</v>
          </cell>
          <cell r="D339">
            <v>153433000</v>
          </cell>
          <cell r="E339">
            <v>0</v>
          </cell>
          <cell r="F339">
            <v>0</v>
          </cell>
          <cell r="G339">
            <v>153433000</v>
          </cell>
          <cell r="H339">
            <v>0</v>
          </cell>
          <cell r="I339">
            <v>153433000</v>
          </cell>
          <cell r="J339">
            <v>768810</v>
          </cell>
          <cell r="K339">
            <v>17892984</v>
          </cell>
          <cell r="L339">
            <v>0</v>
          </cell>
          <cell r="M339">
            <v>4747060</v>
          </cell>
          <cell r="N339">
            <v>3.0939000000000001</v>
          </cell>
          <cell r="O339">
            <v>0</v>
          </cell>
          <cell r="P339">
            <v>4747060</v>
          </cell>
          <cell r="Q339">
            <v>3.0939000000000001</v>
          </cell>
          <cell r="R339">
            <v>0</v>
          </cell>
          <cell r="S339">
            <v>4747060</v>
          </cell>
          <cell r="T339">
            <v>0</v>
          </cell>
        </row>
        <row r="340">
          <cell r="B340" t="str">
            <v>2-100-I009</v>
          </cell>
          <cell r="C340" t="str">
            <v>2-100-I009  VA-SGP propósito general</v>
          </cell>
          <cell r="D340">
            <v>104584779000</v>
          </cell>
          <cell r="E340">
            <v>0</v>
          </cell>
          <cell r="F340">
            <v>-15000000000</v>
          </cell>
          <cell r="G340">
            <v>89584779000</v>
          </cell>
          <cell r="H340">
            <v>0</v>
          </cell>
          <cell r="I340">
            <v>89584779000</v>
          </cell>
          <cell r="J340">
            <v>464403333</v>
          </cell>
          <cell r="K340">
            <v>65512377163</v>
          </cell>
          <cell r="L340">
            <v>2593714143</v>
          </cell>
          <cell r="M340">
            <v>46070719431</v>
          </cell>
          <cell r="N340">
            <v>51.426900000000003</v>
          </cell>
          <cell r="O340">
            <v>4971376091</v>
          </cell>
          <cell r="P340">
            <v>12792936952</v>
          </cell>
          <cell r="Q340">
            <v>14.2803</v>
          </cell>
          <cell r="R340">
            <v>5000072024</v>
          </cell>
          <cell r="S340">
            <v>12786012052</v>
          </cell>
          <cell r="T340">
            <v>6924900</v>
          </cell>
        </row>
        <row r="341">
          <cell r="B341" t="str">
            <v>2-100-I016</v>
          </cell>
          <cell r="C341" t="str">
            <v>2-100-I016  VA-Otras transferencias nación</v>
          </cell>
          <cell r="D341">
            <v>50640000000</v>
          </cell>
          <cell r="E341">
            <v>0</v>
          </cell>
          <cell r="F341">
            <v>0</v>
          </cell>
          <cell r="G341">
            <v>50640000000</v>
          </cell>
          <cell r="H341">
            <v>0</v>
          </cell>
          <cell r="I341">
            <v>50640000000</v>
          </cell>
          <cell r="J341">
            <v>1216015054</v>
          </cell>
          <cell r="K341">
            <v>21778932016</v>
          </cell>
          <cell r="L341">
            <v>3105688395</v>
          </cell>
          <cell r="M341">
            <v>20804521213</v>
          </cell>
          <cell r="N341">
            <v>41.083199999999998</v>
          </cell>
          <cell r="O341">
            <v>3454119927</v>
          </cell>
          <cell r="P341">
            <v>6556677129</v>
          </cell>
          <cell r="Q341">
            <v>12.9476</v>
          </cell>
          <cell r="R341">
            <v>3452639427</v>
          </cell>
          <cell r="S341">
            <v>6555196629</v>
          </cell>
          <cell r="T341">
            <v>1480500</v>
          </cell>
        </row>
        <row r="342">
          <cell r="B342" t="str">
            <v>O2380501002</v>
          </cell>
          <cell r="C342" t="str">
            <v>O2380501002             Multas judiciales</v>
          </cell>
          <cell r="D342">
            <v>0</v>
          </cell>
          <cell r="E342">
            <v>0</v>
          </cell>
          <cell r="F342">
            <v>14615872</v>
          </cell>
          <cell r="G342">
            <v>14615872</v>
          </cell>
          <cell r="H342">
            <v>0</v>
          </cell>
          <cell r="I342">
            <v>14615872</v>
          </cell>
          <cell r="J342">
            <v>0</v>
          </cell>
          <cell r="K342">
            <v>3368644</v>
          </cell>
          <cell r="L342">
            <v>0</v>
          </cell>
          <cell r="M342">
            <v>3368644</v>
          </cell>
          <cell r="N342">
            <v>23.047799999999999</v>
          </cell>
          <cell r="O342">
            <v>0</v>
          </cell>
          <cell r="P342">
            <v>3368644</v>
          </cell>
          <cell r="Q342">
            <v>23.047799999999999</v>
          </cell>
          <cell r="R342">
            <v>0</v>
          </cell>
          <cell r="S342">
            <v>3368644</v>
          </cell>
          <cell r="T342">
            <v>0</v>
          </cell>
        </row>
        <row r="343">
          <cell r="B343" t="str">
            <v>1-100-F001</v>
          </cell>
          <cell r="C343" t="str">
            <v>1-100-F001  VA-Recursos distrito</v>
          </cell>
          <cell r="D343">
            <v>0</v>
          </cell>
          <cell r="E343">
            <v>0</v>
          </cell>
          <cell r="F343">
            <v>14615872</v>
          </cell>
          <cell r="G343">
            <v>14615872</v>
          </cell>
          <cell r="H343">
            <v>0</v>
          </cell>
          <cell r="I343">
            <v>14615872</v>
          </cell>
          <cell r="J343">
            <v>0</v>
          </cell>
          <cell r="K343">
            <v>3368644</v>
          </cell>
          <cell r="L343">
            <v>0</v>
          </cell>
          <cell r="M343">
            <v>3368644</v>
          </cell>
          <cell r="N343">
            <v>23.047799999999999</v>
          </cell>
          <cell r="O343">
            <v>0</v>
          </cell>
          <cell r="P343">
            <v>3368644</v>
          </cell>
          <cell r="Q343">
            <v>23.047799999999999</v>
          </cell>
          <cell r="R343">
            <v>0</v>
          </cell>
          <cell r="S343">
            <v>3368644</v>
          </cell>
          <cell r="T343">
            <v>0</v>
          </cell>
        </row>
        <row r="344">
          <cell r="B344" t="str">
            <v>O23011601060000007745</v>
          </cell>
          <cell r="C344" t="str">
            <v>O23011601060000007745  Compromiso por una alimentación integral en Bogotá</v>
          </cell>
          <cell r="D344">
            <v>196953134000</v>
          </cell>
          <cell r="E344">
            <v>0</v>
          </cell>
          <cell r="F344">
            <v>43012032000</v>
          </cell>
          <cell r="G344">
            <v>239965166000</v>
          </cell>
          <cell r="H344">
            <v>0</v>
          </cell>
          <cell r="I344">
            <v>239965166000</v>
          </cell>
          <cell r="J344">
            <v>60116100640</v>
          </cell>
          <cell r="K344">
            <v>146445626069</v>
          </cell>
          <cell r="L344">
            <v>3013541120</v>
          </cell>
          <cell r="M344">
            <v>75627102669</v>
          </cell>
          <cell r="N344">
            <v>31.515899999999998</v>
          </cell>
          <cell r="O344">
            <v>14819203570</v>
          </cell>
          <cell r="P344">
            <v>22859276557</v>
          </cell>
          <cell r="Q344">
            <v>9.5260999999999996</v>
          </cell>
          <cell r="R344">
            <v>14819203570</v>
          </cell>
          <cell r="S344">
            <v>22859276557</v>
          </cell>
          <cell r="T344">
            <v>0</v>
          </cell>
        </row>
        <row r="345">
          <cell r="B345" t="str">
            <v>O2320201003063694002</v>
          </cell>
          <cell r="C345" t="str">
            <v>O2320201003063694002    Utensilios de material plástico para la mesa y coc</v>
          </cell>
          <cell r="D345">
            <v>180000000</v>
          </cell>
          <cell r="E345">
            <v>0</v>
          </cell>
          <cell r="F345">
            <v>-180000000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B346" t="str">
            <v>1-100-F001</v>
          </cell>
          <cell r="C346" t="str">
            <v>1-100-F001  VA-Recursos distrito</v>
          </cell>
          <cell r="D346">
            <v>180000000</v>
          </cell>
          <cell r="E346">
            <v>0</v>
          </cell>
          <cell r="F346">
            <v>-180000000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B347" t="str">
            <v>O2320201003063694099</v>
          </cell>
          <cell r="C347" t="str">
            <v>O2320201003063694099    Artículos n.c.p. de material plástico para el hoga</v>
          </cell>
          <cell r="D347">
            <v>60000000</v>
          </cell>
          <cell r="E347">
            <v>0</v>
          </cell>
          <cell r="F347">
            <v>0</v>
          </cell>
          <cell r="G347">
            <v>60000000</v>
          </cell>
          <cell r="H347">
            <v>0</v>
          </cell>
          <cell r="I347">
            <v>60000000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B348" t="str">
            <v>1-100-F039</v>
          </cell>
          <cell r="C348" t="str">
            <v>1-100-F039  VA-Crédito</v>
          </cell>
          <cell r="D348">
            <v>60000000</v>
          </cell>
          <cell r="E348">
            <v>0</v>
          </cell>
          <cell r="F348">
            <v>0</v>
          </cell>
          <cell r="G348">
            <v>60000000</v>
          </cell>
          <cell r="H348">
            <v>0</v>
          </cell>
          <cell r="I348">
            <v>60000000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B349" t="str">
            <v>O2320201003083899997</v>
          </cell>
          <cell r="C349" t="str">
            <v>O2320201003083899997    Artículos n.c.p. para protección</v>
          </cell>
          <cell r="D349">
            <v>90853000</v>
          </cell>
          <cell r="E349">
            <v>0</v>
          </cell>
          <cell r="F349">
            <v>-90853000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B350" t="str">
            <v>1-100-F001</v>
          </cell>
          <cell r="C350" t="str">
            <v>1-100-F001  VA-Recursos distrito</v>
          </cell>
          <cell r="D350">
            <v>90853000</v>
          </cell>
          <cell r="E350">
            <v>0</v>
          </cell>
          <cell r="F350">
            <v>-90853000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B351" t="str">
            <v>O232020200664114</v>
          </cell>
          <cell r="C351" t="str">
            <v>O232020200664114        Servicios de transporte terrestre especial local d</v>
          </cell>
          <cell r="D351">
            <v>0</v>
          </cell>
          <cell r="E351">
            <v>0</v>
          </cell>
          <cell r="F351">
            <v>93209176</v>
          </cell>
          <cell r="G351">
            <v>93209176</v>
          </cell>
          <cell r="H351">
            <v>0</v>
          </cell>
          <cell r="I351">
            <v>93209176</v>
          </cell>
          <cell r="J351">
            <v>0</v>
          </cell>
          <cell r="K351">
            <v>93209176</v>
          </cell>
          <cell r="L351">
            <v>0</v>
          </cell>
          <cell r="M351">
            <v>93209176</v>
          </cell>
          <cell r="N351">
            <v>100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B352" t="str">
            <v>1-100-F001</v>
          </cell>
          <cell r="C352" t="str">
            <v>1-100-F001  VA-Recursos distrito</v>
          </cell>
          <cell r="D352">
            <v>0</v>
          </cell>
          <cell r="E352">
            <v>0</v>
          </cell>
          <cell r="F352">
            <v>93209176</v>
          </cell>
          <cell r="G352">
            <v>93209176</v>
          </cell>
          <cell r="H352">
            <v>0</v>
          </cell>
          <cell r="I352">
            <v>93209176</v>
          </cell>
          <cell r="J352">
            <v>0</v>
          </cell>
          <cell r="K352">
            <v>93209176</v>
          </cell>
          <cell r="L352">
            <v>0</v>
          </cell>
          <cell r="M352">
            <v>93209176</v>
          </cell>
          <cell r="N352">
            <v>100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B353" t="str">
            <v>O232020200771551</v>
          </cell>
          <cell r="C353" t="str">
            <v>O232020200771551        Servicios operacionales de los mercados financiero</v>
          </cell>
          <cell r="D353">
            <v>60000000</v>
          </cell>
          <cell r="E353">
            <v>1019374869</v>
          </cell>
          <cell r="F353">
            <v>1020165693</v>
          </cell>
          <cell r="G353">
            <v>1080165693</v>
          </cell>
          <cell r="H353">
            <v>0</v>
          </cell>
          <cell r="I353">
            <v>1080165693</v>
          </cell>
          <cell r="J353">
            <v>497744866</v>
          </cell>
          <cell r="K353">
            <v>498535690</v>
          </cell>
          <cell r="L353">
            <v>0</v>
          </cell>
          <cell r="M353">
            <v>790824</v>
          </cell>
          <cell r="N353">
            <v>7.3200000000000001E-2</v>
          </cell>
          <cell r="O353">
            <v>590000</v>
          </cell>
          <cell r="P353">
            <v>590000</v>
          </cell>
          <cell r="Q353">
            <v>5.4600000000000003E-2</v>
          </cell>
          <cell r="R353">
            <v>590000</v>
          </cell>
          <cell r="S353">
            <v>590000</v>
          </cell>
          <cell r="T353">
            <v>0</v>
          </cell>
        </row>
        <row r="354">
          <cell r="B354" t="str">
            <v>1-100-F001</v>
          </cell>
          <cell r="C354" t="str">
            <v>1-100-F001  VA-Recursos distrito</v>
          </cell>
          <cell r="D354">
            <v>60000000</v>
          </cell>
          <cell r="E354">
            <v>1019374869</v>
          </cell>
          <cell r="F354">
            <v>1020165693</v>
          </cell>
          <cell r="G354">
            <v>1080165693</v>
          </cell>
          <cell r="H354">
            <v>0</v>
          </cell>
          <cell r="I354">
            <v>1080165693</v>
          </cell>
          <cell r="J354">
            <v>497744866</v>
          </cell>
          <cell r="K354">
            <v>498535690</v>
          </cell>
          <cell r="L354">
            <v>0</v>
          </cell>
          <cell r="M354">
            <v>790824</v>
          </cell>
          <cell r="N354">
            <v>7.3200000000000001E-2</v>
          </cell>
          <cell r="O354">
            <v>590000</v>
          </cell>
          <cell r="P354">
            <v>590000</v>
          </cell>
          <cell r="Q354">
            <v>5.4600000000000003E-2</v>
          </cell>
          <cell r="R354">
            <v>590000</v>
          </cell>
          <cell r="S354">
            <v>590000</v>
          </cell>
          <cell r="T354">
            <v>0</v>
          </cell>
        </row>
        <row r="355">
          <cell r="B355" t="str">
            <v>O232020200883116</v>
          </cell>
          <cell r="C355" t="str">
            <v>O232020200883116        Servicios de consultoría en gestión de la cadena d</v>
          </cell>
          <cell r="D355">
            <v>15330560000</v>
          </cell>
          <cell r="E355">
            <v>0</v>
          </cell>
          <cell r="F355">
            <v>-3000000000</v>
          </cell>
          <cell r="G355">
            <v>12330560000</v>
          </cell>
          <cell r="H355">
            <v>0</v>
          </cell>
          <cell r="I355">
            <v>12330560000</v>
          </cell>
          <cell r="J355">
            <v>-1610023237</v>
          </cell>
          <cell r="K355">
            <v>5689028606</v>
          </cell>
          <cell r="L355">
            <v>909925649</v>
          </cell>
          <cell r="M355">
            <v>2785135752</v>
          </cell>
          <cell r="N355">
            <v>22.587299999999999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B356" t="str">
            <v>1-100-F001</v>
          </cell>
          <cell r="C356" t="str">
            <v>1-100-F001  VA-Recursos distrito</v>
          </cell>
          <cell r="D356">
            <v>15330560000</v>
          </cell>
          <cell r="E356">
            <v>0</v>
          </cell>
          <cell r="F356">
            <v>-3285150457</v>
          </cell>
          <cell r="G356">
            <v>12045409543</v>
          </cell>
          <cell r="H356">
            <v>0</v>
          </cell>
          <cell r="I356">
            <v>12045409543</v>
          </cell>
          <cell r="J356">
            <v>-1895173694</v>
          </cell>
          <cell r="K356">
            <v>5403878149</v>
          </cell>
          <cell r="L356">
            <v>909925649</v>
          </cell>
          <cell r="M356">
            <v>2785135752</v>
          </cell>
          <cell r="N356">
            <v>23.122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B357" t="str">
            <v>1-601-F001</v>
          </cell>
          <cell r="C357" t="str">
            <v>1-601-F001  PAS-Otros distrito</v>
          </cell>
          <cell r="D357">
            <v>0</v>
          </cell>
          <cell r="E357">
            <v>0</v>
          </cell>
          <cell r="F357">
            <v>285150457</v>
          </cell>
          <cell r="G357">
            <v>285150457</v>
          </cell>
          <cell r="H357">
            <v>0</v>
          </cell>
          <cell r="I357">
            <v>285150457</v>
          </cell>
          <cell r="J357">
            <v>285150457</v>
          </cell>
          <cell r="K357">
            <v>285150457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B358" t="str">
            <v>O232020200883118</v>
          </cell>
          <cell r="C358" t="str">
            <v>O232020200883118        Servicios de gestión y administración empresarial</v>
          </cell>
          <cell r="D358">
            <v>12382706000</v>
          </cell>
          <cell r="E358">
            <v>0</v>
          </cell>
          <cell r="F358">
            <v>-318147000</v>
          </cell>
          <cell r="G358">
            <v>12064559000</v>
          </cell>
          <cell r="H358">
            <v>0</v>
          </cell>
          <cell r="I358">
            <v>12064559000</v>
          </cell>
          <cell r="J358">
            <v>-84512500</v>
          </cell>
          <cell r="K358">
            <v>4133568700</v>
          </cell>
          <cell r="L358">
            <v>57192500</v>
          </cell>
          <cell r="M358">
            <v>4133568700</v>
          </cell>
          <cell r="N358">
            <v>34.262099999999997</v>
          </cell>
          <cell r="O358">
            <v>869729864</v>
          </cell>
          <cell r="P358">
            <v>1818669289</v>
          </cell>
          <cell r="Q358">
            <v>15.0745</v>
          </cell>
          <cell r="R358">
            <v>869729864</v>
          </cell>
          <cell r="S358">
            <v>1818669289</v>
          </cell>
          <cell r="T358">
            <v>0</v>
          </cell>
        </row>
        <row r="359">
          <cell r="B359" t="str">
            <v>1-100-F001</v>
          </cell>
          <cell r="C359" t="str">
            <v>1-100-F001  VA-Recursos distrito</v>
          </cell>
          <cell r="D359">
            <v>12382706000</v>
          </cell>
          <cell r="E359">
            <v>0</v>
          </cell>
          <cell r="F359">
            <v>-318147000</v>
          </cell>
          <cell r="G359">
            <v>12064559000</v>
          </cell>
          <cell r="H359">
            <v>0</v>
          </cell>
          <cell r="I359">
            <v>12064559000</v>
          </cell>
          <cell r="J359">
            <v>-84512500</v>
          </cell>
          <cell r="K359">
            <v>4133568700</v>
          </cell>
          <cell r="L359">
            <v>57192500</v>
          </cell>
          <cell r="M359">
            <v>4133568700</v>
          </cell>
          <cell r="N359">
            <v>34.262099999999997</v>
          </cell>
          <cell r="O359">
            <v>869729864</v>
          </cell>
          <cell r="P359">
            <v>1818669289</v>
          </cell>
          <cell r="Q359">
            <v>15.0745</v>
          </cell>
          <cell r="R359">
            <v>869729864</v>
          </cell>
          <cell r="S359">
            <v>1818669289</v>
          </cell>
          <cell r="T359">
            <v>0</v>
          </cell>
        </row>
        <row r="360">
          <cell r="B360" t="str">
            <v>O232020200991119</v>
          </cell>
          <cell r="C360" t="str">
            <v>O232020200991119        Otros servicios de la administración pública n.c.p</v>
          </cell>
          <cell r="D360">
            <v>2855000000</v>
          </cell>
          <cell r="E360">
            <v>0</v>
          </cell>
          <cell r="F360">
            <v>-1955000000</v>
          </cell>
          <cell r="G360">
            <v>900000000</v>
          </cell>
          <cell r="H360">
            <v>0</v>
          </cell>
          <cell r="I360">
            <v>900000000</v>
          </cell>
          <cell r="J360">
            <v>0</v>
          </cell>
          <cell r="K360">
            <v>500000000</v>
          </cell>
          <cell r="L360">
            <v>500000000</v>
          </cell>
          <cell r="M360">
            <v>500000000</v>
          </cell>
          <cell r="N360">
            <v>55.555599999999998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B361" t="str">
            <v>1-100-F001</v>
          </cell>
          <cell r="C361" t="str">
            <v>1-100-F001  VA-Recursos distrito</v>
          </cell>
          <cell r="D361">
            <v>2855000000</v>
          </cell>
          <cell r="E361">
            <v>0</v>
          </cell>
          <cell r="F361">
            <v>-1955000000</v>
          </cell>
          <cell r="G361">
            <v>900000000</v>
          </cell>
          <cell r="H361">
            <v>0</v>
          </cell>
          <cell r="I361">
            <v>900000000</v>
          </cell>
          <cell r="J361">
            <v>0</v>
          </cell>
          <cell r="K361">
            <v>500000000</v>
          </cell>
          <cell r="L361">
            <v>500000000</v>
          </cell>
          <cell r="M361">
            <v>500000000</v>
          </cell>
          <cell r="N361">
            <v>55.555599999999998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B362" t="str">
            <v>O232020200991199</v>
          </cell>
          <cell r="C362" t="str">
            <v>O232020200991199        Otros servicios administrativos del gobierno n.c.p</v>
          </cell>
          <cell r="D362">
            <v>162349907000</v>
          </cell>
          <cell r="E362">
            <v>-1019374869</v>
          </cell>
          <cell r="F362">
            <v>47442657131</v>
          </cell>
          <cell r="G362">
            <v>209792564131</v>
          </cell>
          <cell r="H362">
            <v>0</v>
          </cell>
          <cell r="I362">
            <v>209792564131</v>
          </cell>
          <cell r="J362">
            <v>61223355986</v>
          </cell>
          <cell r="K362">
            <v>135123468063</v>
          </cell>
          <cell r="L362">
            <v>1452314009</v>
          </cell>
          <cell r="M362">
            <v>67889703945</v>
          </cell>
          <cell r="N362">
            <v>32.360399999999998</v>
          </cell>
          <cell r="O362">
            <v>13866795877</v>
          </cell>
          <cell r="P362">
            <v>20827344129</v>
          </cell>
          <cell r="Q362">
            <v>9.9276</v>
          </cell>
          <cell r="R362">
            <v>13866795877</v>
          </cell>
          <cell r="S362">
            <v>20827344129</v>
          </cell>
          <cell r="T362">
            <v>0</v>
          </cell>
        </row>
        <row r="363">
          <cell r="B363" t="str">
            <v>1-100-F001</v>
          </cell>
          <cell r="C363" t="str">
            <v>1-100-F001  VA-Recursos distrito</v>
          </cell>
          <cell r="D363">
            <v>114877087000</v>
          </cell>
          <cell r="E363">
            <v>-1032676391</v>
          </cell>
          <cell r="F363">
            <v>4315271894</v>
          </cell>
          <cell r="G363">
            <v>119192358894</v>
          </cell>
          <cell r="H363">
            <v>0</v>
          </cell>
          <cell r="I363">
            <v>119192358894</v>
          </cell>
          <cell r="J363">
            <v>33455443841</v>
          </cell>
          <cell r="K363">
            <v>78285129639</v>
          </cell>
          <cell r="L363">
            <v>1452314009</v>
          </cell>
          <cell r="M363">
            <v>38957379860</v>
          </cell>
          <cell r="N363">
            <v>32.6845</v>
          </cell>
          <cell r="O363">
            <v>6284104953</v>
          </cell>
          <cell r="P363">
            <v>9492076713</v>
          </cell>
          <cell r="Q363">
            <v>7.9637000000000002</v>
          </cell>
          <cell r="R363">
            <v>6284104953</v>
          </cell>
          <cell r="S363">
            <v>9492076713</v>
          </cell>
          <cell r="T363">
            <v>0</v>
          </cell>
        </row>
        <row r="364">
          <cell r="B364" t="str">
            <v>1-100-F039</v>
          </cell>
          <cell r="C364" t="str">
            <v>1-100-F039  VA-Crédito</v>
          </cell>
          <cell r="D364">
            <v>15000000000</v>
          </cell>
          <cell r="E364">
            <v>0</v>
          </cell>
          <cell r="F364">
            <v>0</v>
          </cell>
          <cell r="G364">
            <v>15000000000</v>
          </cell>
          <cell r="H364">
            <v>0</v>
          </cell>
          <cell r="I364">
            <v>15000000000</v>
          </cell>
          <cell r="J364">
            <v>2407800000</v>
          </cell>
          <cell r="K364">
            <v>2759401830</v>
          </cell>
          <cell r="L364">
            <v>0</v>
          </cell>
          <cell r="M364">
            <v>351601830</v>
          </cell>
          <cell r="N364">
            <v>2.3439999999999999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B365" t="str">
            <v>1-100-I012</v>
          </cell>
          <cell r="C365" t="str">
            <v>1-100-I012  VA-Estampilla propersonas mayores</v>
          </cell>
          <cell r="D365">
            <v>1225793000</v>
          </cell>
          <cell r="E365">
            <v>0</v>
          </cell>
          <cell r="F365">
            <v>24703039000</v>
          </cell>
          <cell r="G365">
            <v>25928832000</v>
          </cell>
          <cell r="H365">
            <v>0</v>
          </cell>
          <cell r="I365">
            <v>25928832000</v>
          </cell>
          <cell r="J365">
            <v>0</v>
          </cell>
          <cell r="K365">
            <v>8416142194</v>
          </cell>
          <cell r="L365">
            <v>0</v>
          </cell>
          <cell r="M365">
            <v>8278040000</v>
          </cell>
          <cell r="N365">
            <v>31.925999999999998</v>
          </cell>
          <cell r="O365">
            <v>2307127785</v>
          </cell>
          <cell r="P365">
            <v>2344415423</v>
          </cell>
          <cell r="Q365">
            <v>9.0417000000000005</v>
          </cell>
          <cell r="R365">
            <v>2307127785</v>
          </cell>
          <cell r="S365">
            <v>2344415423</v>
          </cell>
          <cell r="T365">
            <v>0</v>
          </cell>
        </row>
        <row r="366">
          <cell r="B366" t="str">
            <v>1-200-F001</v>
          </cell>
          <cell r="C366" t="str">
            <v>1-200-F001  RB-Otros distrito</v>
          </cell>
          <cell r="D366">
            <v>17500000000</v>
          </cell>
          <cell r="E366">
            <v>0</v>
          </cell>
          <cell r="F366">
            <v>0</v>
          </cell>
          <cell r="G366">
            <v>17500000000</v>
          </cell>
          <cell r="H366">
            <v>0</v>
          </cell>
          <cell r="I366">
            <v>17500000000</v>
          </cell>
          <cell r="J366">
            <v>3279766869</v>
          </cell>
          <cell r="K366">
            <v>17413715685</v>
          </cell>
          <cell r="L366">
            <v>0</v>
          </cell>
          <cell r="M366">
            <v>14133948816</v>
          </cell>
          <cell r="N366">
            <v>80.7654</v>
          </cell>
          <cell r="O366">
            <v>959489277</v>
          </cell>
          <cell r="P366">
            <v>4674778131</v>
          </cell>
          <cell r="Q366">
            <v>26.713000000000001</v>
          </cell>
          <cell r="R366">
            <v>959489277</v>
          </cell>
          <cell r="S366">
            <v>4674778131</v>
          </cell>
          <cell r="T366">
            <v>0</v>
          </cell>
        </row>
        <row r="367">
          <cell r="B367" t="str">
            <v>1-200-I012</v>
          </cell>
          <cell r="C367" t="str">
            <v>1-200-I012  RB-Estampilla propersonas mayores</v>
          </cell>
          <cell r="D367">
            <v>0</v>
          </cell>
          <cell r="E367">
            <v>0</v>
          </cell>
          <cell r="F367">
            <v>3308993000</v>
          </cell>
          <cell r="G367">
            <v>3308993000</v>
          </cell>
          <cell r="H367">
            <v>0</v>
          </cell>
          <cell r="I367">
            <v>3308993000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B368" t="str">
            <v>1-601-F001</v>
          </cell>
          <cell r="C368" t="str">
            <v>1-601-F001  PAS-Otros distrito</v>
          </cell>
          <cell r="D368">
            <v>0</v>
          </cell>
          <cell r="E368">
            <v>13301522</v>
          </cell>
          <cell r="F368">
            <v>115353237</v>
          </cell>
          <cell r="G368">
            <v>115353237</v>
          </cell>
          <cell r="H368">
            <v>0</v>
          </cell>
          <cell r="I368">
            <v>115353237</v>
          </cell>
          <cell r="J368">
            <v>102051715</v>
          </cell>
          <cell r="K368">
            <v>102051715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B369" t="str">
            <v>2-100-I009</v>
          </cell>
          <cell r="C369" t="str">
            <v>2-100-I009  VA-SGP propósito general</v>
          </cell>
          <cell r="D369">
            <v>13747027000</v>
          </cell>
          <cell r="E369">
            <v>0</v>
          </cell>
          <cell r="F369">
            <v>15000000000</v>
          </cell>
          <cell r="G369">
            <v>28747027000</v>
          </cell>
          <cell r="H369">
            <v>0</v>
          </cell>
          <cell r="I369">
            <v>28747027000</v>
          </cell>
          <cell r="J369">
            <v>21978293561</v>
          </cell>
          <cell r="K369">
            <v>28147027000</v>
          </cell>
          <cell r="L369">
            <v>0</v>
          </cell>
          <cell r="M369">
            <v>6168733439</v>
          </cell>
          <cell r="N369">
            <v>21.4587</v>
          </cell>
          <cell r="O369">
            <v>4316073862</v>
          </cell>
          <cell r="P369">
            <v>4316073862</v>
          </cell>
          <cell r="Q369">
            <v>15.013999999999999</v>
          </cell>
          <cell r="R369">
            <v>4316073862</v>
          </cell>
          <cell r="S369">
            <v>4316073862</v>
          </cell>
          <cell r="T369">
            <v>0</v>
          </cell>
        </row>
        <row r="370">
          <cell r="B370" t="str">
            <v>O232020200993491</v>
          </cell>
          <cell r="C370" t="str">
            <v>O232020200993491        Otros servicios sociales sin alojamiento para pers</v>
          </cell>
          <cell r="D370">
            <v>3644108000</v>
          </cell>
          <cell r="E370">
            <v>0</v>
          </cell>
          <cell r="F370">
            <v>0</v>
          </cell>
          <cell r="G370">
            <v>3644108000</v>
          </cell>
          <cell r="H370">
            <v>0</v>
          </cell>
          <cell r="I370">
            <v>3644108000</v>
          </cell>
          <cell r="J370">
            <v>89535525</v>
          </cell>
          <cell r="K370">
            <v>407815834</v>
          </cell>
          <cell r="L370">
            <v>94108962</v>
          </cell>
          <cell r="M370">
            <v>224694272</v>
          </cell>
          <cell r="N370">
            <v>6.1660000000000004</v>
          </cell>
          <cell r="O370">
            <v>82087829</v>
          </cell>
          <cell r="P370">
            <v>212673139</v>
          </cell>
          <cell r="Q370">
            <v>5.8361000000000001</v>
          </cell>
          <cell r="R370">
            <v>82087829</v>
          </cell>
          <cell r="S370">
            <v>212673139</v>
          </cell>
          <cell r="T370">
            <v>0</v>
          </cell>
        </row>
        <row r="371">
          <cell r="B371" t="str">
            <v>1-601-I004</v>
          </cell>
          <cell r="C371" t="str">
            <v>1-601-I004  PAS-1% ingresos corrientes-Ley 99/1993</v>
          </cell>
          <cell r="D371">
            <v>46000</v>
          </cell>
          <cell r="E371">
            <v>0</v>
          </cell>
          <cell r="F371">
            <v>0</v>
          </cell>
          <cell r="G371">
            <v>46000</v>
          </cell>
          <cell r="H371">
            <v>0</v>
          </cell>
          <cell r="I371">
            <v>46000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B372" t="str">
            <v>1-601-I012</v>
          </cell>
          <cell r="C372" t="str">
            <v>1-601-I012  PAS-Estampilla propersonas mayores</v>
          </cell>
          <cell r="D372">
            <v>740742000</v>
          </cell>
          <cell r="E372">
            <v>0</v>
          </cell>
          <cell r="F372">
            <v>0</v>
          </cell>
          <cell r="G372">
            <v>740742000</v>
          </cell>
          <cell r="H372">
            <v>0</v>
          </cell>
          <cell r="I372">
            <v>740742000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B373" t="str">
            <v>1-601-I015</v>
          </cell>
          <cell r="C373" t="str">
            <v>1-601-I015  PAS-Multas de tránsito</v>
          </cell>
          <cell r="D373">
            <v>39118000</v>
          </cell>
          <cell r="E373">
            <v>0</v>
          </cell>
          <cell r="F373">
            <v>0</v>
          </cell>
          <cell r="G373">
            <v>39118000</v>
          </cell>
          <cell r="H373">
            <v>0</v>
          </cell>
          <cell r="I373">
            <v>39118000</v>
          </cell>
          <cell r="J373">
            <v>0</v>
          </cell>
          <cell r="K373">
            <v>5168162</v>
          </cell>
          <cell r="L373">
            <v>0</v>
          </cell>
          <cell r="M373">
            <v>5168162</v>
          </cell>
          <cell r="N373">
            <v>13.2117</v>
          </cell>
          <cell r="O373">
            <v>0</v>
          </cell>
          <cell r="P373">
            <v>5168162</v>
          </cell>
          <cell r="Q373">
            <v>13.2117</v>
          </cell>
          <cell r="R373">
            <v>0</v>
          </cell>
          <cell r="S373">
            <v>5168162</v>
          </cell>
          <cell r="T373">
            <v>0</v>
          </cell>
        </row>
        <row r="374">
          <cell r="B374" t="str">
            <v>1-601-I025</v>
          </cell>
          <cell r="C374" t="str">
            <v>1-601-I025  PAS-Derechos de tránsito</v>
          </cell>
          <cell r="D374">
            <v>68676000</v>
          </cell>
          <cell r="E374">
            <v>0</v>
          </cell>
          <cell r="F374">
            <v>0</v>
          </cell>
          <cell r="G374">
            <v>68676000</v>
          </cell>
          <cell r="H374">
            <v>0</v>
          </cell>
          <cell r="I374">
            <v>68676000</v>
          </cell>
          <cell r="J374">
            <v>0</v>
          </cell>
          <cell r="K374">
            <v>68676000</v>
          </cell>
          <cell r="L374">
            <v>0</v>
          </cell>
          <cell r="M374">
            <v>68676000</v>
          </cell>
          <cell r="N374">
            <v>100</v>
          </cell>
          <cell r="O374">
            <v>0</v>
          </cell>
          <cell r="P374">
            <v>68676000</v>
          </cell>
          <cell r="Q374">
            <v>100</v>
          </cell>
          <cell r="R374">
            <v>0</v>
          </cell>
          <cell r="S374">
            <v>68676000</v>
          </cell>
          <cell r="T374">
            <v>0</v>
          </cell>
        </row>
        <row r="375">
          <cell r="B375" t="str">
            <v>1-601-I052</v>
          </cell>
          <cell r="C375" t="str">
            <v>1-601-I052  PAS-SGP propósito general</v>
          </cell>
          <cell r="D375">
            <v>2721977000</v>
          </cell>
          <cell r="E375">
            <v>0</v>
          </cell>
          <cell r="F375">
            <v>0</v>
          </cell>
          <cell r="G375">
            <v>2721977000</v>
          </cell>
          <cell r="H375">
            <v>0</v>
          </cell>
          <cell r="I375">
            <v>2721977000</v>
          </cell>
          <cell r="J375">
            <v>89535525</v>
          </cell>
          <cell r="K375">
            <v>333971672</v>
          </cell>
          <cell r="L375">
            <v>94108962</v>
          </cell>
          <cell r="M375">
            <v>150850110</v>
          </cell>
          <cell r="N375">
            <v>5.5419</v>
          </cell>
          <cell r="O375">
            <v>82087829</v>
          </cell>
          <cell r="P375">
            <v>138828977</v>
          </cell>
          <cell r="Q375">
            <v>5.1002999999999998</v>
          </cell>
          <cell r="R375">
            <v>82087829</v>
          </cell>
          <cell r="S375">
            <v>138828977</v>
          </cell>
          <cell r="T375">
            <v>0</v>
          </cell>
        </row>
        <row r="376">
          <cell r="B376" t="str">
            <v>1-602-I049</v>
          </cell>
          <cell r="C376" t="str">
            <v>1-602-I049  PAS-RB-SGP propósito general</v>
          </cell>
          <cell r="D376">
            <v>73549000</v>
          </cell>
          <cell r="E376">
            <v>0</v>
          </cell>
          <cell r="F376">
            <v>0</v>
          </cell>
          <cell r="G376">
            <v>73549000</v>
          </cell>
          <cell r="H376">
            <v>0</v>
          </cell>
          <cell r="I376">
            <v>73549000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B377" t="str">
            <v>O23011601060000007749</v>
          </cell>
          <cell r="C377" t="str">
            <v>O23011601060000007749  Implementación de la estrategia de territorios cui</v>
          </cell>
          <cell r="D377">
            <v>7406339000</v>
          </cell>
          <cell r="E377">
            <v>-40000000</v>
          </cell>
          <cell r="F377">
            <v>-40000000</v>
          </cell>
          <cell r="G377">
            <v>7366339000</v>
          </cell>
          <cell r="H377">
            <v>0</v>
          </cell>
          <cell r="I377">
            <v>7366339000</v>
          </cell>
          <cell r="J377">
            <v>-1066502650</v>
          </cell>
          <cell r="K377">
            <v>2478323525</v>
          </cell>
          <cell r="L377">
            <v>69125850</v>
          </cell>
          <cell r="M377">
            <v>2478323525</v>
          </cell>
          <cell r="N377">
            <v>33.643900000000002</v>
          </cell>
          <cell r="O377">
            <v>222982952</v>
          </cell>
          <cell r="P377">
            <v>641409196</v>
          </cell>
          <cell r="Q377">
            <v>8.7073</v>
          </cell>
          <cell r="R377">
            <v>222982952</v>
          </cell>
          <cell r="S377">
            <v>641409196</v>
          </cell>
          <cell r="T377">
            <v>0</v>
          </cell>
        </row>
        <row r="378">
          <cell r="B378" t="str">
            <v>O2320201002072712010</v>
          </cell>
          <cell r="C378" t="str">
            <v>O2320201002072712010    Toallas</v>
          </cell>
          <cell r="D378">
            <v>0</v>
          </cell>
          <cell r="E378">
            <v>126000</v>
          </cell>
          <cell r="F378">
            <v>126000</v>
          </cell>
          <cell r="G378">
            <v>126000</v>
          </cell>
          <cell r="H378">
            <v>0</v>
          </cell>
          <cell r="I378">
            <v>126000</v>
          </cell>
          <cell r="J378">
            <v>126000</v>
          </cell>
          <cell r="K378">
            <v>126000</v>
          </cell>
          <cell r="L378">
            <v>126000</v>
          </cell>
          <cell r="M378">
            <v>126000</v>
          </cell>
          <cell r="N378">
            <v>100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B379" t="str">
            <v>1-100-F001</v>
          </cell>
          <cell r="C379" t="str">
            <v>1-100-F001  VA-Recursos distrito</v>
          </cell>
          <cell r="D379">
            <v>0</v>
          </cell>
          <cell r="E379">
            <v>126000</v>
          </cell>
          <cell r="F379">
            <v>126000</v>
          </cell>
          <cell r="G379">
            <v>126000</v>
          </cell>
          <cell r="H379">
            <v>0</v>
          </cell>
          <cell r="I379">
            <v>126000</v>
          </cell>
          <cell r="J379">
            <v>126000</v>
          </cell>
          <cell r="K379">
            <v>126000</v>
          </cell>
          <cell r="L379">
            <v>126000</v>
          </cell>
          <cell r="M379">
            <v>126000</v>
          </cell>
          <cell r="N379">
            <v>100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B380" t="str">
            <v>O2320201002082822806</v>
          </cell>
          <cell r="C380" t="str">
            <v>O2320201002082822806    Sudaderas</v>
          </cell>
          <cell r="D380">
            <v>50000000</v>
          </cell>
          <cell r="E380">
            <v>-50000000</v>
          </cell>
          <cell r="F380">
            <v>-50000000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B381" t="str">
            <v>1-100-F001</v>
          </cell>
          <cell r="C381" t="str">
            <v>1-100-F001  VA-Recursos distrito</v>
          </cell>
          <cell r="D381">
            <v>50000000</v>
          </cell>
          <cell r="E381">
            <v>-50000000</v>
          </cell>
          <cell r="F381">
            <v>-50000000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B382" t="str">
            <v>O2320201003023219302</v>
          </cell>
          <cell r="C382" t="str">
            <v>O2320201003023219302    Papel sanitario fraccionado</v>
          </cell>
          <cell r="D382">
            <v>0</v>
          </cell>
          <cell r="E382">
            <v>1660000</v>
          </cell>
          <cell r="F382">
            <v>1660000</v>
          </cell>
          <cell r="G382">
            <v>1660000</v>
          </cell>
          <cell r="H382">
            <v>0</v>
          </cell>
          <cell r="I382">
            <v>1660000</v>
          </cell>
          <cell r="J382">
            <v>1660000</v>
          </cell>
          <cell r="K382">
            <v>1660000</v>
          </cell>
          <cell r="L382">
            <v>1660000</v>
          </cell>
          <cell r="M382">
            <v>1660000</v>
          </cell>
          <cell r="N382">
            <v>100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B383" t="str">
            <v>1-100-F001</v>
          </cell>
          <cell r="C383" t="str">
            <v>1-100-F001  VA-Recursos distrito</v>
          </cell>
          <cell r="D383">
            <v>0</v>
          </cell>
          <cell r="E383">
            <v>1660000</v>
          </cell>
          <cell r="F383">
            <v>1660000</v>
          </cell>
          <cell r="G383">
            <v>1660000</v>
          </cell>
          <cell r="H383">
            <v>0</v>
          </cell>
          <cell r="I383">
            <v>1660000</v>
          </cell>
          <cell r="J383">
            <v>1660000</v>
          </cell>
          <cell r="K383">
            <v>1660000</v>
          </cell>
          <cell r="L383">
            <v>1660000</v>
          </cell>
          <cell r="M383">
            <v>1660000</v>
          </cell>
          <cell r="N383">
            <v>100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 t="str">
            <v>O2320201003023219601</v>
          </cell>
          <cell r="C384" t="str">
            <v>O2320201003023219601    Pañales desechables</v>
          </cell>
          <cell r="D384">
            <v>0</v>
          </cell>
          <cell r="E384">
            <v>17266000</v>
          </cell>
          <cell r="F384">
            <v>17266000</v>
          </cell>
          <cell r="G384">
            <v>17266000</v>
          </cell>
          <cell r="H384">
            <v>0</v>
          </cell>
          <cell r="I384">
            <v>17266000</v>
          </cell>
          <cell r="J384">
            <v>17266000</v>
          </cell>
          <cell r="K384">
            <v>17266000</v>
          </cell>
          <cell r="L384">
            <v>17266000</v>
          </cell>
          <cell r="M384">
            <v>17266000</v>
          </cell>
          <cell r="N384">
            <v>100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B385" t="str">
            <v>1-100-F001</v>
          </cell>
          <cell r="C385" t="str">
            <v>1-100-F001  VA-Recursos distrito</v>
          </cell>
          <cell r="D385">
            <v>0</v>
          </cell>
          <cell r="E385">
            <v>17266000</v>
          </cell>
          <cell r="F385">
            <v>17266000</v>
          </cell>
          <cell r="G385">
            <v>17266000</v>
          </cell>
          <cell r="H385">
            <v>0</v>
          </cell>
          <cell r="I385">
            <v>17266000</v>
          </cell>
          <cell r="J385">
            <v>17266000</v>
          </cell>
          <cell r="K385">
            <v>17266000</v>
          </cell>
          <cell r="L385">
            <v>17266000</v>
          </cell>
          <cell r="M385">
            <v>17266000</v>
          </cell>
          <cell r="N385">
            <v>100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B386" t="str">
            <v>O2320201003023219602</v>
          </cell>
          <cell r="C386" t="str">
            <v>O2320201003023219602    Toallas sanitarias</v>
          </cell>
          <cell r="D386">
            <v>0</v>
          </cell>
          <cell r="E386">
            <v>1811200</v>
          </cell>
          <cell r="F386">
            <v>1811200</v>
          </cell>
          <cell r="G386">
            <v>1811200</v>
          </cell>
          <cell r="H386">
            <v>0</v>
          </cell>
          <cell r="I386">
            <v>1811200</v>
          </cell>
          <cell r="J386">
            <v>1811200</v>
          </cell>
          <cell r="K386">
            <v>1811200</v>
          </cell>
          <cell r="L386">
            <v>1811200</v>
          </cell>
          <cell r="M386">
            <v>1811200</v>
          </cell>
          <cell r="N386">
            <v>100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B387" t="str">
            <v>1-100-F001</v>
          </cell>
          <cell r="C387" t="str">
            <v>1-100-F001  VA-Recursos distrito</v>
          </cell>
          <cell r="D387">
            <v>0</v>
          </cell>
          <cell r="E387">
            <v>1811200</v>
          </cell>
          <cell r="F387">
            <v>1811200</v>
          </cell>
          <cell r="G387">
            <v>1811200</v>
          </cell>
          <cell r="H387">
            <v>0</v>
          </cell>
          <cell r="I387">
            <v>1811200</v>
          </cell>
          <cell r="J387">
            <v>1811200</v>
          </cell>
          <cell r="K387">
            <v>1811200</v>
          </cell>
          <cell r="L387">
            <v>1811200</v>
          </cell>
          <cell r="M387">
            <v>1811200</v>
          </cell>
          <cell r="N387">
            <v>100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B388" t="str">
            <v>O2320201003023219999</v>
          </cell>
          <cell r="C388" t="str">
            <v>O2320201003023219999    Artículos n.c.p. de pulpa de papel o cartón</v>
          </cell>
          <cell r="D388">
            <v>50000000</v>
          </cell>
          <cell r="E388">
            <v>0</v>
          </cell>
          <cell r="F388">
            <v>0</v>
          </cell>
          <cell r="G388">
            <v>50000000</v>
          </cell>
          <cell r="H388">
            <v>0</v>
          </cell>
          <cell r="I388">
            <v>50000000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B389" t="str">
            <v>1-100-F001</v>
          </cell>
          <cell r="C389" t="str">
            <v>1-100-F001  VA-Recursos distrito</v>
          </cell>
          <cell r="D389">
            <v>50000000</v>
          </cell>
          <cell r="E389">
            <v>0</v>
          </cell>
          <cell r="F389">
            <v>0</v>
          </cell>
          <cell r="G389">
            <v>50000000</v>
          </cell>
          <cell r="H389">
            <v>0</v>
          </cell>
          <cell r="I389">
            <v>50000000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B390" t="str">
            <v>O2320201003053532105</v>
          </cell>
          <cell r="C390" t="str">
            <v>O2320201003053532105    Jabones de tocador</v>
          </cell>
          <cell r="D390">
            <v>0</v>
          </cell>
          <cell r="E390">
            <v>1279250</v>
          </cell>
          <cell r="F390">
            <v>1279250</v>
          </cell>
          <cell r="G390">
            <v>1279250</v>
          </cell>
          <cell r="H390">
            <v>0</v>
          </cell>
          <cell r="I390">
            <v>1279250</v>
          </cell>
          <cell r="J390">
            <v>1279250</v>
          </cell>
          <cell r="K390">
            <v>1279250</v>
          </cell>
          <cell r="L390">
            <v>1279250</v>
          </cell>
          <cell r="M390">
            <v>1279250</v>
          </cell>
          <cell r="N390">
            <v>100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B391" t="str">
            <v>1-100-F001</v>
          </cell>
          <cell r="C391" t="str">
            <v>1-100-F001  VA-Recursos distrito</v>
          </cell>
          <cell r="D391">
            <v>0</v>
          </cell>
          <cell r="E391">
            <v>1279250</v>
          </cell>
          <cell r="F391">
            <v>1279250</v>
          </cell>
          <cell r="G391">
            <v>1279250</v>
          </cell>
          <cell r="H391">
            <v>0</v>
          </cell>
          <cell r="I391">
            <v>1279250</v>
          </cell>
          <cell r="J391">
            <v>1279250</v>
          </cell>
          <cell r="K391">
            <v>1279250</v>
          </cell>
          <cell r="L391">
            <v>1279250</v>
          </cell>
          <cell r="M391">
            <v>1279250</v>
          </cell>
          <cell r="N391">
            <v>100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B392" t="str">
            <v>O2320201003053532301</v>
          </cell>
          <cell r="C392" t="str">
            <v>O2320201003053532301    Champúes</v>
          </cell>
          <cell r="D392">
            <v>0</v>
          </cell>
          <cell r="E392">
            <v>3690000</v>
          </cell>
          <cell r="F392">
            <v>3690000</v>
          </cell>
          <cell r="G392">
            <v>3690000</v>
          </cell>
          <cell r="H392">
            <v>0</v>
          </cell>
          <cell r="I392">
            <v>3690000</v>
          </cell>
          <cell r="J392">
            <v>3690000</v>
          </cell>
          <cell r="K392">
            <v>3690000</v>
          </cell>
          <cell r="L392">
            <v>3690000</v>
          </cell>
          <cell r="M392">
            <v>3690000</v>
          </cell>
          <cell r="N392">
            <v>100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B393" t="str">
            <v>1-100-F001</v>
          </cell>
          <cell r="C393" t="str">
            <v>1-100-F001  VA-Recursos distrito</v>
          </cell>
          <cell r="D393">
            <v>0</v>
          </cell>
          <cell r="E393">
            <v>3690000</v>
          </cell>
          <cell r="F393">
            <v>3690000</v>
          </cell>
          <cell r="G393">
            <v>3690000</v>
          </cell>
          <cell r="H393">
            <v>0</v>
          </cell>
          <cell r="I393">
            <v>3690000</v>
          </cell>
          <cell r="J393">
            <v>3690000</v>
          </cell>
          <cell r="K393">
            <v>3690000</v>
          </cell>
          <cell r="L393">
            <v>3690000</v>
          </cell>
          <cell r="M393">
            <v>3690000</v>
          </cell>
          <cell r="N393">
            <v>100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B394" t="str">
            <v>O2320201003053532308</v>
          </cell>
          <cell r="C394" t="str">
            <v>O2320201003053532308    Dentífricos</v>
          </cell>
          <cell r="D394">
            <v>0</v>
          </cell>
          <cell r="E394">
            <v>2105000</v>
          </cell>
          <cell r="F394">
            <v>2105000</v>
          </cell>
          <cell r="G394">
            <v>2105000</v>
          </cell>
          <cell r="H394">
            <v>0</v>
          </cell>
          <cell r="I394">
            <v>2105000</v>
          </cell>
          <cell r="J394">
            <v>2105000</v>
          </cell>
          <cell r="K394">
            <v>2105000</v>
          </cell>
          <cell r="L394">
            <v>2105000</v>
          </cell>
          <cell r="M394">
            <v>2105000</v>
          </cell>
          <cell r="N394">
            <v>100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B395" t="str">
            <v>1-100-F001</v>
          </cell>
          <cell r="C395" t="str">
            <v>1-100-F001  VA-Recursos distrito</v>
          </cell>
          <cell r="D395">
            <v>0</v>
          </cell>
          <cell r="E395">
            <v>2105000</v>
          </cell>
          <cell r="F395">
            <v>2105000</v>
          </cell>
          <cell r="G395">
            <v>2105000</v>
          </cell>
          <cell r="H395">
            <v>0</v>
          </cell>
          <cell r="I395">
            <v>2105000</v>
          </cell>
          <cell r="J395">
            <v>2105000</v>
          </cell>
          <cell r="K395">
            <v>2105000</v>
          </cell>
          <cell r="L395">
            <v>2105000</v>
          </cell>
          <cell r="M395">
            <v>2105000</v>
          </cell>
          <cell r="N395">
            <v>100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B396" t="str">
            <v>O2320201003053532309</v>
          </cell>
          <cell r="C396" t="str">
            <v>O2320201003053532309    Productos líquidos para higiene bucal</v>
          </cell>
          <cell r="D396">
            <v>0</v>
          </cell>
          <cell r="E396">
            <v>668700</v>
          </cell>
          <cell r="F396">
            <v>668700</v>
          </cell>
          <cell r="G396">
            <v>668700</v>
          </cell>
          <cell r="H396">
            <v>0</v>
          </cell>
          <cell r="I396">
            <v>668700</v>
          </cell>
          <cell r="J396">
            <v>668700</v>
          </cell>
          <cell r="K396">
            <v>668700</v>
          </cell>
          <cell r="L396">
            <v>668700</v>
          </cell>
          <cell r="M396">
            <v>668700</v>
          </cell>
          <cell r="N396">
            <v>100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B397" t="str">
            <v>1-100-F001</v>
          </cell>
          <cell r="C397" t="str">
            <v>1-100-F001  VA-Recursos distrito</v>
          </cell>
          <cell r="D397">
            <v>0</v>
          </cell>
          <cell r="E397">
            <v>668700</v>
          </cell>
          <cell r="F397">
            <v>668700</v>
          </cell>
          <cell r="G397">
            <v>668700</v>
          </cell>
          <cell r="H397">
            <v>0</v>
          </cell>
          <cell r="I397">
            <v>668700</v>
          </cell>
          <cell r="J397">
            <v>668700</v>
          </cell>
          <cell r="K397">
            <v>668700</v>
          </cell>
          <cell r="L397">
            <v>668700</v>
          </cell>
          <cell r="M397">
            <v>668700</v>
          </cell>
          <cell r="N397">
            <v>100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B398" t="str">
            <v>O2320201003053532315</v>
          </cell>
          <cell r="C398" t="str">
            <v>O2320201003053532315    Polvos de talco</v>
          </cell>
          <cell r="D398">
            <v>0</v>
          </cell>
          <cell r="E398">
            <v>2250000</v>
          </cell>
          <cell r="F398">
            <v>2250000</v>
          </cell>
          <cell r="G398">
            <v>2250000</v>
          </cell>
          <cell r="H398">
            <v>0</v>
          </cell>
          <cell r="I398">
            <v>2250000</v>
          </cell>
          <cell r="J398">
            <v>2250000</v>
          </cell>
          <cell r="K398">
            <v>2250000</v>
          </cell>
          <cell r="L398">
            <v>2250000</v>
          </cell>
          <cell r="M398">
            <v>2250000</v>
          </cell>
          <cell r="N398">
            <v>100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</row>
        <row r="399">
          <cell r="B399" t="str">
            <v>1-100-F001</v>
          </cell>
          <cell r="C399" t="str">
            <v>1-100-F001  VA-Recursos distrito</v>
          </cell>
          <cell r="D399">
            <v>0</v>
          </cell>
          <cell r="E399">
            <v>2250000</v>
          </cell>
          <cell r="F399">
            <v>2250000</v>
          </cell>
          <cell r="G399">
            <v>2250000</v>
          </cell>
          <cell r="H399">
            <v>0</v>
          </cell>
          <cell r="I399">
            <v>2250000</v>
          </cell>
          <cell r="J399">
            <v>2250000</v>
          </cell>
          <cell r="K399">
            <v>2250000</v>
          </cell>
          <cell r="L399">
            <v>2250000</v>
          </cell>
          <cell r="M399">
            <v>2250000</v>
          </cell>
          <cell r="N399">
            <v>100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B400" t="str">
            <v>O2320201003053532323</v>
          </cell>
          <cell r="C400" t="str">
            <v>O2320201003053532323    Desodorantes sólidos de tocador</v>
          </cell>
          <cell r="D400">
            <v>0</v>
          </cell>
          <cell r="E400">
            <v>5840000</v>
          </cell>
          <cell r="F400">
            <v>5840000</v>
          </cell>
          <cell r="G400">
            <v>5840000</v>
          </cell>
          <cell r="H400">
            <v>0</v>
          </cell>
          <cell r="I400">
            <v>5840000</v>
          </cell>
          <cell r="J400">
            <v>5840000</v>
          </cell>
          <cell r="K400">
            <v>5840000</v>
          </cell>
          <cell r="L400">
            <v>5840000</v>
          </cell>
          <cell r="M400">
            <v>5840000</v>
          </cell>
          <cell r="N400">
            <v>100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</row>
        <row r="401">
          <cell r="B401" t="str">
            <v>1-100-F001</v>
          </cell>
          <cell r="C401" t="str">
            <v>1-100-F001  VA-Recursos distrito</v>
          </cell>
          <cell r="D401">
            <v>0</v>
          </cell>
          <cell r="E401">
            <v>5840000</v>
          </cell>
          <cell r="F401">
            <v>5840000</v>
          </cell>
          <cell r="G401">
            <v>5840000</v>
          </cell>
          <cell r="H401">
            <v>0</v>
          </cell>
          <cell r="I401">
            <v>5840000</v>
          </cell>
          <cell r="J401">
            <v>5840000</v>
          </cell>
          <cell r="K401">
            <v>5840000</v>
          </cell>
          <cell r="L401">
            <v>5840000</v>
          </cell>
          <cell r="M401">
            <v>5840000</v>
          </cell>
          <cell r="N401">
            <v>100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</row>
        <row r="402">
          <cell r="B402" t="str">
            <v>O2320201003053532330</v>
          </cell>
          <cell r="C402" t="str">
            <v>O2320201003053532330    Pañitos húmedos</v>
          </cell>
          <cell r="D402">
            <v>0</v>
          </cell>
          <cell r="E402">
            <v>1201900</v>
          </cell>
          <cell r="F402">
            <v>1201900</v>
          </cell>
          <cell r="G402">
            <v>1201900</v>
          </cell>
          <cell r="H402">
            <v>0</v>
          </cell>
          <cell r="I402">
            <v>1201900</v>
          </cell>
          <cell r="J402">
            <v>1201900</v>
          </cell>
          <cell r="K402">
            <v>1201900</v>
          </cell>
          <cell r="L402">
            <v>1201900</v>
          </cell>
          <cell r="M402">
            <v>1201900</v>
          </cell>
          <cell r="N402">
            <v>100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B403" t="str">
            <v>1-100-F001</v>
          </cell>
          <cell r="C403" t="str">
            <v>1-100-F001  VA-Recursos distrito</v>
          </cell>
          <cell r="D403">
            <v>0</v>
          </cell>
          <cell r="E403">
            <v>1201900</v>
          </cell>
          <cell r="F403">
            <v>1201900</v>
          </cell>
          <cell r="G403">
            <v>1201900</v>
          </cell>
          <cell r="H403">
            <v>0</v>
          </cell>
          <cell r="I403">
            <v>1201900</v>
          </cell>
          <cell r="J403">
            <v>1201900</v>
          </cell>
          <cell r="K403">
            <v>1201900</v>
          </cell>
          <cell r="L403">
            <v>1201900</v>
          </cell>
          <cell r="M403">
            <v>1201900</v>
          </cell>
          <cell r="N403">
            <v>100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</row>
        <row r="404">
          <cell r="B404" t="str">
            <v>O2320201003053532399</v>
          </cell>
          <cell r="C404" t="str">
            <v>O2320201003053532399    Productos n.c.p. para tocador</v>
          </cell>
          <cell r="D404">
            <v>0</v>
          </cell>
          <cell r="E404">
            <v>13472900</v>
          </cell>
          <cell r="F404">
            <v>13472900</v>
          </cell>
          <cell r="G404">
            <v>13472900</v>
          </cell>
          <cell r="H404">
            <v>0</v>
          </cell>
          <cell r="I404">
            <v>13472900</v>
          </cell>
          <cell r="J404">
            <v>13472900</v>
          </cell>
          <cell r="K404">
            <v>13472900</v>
          </cell>
          <cell r="L404">
            <v>13472900</v>
          </cell>
          <cell r="M404">
            <v>13472900</v>
          </cell>
          <cell r="N404">
            <v>100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</row>
        <row r="405">
          <cell r="B405" t="str">
            <v>1-100-F001</v>
          </cell>
          <cell r="C405" t="str">
            <v>1-100-F001  VA-Recursos distrito</v>
          </cell>
          <cell r="D405">
            <v>0</v>
          </cell>
          <cell r="E405">
            <v>13472900</v>
          </cell>
          <cell r="F405">
            <v>13472900</v>
          </cell>
          <cell r="G405">
            <v>13472900</v>
          </cell>
          <cell r="H405">
            <v>0</v>
          </cell>
          <cell r="I405">
            <v>13472900</v>
          </cell>
          <cell r="J405">
            <v>13472900</v>
          </cell>
          <cell r="K405">
            <v>13472900</v>
          </cell>
          <cell r="L405">
            <v>13472900</v>
          </cell>
          <cell r="M405">
            <v>13472900</v>
          </cell>
          <cell r="N405">
            <v>100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</row>
        <row r="406">
          <cell r="B406" t="str">
            <v>O2320201003083899307</v>
          </cell>
          <cell r="C406" t="str">
            <v>O2320201003083899307    Cepillos para dientes</v>
          </cell>
          <cell r="D406">
            <v>0</v>
          </cell>
          <cell r="E406">
            <v>3728900</v>
          </cell>
          <cell r="F406">
            <v>3728900</v>
          </cell>
          <cell r="G406">
            <v>3728900</v>
          </cell>
          <cell r="H406">
            <v>0</v>
          </cell>
          <cell r="I406">
            <v>3728900</v>
          </cell>
          <cell r="J406">
            <v>3728900</v>
          </cell>
          <cell r="K406">
            <v>3728900</v>
          </cell>
          <cell r="L406">
            <v>3728900</v>
          </cell>
          <cell r="M406">
            <v>3728900</v>
          </cell>
          <cell r="N406">
            <v>100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</row>
        <row r="407">
          <cell r="B407" t="str">
            <v>1-100-F001</v>
          </cell>
          <cell r="C407" t="str">
            <v>1-100-F001  VA-Recursos distrito</v>
          </cell>
          <cell r="D407">
            <v>0</v>
          </cell>
          <cell r="E407">
            <v>3728900</v>
          </cell>
          <cell r="F407">
            <v>3728900</v>
          </cell>
          <cell r="G407">
            <v>3728900</v>
          </cell>
          <cell r="H407">
            <v>0</v>
          </cell>
          <cell r="I407">
            <v>3728900</v>
          </cell>
          <cell r="J407">
            <v>3728900</v>
          </cell>
          <cell r="K407">
            <v>3728900</v>
          </cell>
          <cell r="L407">
            <v>3728900</v>
          </cell>
          <cell r="M407">
            <v>3728900</v>
          </cell>
          <cell r="N407">
            <v>100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B408" t="str">
            <v>O2320201003083899997</v>
          </cell>
          <cell r="C408" t="str">
            <v>O2320201003083899997    Artículos n.c.p. para protección</v>
          </cell>
          <cell r="D408">
            <v>17250000</v>
          </cell>
          <cell r="E408">
            <v>0</v>
          </cell>
          <cell r="F408">
            <v>0</v>
          </cell>
          <cell r="G408">
            <v>17250000</v>
          </cell>
          <cell r="H408">
            <v>0</v>
          </cell>
          <cell r="I408">
            <v>17250000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B409" t="str">
            <v>1-100-F001</v>
          </cell>
          <cell r="C409" t="str">
            <v>1-100-F001  VA-Recursos distrito</v>
          </cell>
          <cell r="D409">
            <v>17250000</v>
          </cell>
          <cell r="E409">
            <v>0</v>
          </cell>
          <cell r="F409">
            <v>0</v>
          </cell>
          <cell r="G409">
            <v>17250000</v>
          </cell>
          <cell r="H409">
            <v>0</v>
          </cell>
          <cell r="I409">
            <v>17250000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B410" t="str">
            <v>O2320201004024291403</v>
          </cell>
          <cell r="C410" t="str">
            <v>O2320201004024291403    Máquinas de afeitar no eléctricas</v>
          </cell>
          <cell r="D410">
            <v>0</v>
          </cell>
          <cell r="E410">
            <v>4900000</v>
          </cell>
          <cell r="F410">
            <v>4900000</v>
          </cell>
          <cell r="G410">
            <v>4900000</v>
          </cell>
          <cell r="H410">
            <v>0</v>
          </cell>
          <cell r="I410">
            <v>4900000</v>
          </cell>
          <cell r="J410">
            <v>4900000</v>
          </cell>
          <cell r="K410">
            <v>4900000</v>
          </cell>
          <cell r="L410">
            <v>4900000</v>
          </cell>
          <cell r="M410">
            <v>4900000</v>
          </cell>
          <cell r="N410">
            <v>100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B411" t="str">
            <v>1-100-F001</v>
          </cell>
          <cell r="C411" t="str">
            <v>1-100-F001  VA-Recursos distrito</v>
          </cell>
          <cell r="D411">
            <v>0</v>
          </cell>
          <cell r="E411">
            <v>4900000</v>
          </cell>
          <cell r="F411">
            <v>4900000</v>
          </cell>
          <cell r="G411">
            <v>4900000</v>
          </cell>
          <cell r="H411">
            <v>0</v>
          </cell>
          <cell r="I411">
            <v>4900000</v>
          </cell>
          <cell r="J411">
            <v>4900000</v>
          </cell>
          <cell r="K411">
            <v>4900000</v>
          </cell>
          <cell r="L411">
            <v>4900000</v>
          </cell>
          <cell r="M411">
            <v>4900000</v>
          </cell>
          <cell r="N411">
            <v>100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</row>
        <row r="412">
          <cell r="B412" t="str">
            <v>O232020200662530</v>
          </cell>
          <cell r="C412" t="str">
            <v>O232020200662530        Comercio al por menor de artículos textiles, prend</v>
          </cell>
          <cell r="D412">
            <v>0</v>
          </cell>
          <cell r="E412">
            <v>50000000</v>
          </cell>
          <cell r="F412">
            <v>50000000</v>
          </cell>
          <cell r="G412">
            <v>50000000</v>
          </cell>
          <cell r="H412">
            <v>0</v>
          </cell>
          <cell r="I412">
            <v>50000000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</row>
        <row r="413">
          <cell r="B413" t="str">
            <v>1-100-F001</v>
          </cell>
          <cell r="C413" t="str">
            <v>1-100-F001  VA-Recursos distrito</v>
          </cell>
          <cell r="D413">
            <v>0</v>
          </cell>
          <cell r="E413">
            <v>50000000</v>
          </cell>
          <cell r="F413">
            <v>50000000</v>
          </cell>
          <cell r="G413">
            <v>50000000</v>
          </cell>
          <cell r="H413">
            <v>0</v>
          </cell>
          <cell r="I413">
            <v>50000000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B414" t="str">
            <v>O232020200883118</v>
          </cell>
          <cell r="C414" t="str">
            <v>O232020200883118        Servicios de gestión y administración empresarial</v>
          </cell>
          <cell r="D414">
            <v>3008675000</v>
          </cell>
          <cell r="E414">
            <v>0</v>
          </cell>
          <cell r="F414">
            <v>0</v>
          </cell>
          <cell r="G414">
            <v>3008675000</v>
          </cell>
          <cell r="H414">
            <v>0</v>
          </cell>
          <cell r="I414">
            <v>3008675000</v>
          </cell>
          <cell r="J414">
            <v>0</v>
          </cell>
          <cell r="K414">
            <v>1331821175</v>
          </cell>
          <cell r="L414">
            <v>9126000</v>
          </cell>
          <cell r="M414">
            <v>1331821175</v>
          </cell>
          <cell r="N414">
            <v>44.265999999999998</v>
          </cell>
          <cell r="O414">
            <v>222982952</v>
          </cell>
          <cell r="P414">
            <v>641409196</v>
          </cell>
          <cell r="Q414">
            <v>21.3187</v>
          </cell>
          <cell r="R414">
            <v>222982952</v>
          </cell>
          <cell r="S414">
            <v>641409196</v>
          </cell>
          <cell r="T414">
            <v>0</v>
          </cell>
        </row>
        <row r="415">
          <cell r="B415" t="str">
            <v>1-100-F001</v>
          </cell>
          <cell r="C415" t="str">
            <v>1-100-F001  VA-Recursos distrito</v>
          </cell>
          <cell r="D415">
            <v>3008675000</v>
          </cell>
          <cell r="E415">
            <v>0</v>
          </cell>
          <cell r="F415">
            <v>0</v>
          </cell>
          <cell r="G415">
            <v>3008675000</v>
          </cell>
          <cell r="H415">
            <v>0</v>
          </cell>
          <cell r="I415">
            <v>3008675000</v>
          </cell>
          <cell r="J415">
            <v>0</v>
          </cell>
          <cell r="K415">
            <v>1331821175</v>
          </cell>
          <cell r="L415">
            <v>9126000</v>
          </cell>
          <cell r="M415">
            <v>1331821175</v>
          </cell>
          <cell r="N415">
            <v>44.265999999999998</v>
          </cell>
          <cell r="O415">
            <v>222982952</v>
          </cell>
          <cell r="P415">
            <v>641409196</v>
          </cell>
          <cell r="Q415">
            <v>21.3187</v>
          </cell>
          <cell r="R415">
            <v>222982952</v>
          </cell>
          <cell r="S415">
            <v>641409196</v>
          </cell>
          <cell r="T415">
            <v>0</v>
          </cell>
        </row>
        <row r="416">
          <cell r="B416" t="str">
            <v>O232020200885999</v>
          </cell>
          <cell r="C416" t="str">
            <v>O232020200885999        Otros servicios de apoyo n.c.p.</v>
          </cell>
          <cell r="D416">
            <v>130000000</v>
          </cell>
          <cell r="E416">
            <v>-99999850</v>
          </cell>
          <cell r="F416">
            <v>-99999850</v>
          </cell>
          <cell r="G416">
            <v>30000150</v>
          </cell>
          <cell r="H416">
            <v>0</v>
          </cell>
          <cell r="I416">
            <v>30000150</v>
          </cell>
          <cell r="J416">
            <v>-40000000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B417" t="str">
            <v>1-100-F001</v>
          </cell>
          <cell r="C417" t="str">
            <v>1-100-F001  VA-Recursos distrito</v>
          </cell>
          <cell r="D417">
            <v>130000000</v>
          </cell>
          <cell r="E417">
            <v>-99999850</v>
          </cell>
          <cell r="F417">
            <v>-99999850</v>
          </cell>
          <cell r="G417">
            <v>30000150</v>
          </cell>
          <cell r="H417">
            <v>0</v>
          </cell>
          <cell r="I417">
            <v>30000150</v>
          </cell>
          <cell r="J417">
            <v>-40000000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B418" t="str">
            <v>O232020200991199</v>
          </cell>
          <cell r="C418" t="str">
            <v>O232020200991199        Otros servicios administrativos del gobierno n.c.p</v>
          </cell>
          <cell r="D418">
            <v>3200414000</v>
          </cell>
          <cell r="E418">
            <v>0</v>
          </cell>
          <cell r="F418">
            <v>0</v>
          </cell>
          <cell r="G418">
            <v>3200414000</v>
          </cell>
          <cell r="H418">
            <v>0</v>
          </cell>
          <cell r="I418">
            <v>3200414000</v>
          </cell>
          <cell r="J418">
            <v>-1086502500</v>
          </cell>
          <cell r="K418">
            <v>1086502500</v>
          </cell>
          <cell r="L418">
            <v>0</v>
          </cell>
          <cell r="M418">
            <v>1086502500</v>
          </cell>
          <cell r="N418">
            <v>33.948799999999999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B419" t="str">
            <v>1-100-F001</v>
          </cell>
          <cell r="C419" t="str">
            <v>1-100-F001  VA-Recursos distrito</v>
          </cell>
          <cell r="D419">
            <v>3200414000</v>
          </cell>
          <cell r="E419">
            <v>0</v>
          </cell>
          <cell r="F419">
            <v>0</v>
          </cell>
          <cell r="G419">
            <v>3200414000</v>
          </cell>
          <cell r="H419">
            <v>0</v>
          </cell>
          <cell r="I419">
            <v>3200414000</v>
          </cell>
          <cell r="J419">
            <v>-1086502500</v>
          </cell>
          <cell r="K419">
            <v>1086502500</v>
          </cell>
          <cell r="L419">
            <v>0</v>
          </cell>
          <cell r="M419">
            <v>1086502500</v>
          </cell>
          <cell r="N419">
            <v>33.948799999999999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</row>
        <row r="420">
          <cell r="B420" t="str">
            <v>O232020200993304</v>
          </cell>
          <cell r="C420" t="str">
            <v>O232020200993304        Otros servicios sociales con alojamiento para adul</v>
          </cell>
          <cell r="D420">
            <v>950000000</v>
          </cell>
          <cell r="E420">
            <v>0</v>
          </cell>
          <cell r="F420">
            <v>0</v>
          </cell>
          <cell r="G420">
            <v>950000000</v>
          </cell>
          <cell r="H420">
            <v>0</v>
          </cell>
          <cell r="I420">
            <v>950000000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B421" t="str">
            <v>1-100-F001</v>
          </cell>
          <cell r="C421" t="str">
            <v>1-100-F001  VA-Recursos distrito</v>
          </cell>
          <cell r="D421">
            <v>501899000</v>
          </cell>
          <cell r="E421">
            <v>0</v>
          </cell>
          <cell r="F421">
            <v>0</v>
          </cell>
          <cell r="G421">
            <v>501899000</v>
          </cell>
          <cell r="H421">
            <v>0</v>
          </cell>
          <cell r="I421">
            <v>501899000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B422" t="str">
            <v>2-100-I009</v>
          </cell>
          <cell r="C422" t="str">
            <v>2-100-I009  VA-SGP propósito general</v>
          </cell>
          <cell r="D422">
            <v>448101000</v>
          </cell>
          <cell r="E422">
            <v>0</v>
          </cell>
          <cell r="F422">
            <v>0</v>
          </cell>
          <cell r="G422">
            <v>448101000</v>
          </cell>
          <cell r="H422">
            <v>0</v>
          </cell>
          <cell r="I422">
            <v>448101000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B423" t="str">
            <v>O23011601060000007752</v>
          </cell>
          <cell r="C423" t="str">
            <v>O23011601060000007752  Contribución a la protección de los derechos de la</v>
          </cell>
          <cell r="D423">
            <v>4902754000</v>
          </cell>
          <cell r="E423">
            <v>0</v>
          </cell>
          <cell r="F423">
            <v>0</v>
          </cell>
          <cell r="G423">
            <v>4902754000</v>
          </cell>
          <cell r="H423">
            <v>0</v>
          </cell>
          <cell r="I423">
            <v>4902754000</v>
          </cell>
          <cell r="J423">
            <v>231368149</v>
          </cell>
          <cell r="K423">
            <v>3241803183</v>
          </cell>
          <cell r="L423">
            <v>97526497</v>
          </cell>
          <cell r="M423">
            <v>3084958431</v>
          </cell>
          <cell r="N423">
            <v>62.923000000000002</v>
          </cell>
          <cell r="O423">
            <v>378435264</v>
          </cell>
          <cell r="P423">
            <v>1022522803</v>
          </cell>
          <cell r="Q423">
            <v>20.856100000000001</v>
          </cell>
          <cell r="R423">
            <v>378435264</v>
          </cell>
          <cell r="S423">
            <v>1022522803</v>
          </cell>
          <cell r="T423">
            <v>0</v>
          </cell>
        </row>
        <row r="424">
          <cell r="B424" t="str">
            <v>O23201010030302</v>
          </cell>
          <cell r="C424" t="str">
            <v>O23201010030302         Maquinaria de informática y sus partes, piezas y a</v>
          </cell>
          <cell r="D424">
            <v>15000000</v>
          </cell>
          <cell r="E424">
            <v>0</v>
          </cell>
          <cell r="F424">
            <v>0</v>
          </cell>
          <cell r="G424">
            <v>15000000</v>
          </cell>
          <cell r="H424">
            <v>0</v>
          </cell>
          <cell r="I424">
            <v>15000000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B425" t="str">
            <v>2-100-I009</v>
          </cell>
          <cell r="C425" t="str">
            <v>2-100-I009  VA-SGP propósito general</v>
          </cell>
          <cell r="D425">
            <v>15000000</v>
          </cell>
          <cell r="E425">
            <v>0</v>
          </cell>
          <cell r="F425">
            <v>0</v>
          </cell>
          <cell r="G425">
            <v>15000000</v>
          </cell>
          <cell r="H425">
            <v>0</v>
          </cell>
          <cell r="I425">
            <v>15000000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B426" t="str">
            <v>O23201010030502</v>
          </cell>
          <cell r="C426" t="str">
            <v>O23201010030502         Aparatos transmisores de televisión y radio; telev</v>
          </cell>
          <cell r="D426">
            <v>28000000</v>
          </cell>
          <cell r="E426">
            <v>0</v>
          </cell>
          <cell r="F426">
            <v>-27860000</v>
          </cell>
          <cell r="G426">
            <v>140000</v>
          </cell>
          <cell r="H426">
            <v>0</v>
          </cell>
          <cell r="I426">
            <v>140000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B427" t="str">
            <v>2-100-I009</v>
          </cell>
          <cell r="C427" t="str">
            <v>2-100-I009  VA-SGP propósito general</v>
          </cell>
          <cell r="D427">
            <v>28000000</v>
          </cell>
          <cell r="E427">
            <v>0</v>
          </cell>
          <cell r="F427">
            <v>-27860000</v>
          </cell>
          <cell r="G427">
            <v>140000</v>
          </cell>
          <cell r="H427">
            <v>0</v>
          </cell>
          <cell r="I427">
            <v>140000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B428" t="str">
            <v>O2320101004010102</v>
          </cell>
          <cell r="C428" t="str">
            <v>O2320101004010102       Muebles del tipo utilizado en la oficina</v>
          </cell>
          <cell r="D428">
            <v>25000000</v>
          </cell>
          <cell r="E428">
            <v>0</v>
          </cell>
          <cell r="F428">
            <v>-25000000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B429" t="str">
            <v>2-100-I009</v>
          </cell>
          <cell r="C429" t="str">
            <v>2-100-I009  VA-SGP propósito general</v>
          </cell>
          <cell r="D429">
            <v>25000000</v>
          </cell>
          <cell r="E429">
            <v>0</v>
          </cell>
          <cell r="F429">
            <v>-25000000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B430" t="str">
            <v>O2320201002042411001</v>
          </cell>
          <cell r="C430" t="str">
            <v>O2320201002042411001    Alcohol etílico sin desnaturalizar (para fabricar</v>
          </cell>
          <cell r="D430">
            <v>0</v>
          </cell>
          <cell r="E430">
            <v>114240</v>
          </cell>
          <cell r="F430">
            <v>114240</v>
          </cell>
          <cell r="G430">
            <v>114240</v>
          </cell>
          <cell r="H430">
            <v>0</v>
          </cell>
          <cell r="I430">
            <v>114240</v>
          </cell>
          <cell r="J430">
            <v>114240</v>
          </cell>
          <cell r="K430">
            <v>114240</v>
          </cell>
          <cell r="L430">
            <v>114240</v>
          </cell>
          <cell r="M430">
            <v>114240</v>
          </cell>
          <cell r="N430">
            <v>100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B431" t="str">
            <v>1-100-F001</v>
          </cell>
          <cell r="C431" t="str">
            <v>1-100-F001  VA-Recursos distrito</v>
          </cell>
          <cell r="D431">
            <v>0</v>
          </cell>
          <cell r="E431">
            <v>114240</v>
          </cell>
          <cell r="F431">
            <v>114240</v>
          </cell>
          <cell r="G431">
            <v>114240</v>
          </cell>
          <cell r="H431">
            <v>0</v>
          </cell>
          <cell r="I431">
            <v>114240</v>
          </cell>
          <cell r="J431">
            <v>114240</v>
          </cell>
          <cell r="K431">
            <v>114240</v>
          </cell>
          <cell r="L431">
            <v>114240</v>
          </cell>
          <cell r="M431">
            <v>114240</v>
          </cell>
          <cell r="N431">
            <v>100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B432" t="str">
            <v>O2320201002072711004</v>
          </cell>
          <cell r="C432" t="str">
            <v>O2320201002072711004    Mantas y frazadas de fibras artificiales y sintéti</v>
          </cell>
          <cell r="D432">
            <v>80000000</v>
          </cell>
          <cell r="E432">
            <v>0</v>
          </cell>
          <cell r="F432">
            <v>-80000000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B433" t="str">
            <v>2-100-I009</v>
          </cell>
          <cell r="C433" t="str">
            <v>2-100-I009  VA-SGP propósito general</v>
          </cell>
          <cell r="D433">
            <v>80000000</v>
          </cell>
          <cell r="E433">
            <v>0</v>
          </cell>
          <cell r="F433">
            <v>-80000000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B434" t="str">
            <v>O2320201002072712001</v>
          </cell>
          <cell r="C434" t="str">
            <v>O2320201002072712001    Sábanas</v>
          </cell>
          <cell r="D434">
            <v>0</v>
          </cell>
          <cell r="E434">
            <v>184450</v>
          </cell>
          <cell r="F434">
            <v>184450</v>
          </cell>
          <cell r="G434">
            <v>184450</v>
          </cell>
          <cell r="H434">
            <v>0</v>
          </cell>
          <cell r="I434">
            <v>184450</v>
          </cell>
          <cell r="J434">
            <v>184450</v>
          </cell>
          <cell r="K434">
            <v>184450</v>
          </cell>
          <cell r="L434">
            <v>184450</v>
          </cell>
          <cell r="M434">
            <v>184450</v>
          </cell>
          <cell r="N434">
            <v>100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B435" t="str">
            <v>1-100-F001</v>
          </cell>
          <cell r="C435" t="str">
            <v>1-100-F001  VA-Recursos distrito</v>
          </cell>
          <cell r="D435">
            <v>0</v>
          </cell>
          <cell r="E435">
            <v>184450</v>
          </cell>
          <cell r="F435">
            <v>184450</v>
          </cell>
          <cell r="G435">
            <v>184450</v>
          </cell>
          <cell r="H435">
            <v>0</v>
          </cell>
          <cell r="I435">
            <v>184450</v>
          </cell>
          <cell r="J435">
            <v>184450</v>
          </cell>
          <cell r="K435">
            <v>184450</v>
          </cell>
          <cell r="L435">
            <v>184450</v>
          </cell>
          <cell r="M435">
            <v>184450</v>
          </cell>
          <cell r="N435">
            <v>100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</row>
        <row r="436">
          <cell r="B436" t="str">
            <v>O2320201002072719004</v>
          </cell>
          <cell r="C436" t="str">
            <v>O2320201002072719004    Tapabocas y otras prendas de ropa médica</v>
          </cell>
          <cell r="D436">
            <v>0</v>
          </cell>
          <cell r="E436">
            <v>7949200</v>
          </cell>
          <cell r="F436">
            <v>7949200</v>
          </cell>
          <cell r="G436">
            <v>7949200</v>
          </cell>
          <cell r="H436">
            <v>0</v>
          </cell>
          <cell r="I436">
            <v>7949200</v>
          </cell>
          <cell r="J436">
            <v>7949200</v>
          </cell>
          <cell r="K436">
            <v>7949200</v>
          </cell>
          <cell r="L436">
            <v>7949200</v>
          </cell>
          <cell r="M436">
            <v>7949200</v>
          </cell>
          <cell r="N436">
            <v>100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B437" t="str">
            <v>1-100-F001</v>
          </cell>
          <cell r="C437" t="str">
            <v>1-100-F001  VA-Recursos distrito</v>
          </cell>
          <cell r="D437">
            <v>0</v>
          </cell>
          <cell r="E437">
            <v>7949200</v>
          </cell>
          <cell r="F437">
            <v>7949200</v>
          </cell>
          <cell r="G437">
            <v>7949200</v>
          </cell>
          <cell r="H437">
            <v>0</v>
          </cell>
          <cell r="I437">
            <v>7949200</v>
          </cell>
          <cell r="J437">
            <v>7949200</v>
          </cell>
          <cell r="K437">
            <v>7949200</v>
          </cell>
          <cell r="L437">
            <v>7949200</v>
          </cell>
          <cell r="M437">
            <v>7949200</v>
          </cell>
          <cell r="N437">
            <v>100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B438" t="str">
            <v>O2320201002082822806</v>
          </cell>
          <cell r="C438" t="str">
            <v>O2320201002082822806    Sudaderas</v>
          </cell>
          <cell r="D438">
            <v>135000000</v>
          </cell>
          <cell r="E438">
            <v>0</v>
          </cell>
          <cell r="F438">
            <v>-135000000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B439" t="str">
            <v>2-100-I009</v>
          </cell>
          <cell r="C439" t="str">
            <v>2-100-I009  VA-SGP propósito general</v>
          </cell>
          <cell r="D439">
            <v>135000000</v>
          </cell>
          <cell r="E439">
            <v>0</v>
          </cell>
          <cell r="F439">
            <v>-135000000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B440" t="str">
            <v>O2320201002082823611</v>
          </cell>
          <cell r="C440" t="str">
            <v>O2320201002082823611    Delantales</v>
          </cell>
          <cell r="D440">
            <v>0</v>
          </cell>
          <cell r="E440">
            <v>145000</v>
          </cell>
          <cell r="F440">
            <v>145000</v>
          </cell>
          <cell r="G440">
            <v>145000</v>
          </cell>
          <cell r="H440">
            <v>0</v>
          </cell>
          <cell r="I440">
            <v>145000</v>
          </cell>
          <cell r="J440">
            <v>145000</v>
          </cell>
          <cell r="K440">
            <v>145000</v>
          </cell>
          <cell r="L440">
            <v>145000</v>
          </cell>
          <cell r="M440">
            <v>145000</v>
          </cell>
          <cell r="N440">
            <v>100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B441" t="str">
            <v>1-100-F001</v>
          </cell>
          <cell r="C441" t="str">
            <v>1-100-F001  VA-Recursos distrito</v>
          </cell>
          <cell r="D441">
            <v>0</v>
          </cell>
          <cell r="E441">
            <v>145000</v>
          </cell>
          <cell r="F441">
            <v>145000</v>
          </cell>
          <cell r="G441">
            <v>145000</v>
          </cell>
          <cell r="H441">
            <v>0</v>
          </cell>
          <cell r="I441">
            <v>145000</v>
          </cell>
          <cell r="J441">
            <v>145000</v>
          </cell>
          <cell r="K441">
            <v>145000</v>
          </cell>
          <cell r="L441">
            <v>145000</v>
          </cell>
          <cell r="M441">
            <v>145000</v>
          </cell>
          <cell r="N441">
            <v>100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B442" t="str">
            <v>O2320201002082823802</v>
          </cell>
          <cell r="C442" t="str">
            <v>O2320201002082823802    Guantes de algodón</v>
          </cell>
          <cell r="D442">
            <v>0</v>
          </cell>
          <cell r="E442">
            <v>30940</v>
          </cell>
          <cell r="F442">
            <v>30940</v>
          </cell>
          <cell r="G442">
            <v>30940</v>
          </cell>
          <cell r="H442">
            <v>0</v>
          </cell>
          <cell r="I442">
            <v>30940</v>
          </cell>
          <cell r="J442">
            <v>30940</v>
          </cell>
          <cell r="K442">
            <v>30940</v>
          </cell>
          <cell r="L442">
            <v>30940</v>
          </cell>
          <cell r="M442">
            <v>30940</v>
          </cell>
          <cell r="N442">
            <v>100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B443" t="str">
            <v>1-100-F001</v>
          </cell>
          <cell r="C443" t="str">
            <v>1-100-F001  VA-Recursos distrito</v>
          </cell>
          <cell r="D443">
            <v>0</v>
          </cell>
          <cell r="E443">
            <v>30940</v>
          </cell>
          <cell r="F443">
            <v>30940</v>
          </cell>
          <cell r="G443">
            <v>30940</v>
          </cell>
          <cell r="H443">
            <v>0</v>
          </cell>
          <cell r="I443">
            <v>30940</v>
          </cell>
          <cell r="J443">
            <v>30940</v>
          </cell>
          <cell r="K443">
            <v>30940</v>
          </cell>
          <cell r="L443">
            <v>30940</v>
          </cell>
          <cell r="M443">
            <v>30940</v>
          </cell>
          <cell r="N443">
            <v>100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</row>
        <row r="444">
          <cell r="B444" t="str">
            <v>O2320201002082823803</v>
          </cell>
          <cell r="C444" t="str">
            <v>O2320201002082823803    Guantes de fibras artificiales y sintéticas</v>
          </cell>
          <cell r="D444">
            <v>0</v>
          </cell>
          <cell r="E444">
            <v>3052350</v>
          </cell>
          <cell r="F444">
            <v>3052350</v>
          </cell>
          <cell r="G444">
            <v>3052350</v>
          </cell>
          <cell r="H444">
            <v>0</v>
          </cell>
          <cell r="I444">
            <v>3052350</v>
          </cell>
          <cell r="J444">
            <v>3052350</v>
          </cell>
          <cell r="K444">
            <v>3052350</v>
          </cell>
          <cell r="L444">
            <v>3052350</v>
          </cell>
          <cell r="M444">
            <v>3052350</v>
          </cell>
          <cell r="N444">
            <v>100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B445" t="str">
            <v>1-100-F001</v>
          </cell>
          <cell r="C445" t="str">
            <v>1-100-F001  VA-Recursos distrito</v>
          </cell>
          <cell r="D445">
            <v>0</v>
          </cell>
          <cell r="E445">
            <v>3052350</v>
          </cell>
          <cell r="F445">
            <v>3052350</v>
          </cell>
          <cell r="G445">
            <v>3052350</v>
          </cell>
          <cell r="H445">
            <v>0</v>
          </cell>
          <cell r="I445">
            <v>3052350</v>
          </cell>
          <cell r="J445">
            <v>3052350</v>
          </cell>
          <cell r="K445">
            <v>3052350</v>
          </cell>
          <cell r="L445">
            <v>3052350</v>
          </cell>
          <cell r="M445">
            <v>3052350</v>
          </cell>
          <cell r="N445">
            <v>100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B446" t="str">
            <v>O2320201002092931002</v>
          </cell>
          <cell r="C446" t="str">
            <v>O2320201002092931002    Calzado de caucho impermeable para hombre</v>
          </cell>
          <cell r="D446">
            <v>49000000</v>
          </cell>
          <cell r="E446">
            <v>0</v>
          </cell>
          <cell r="F446">
            <v>-49000000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B447" t="str">
            <v>2-100-I009</v>
          </cell>
          <cell r="C447" t="str">
            <v>2-100-I009  VA-SGP propósito general</v>
          </cell>
          <cell r="D447">
            <v>49000000</v>
          </cell>
          <cell r="E447">
            <v>0</v>
          </cell>
          <cell r="F447">
            <v>-49000000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</row>
        <row r="448">
          <cell r="B448" t="str">
            <v>O2320201003023219302</v>
          </cell>
          <cell r="C448" t="str">
            <v>O2320201003023219302    Papel sanitario fraccionado</v>
          </cell>
          <cell r="D448">
            <v>0</v>
          </cell>
          <cell r="E448">
            <v>8051000</v>
          </cell>
          <cell r="F448">
            <v>8051000</v>
          </cell>
          <cell r="G448">
            <v>8051000</v>
          </cell>
          <cell r="H448">
            <v>0</v>
          </cell>
          <cell r="I448">
            <v>8051000</v>
          </cell>
          <cell r="J448">
            <v>8051000</v>
          </cell>
          <cell r="K448">
            <v>8051000</v>
          </cell>
          <cell r="L448">
            <v>8051000</v>
          </cell>
          <cell r="M448">
            <v>8051000</v>
          </cell>
          <cell r="N448">
            <v>100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</row>
        <row r="449">
          <cell r="B449" t="str">
            <v>1-100-F001</v>
          </cell>
          <cell r="C449" t="str">
            <v>1-100-F001  VA-Recursos distrito</v>
          </cell>
          <cell r="D449">
            <v>0</v>
          </cell>
          <cell r="E449">
            <v>8051000</v>
          </cell>
          <cell r="F449">
            <v>8051000</v>
          </cell>
          <cell r="G449">
            <v>8051000</v>
          </cell>
          <cell r="H449">
            <v>0</v>
          </cell>
          <cell r="I449">
            <v>8051000</v>
          </cell>
          <cell r="J449">
            <v>8051000</v>
          </cell>
          <cell r="K449">
            <v>8051000</v>
          </cell>
          <cell r="L449">
            <v>8051000</v>
          </cell>
          <cell r="M449">
            <v>8051000</v>
          </cell>
          <cell r="N449">
            <v>100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</row>
        <row r="450">
          <cell r="B450" t="str">
            <v>O2320201003023219304</v>
          </cell>
          <cell r="C450" t="str">
            <v>O2320201003023219304    Toallas de papel</v>
          </cell>
          <cell r="D450">
            <v>0</v>
          </cell>
          <cell r="E450">
            <v>2763600</v>
          </cell>
          <cell r="F450">
            <v>2763600</v>
          </cell>
          <cell r="G450">
            <v>2763600</v>
          </cell>
          <cell r="H450">
            <v>0</v>
          </cell>
          <cell r="I450">
            <v>2763600</v>
          </cell>
          <cell r="J450">
            <v>2763600</v>
          </cell>
          <cell r="K450">
            <v>2763600</v>
          </cell>
          <cell r="L450">
            <v>2763600</v>
          </cell>
          <cell r="M450">
            <v>2763600</v>
          </cell>
          <cell r="N450">
            <v>100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B451" t="str">
            <v>1-100-F001</v>
          </cell>
          <cell r="C451" t="str">
            <v>1-100-F001  VA-Recursos distrito</v>
          </cell>
          <cell r="D451">
            <v>0</v>
          </cell>
          <cell r="E451">
            <v>2763600</v>
          </cell>
          <cell r="F451">
            <v>2763600</v>
          </cell>
          <cell r="G451">
            <v>2763600</v>
          </cell>
          <cell r="H451">
            <v>0</v>
          </cell>
          <cell r="I451">
            <v>2763600</v>
          </cell>
          <cell r="J451">
            <v>2763600</v>
          </cell>
          <cell r="K451">
            <v>2763600</v>
          </cell>
          <cell r="L451">
            <v>2763600</v>
          </cell>
          <cell r="M451">
            <v>2763600</v>
          </cell>
          <cell r="N451">
            <v>100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B452" t="str">
            <v>O2320201003023219307</v>
          </cell>
          <cell r="C452" t="str">
            <v>O2320201003023219307    Protectores higienicos</v>
          </cell>
          <cell r="D452">
            <v>0</v>
          </cell>
          <cell r="E452">
            <v>99000</v>
          </cell>
          <cell r="F452">
            <v>99000</v>
          </cell>
          <cell r="G452">
            <v>99000</v>
          </cell>
          <cell r="H452">
            <v>0</v>
          </cell>
          <cell r="I452">
            <v>99000</v>
          </cell>
          <cell r="J452">
            <v>99000</v>
          </cell>
          <cell r="K452">
            <v>99000</v>
          </cell>
          <cell r="L452">
            <v>99000</v>
          </cell>
          <cell r="M452">
            <v>99000</v>
          </cell>
          <cell r="N452">
            <v>100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B453" t="str">
            <v>1-100-F001</v>
          </cell>
          <cell r="C453" t="str">
            <v>1-100-F001  VA-Recursos distrito</v>
          </cell>
          <cell r="D453">
            <v>0</v>
          </cell>
          <cell r="E453">
            <v>99000</v>
          </cell>
          <cell r="F453">
            <v>99000</v>
          </cell>
          <cell r="G453">
            <v>99000</v>
          </cell>
          <cell r="H453">
            <v>0</v>
          </cell>
          <cell r="I453">
            <v>99000</v>
          </cell>
          <cell r="J453">
            <v>99000</v>
          </cell>
          <cell r="K453">
            <v>99000</v>
          </cell>
          <cell r="L453">
            <v>99000</v>
          </cell>
          <cell r="M453">
            <v>99000</v>
          </cell>
          <cell r="N453">
            <v>100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B454" t="str">
            <v>O2320201003023219601</v>
          </cell>
          <cell r="C454" t="str">
            <v>O2320201003023219601    Pañales desechables</v>
          </cell>
          <cell r="D454">
            <v>0</v>
          </cell>
          <cell r="E454">
            <v>29193000</v>
          </cell>
          <cell r="F454">
            <v>29193000</v>
          </cell>
          <cell r="G454">
            <v>29193000</v>
          </cell>
          <cell r="H454">
            <v>0</v>
          </cell>
          <cell r="I454">
            <v>29193000</v>
          </cell>
          <cell r="J454">
            <v>29193000</v>
          </cell>
          <cell r="K454">
            <v>29193000</v>
          </cell>
          <cell r="L454">
            <v>29193000</v>
          </cell>
          <cell r="M454">
            <v>29193000</v>
          </cell>
          <cell r="N454">
            <v>100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B455" t="str">
            <v>1-100-F001</v>
          </cell>
          <cell r="C455" t="str">
            <v>1-100-F001  VA-Recursos distrito</v>
          </cell>
          <cell r="D455">
            <v>0</v>
          </cell>
          <cell r="E455">
            <v>29193000</v>
          </cell>
          <cell r="F455">
            <v>29193000</v>
          </cell>
          <cell r="G455">
            <v>29193000</v>
          </cell>
          <cell r="H455">
            <v>0</v>
          </cell>
          <cell r="I455">
            <v>29193000</v>
          </cell>
          <cell r="J455">
            <v>29193000</v>
          </cell>
          <cell r="K455">
            <v>29193000</v>
          </cell>
          <cell r="L455">
            <v>29193000</v>
          </cell>
          <cell r="M455">
            <v>29193000</v>
          </cell>
          <cell r="N455">
            <v>100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B456" t="str">
            <v>O2320201003023219602</v>
          </cell>
          <cell r="C456" t="str">
            <v>O2320201003023219602    Toallas sanitarias</v>
          </cell>
          <cell r="D456">
            <v>0</v>
          </cell>
          <cell r="E456">
            <v>409500</v>
          </cell>
          <cell r="F456">
            <v>409500</v>
          </cell>
          <cell r="G456">
            <v>409500</v>
          </cell>
          <cell r="H456">
            <v>0</v>
          </cell>
          <cell r="I456">
            <v>409500</v>
          </cell>
          <cell r="J456">
            <v>409500</v>
          </cell>
          <cell r="K456">
            <v>409500</v>
          </cell>
          <cell r="L456">
            <v>409500</v>
          </cell>
          <cell r="M456">
            <v>409500</v>
          </cell>
          <cell r="N456">
            <v>100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B457" t="str">
            <v>1-100-F001</v>
          </cell>
          <cell r="C457" t="str">
            <v>1-100-F001  VA-Recursos distrito</v>
          </cell>
          <cell r="D457">
            <v>0</v>
          </cell>
          <cell r="E457">
            <v>409500</v>
          </cell>
          <cell r="F457">
            <v>409500</v>
          </cell>
          <cell r="G457">
            <v>409500</v>
          </cell>
          <cell r="H457">
            <v>0</v>
          </cell>
          <cell r="I457">
            <v>409500</v>
          </cell>
          <cell r="J457">
            <v>409500</v>
          </cell>
          <cell r="K457">
            <v>409500</v>
          </cell>
          <cell r="L457">
            <v>409500</v>
          </cell>
          <cell r="M457">
            <v>409500</v>
          </cell>
          <cell r="N457">
            <v>100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B458" t="str">
            <v>O2320201003023221001</v>
          </cell>
          <cell r="C458" t="str">
            <v>O2320201003023221001    Libros escolares impresos</v>
          </cell>
          <cell r="D458">
            <v>20000000</v>
          </cell>
          <cell r="E458">
            <v>0</v>
          </cell>
          <cell r="F458">
            <v>0</v>
          </cell>
          <cell r="G458">
            <v>20000000</v>
          </cell>
          <cell r="H458">
            <v>0</v>
          </cell>
          <cell r="I458">
            <v>20000000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B459" t="str">
            <v>2-100-I009</v>
          </cell>
          <cell r="C459" t="str">
            <v>2-100-I009  VA-SGP propósito general</v>
          </cell>
          <cell r="D459">
            <v>20000000</v>
          </cell>
          <cell r="E459">
            <v>0</v>
          </cell>
          <cell r="F459">
            <v>0</v>
          </cell>
          <cell r="G459">
            <v>20000000</v>
          </cell>
          <cell r="H459">
            <v>0</v>
          </cell>
          <cell r="I459">
            <v>20000000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B460" t="str">
            <v>O2320201003053532105</v>
          </cell>
          <cell r="C460" t="str">
            <v>O2320201003053532105    Jabones de tocador</v>
          </cell>
          <cell r="D460">
            <v>0</v>
          </cell>
          <cell r="E460">
            <v>1149914</v>
          </cell>
          <cell r="F460">
            <v>1149914</v>
          </cell>
          <cell r="G460">
            <v>1149914</v>
          </cell>
          <cell r="H460">
            <v>0</v>
          </cell>
          <cell r="I460">
            <v>1149914</v>
          </cell>
          <cell r="J460">
            <v>1149914</v>
          </cell>
          <cell r="K460">
            <v>1149914</v>
          </cell>
          <cell r="L460">
            <v>1149914</v>
          </cell>
          <cell r="M460">
            <v>1149914</v>
          </cell>
          <cell r="N460">
            <v>100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</row>
        <row r="461">
          <cell r="B461" t="str">
            <v>1-100-F001</v>
          </cell>
          <cell r="C461" t="str">
            <v>1-100-F001  VA-Recursos distrito</v>
          </cell>
          <cell r="D461">
            <v>0</v>
          </cell>
          <cell r="E461">
            <v>1149914</v>
          </cell>
          <cell r="F461">
            <v>1149914</v>
          </cell>
          <cell r="G461">
            <v>1149914</v>
          </cell>
          <cell r="H461">
            <v>0</v>
          </cell>
          <cell r="I461">
            <v>1149914</v>
          </cell>
          <cell r="J461">
            <v>1149914</v>
          </cell>
          <cell r="K461">
            <v>1149914</v>
          </cell>
          <cell r="L461">
            <v>1149914</v>
          </cell>
          <cell r="M461">
            <v>1149914</v>
          </cell>
          <cell r="N461">
            <v>100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</row>
        <row r="462">
          <cell r="B462" t="str">
            <v>O2320201003053532301</v>
          </cell>
          <cell r="C462" t="str">
            <v>O2320201003053532301    Champúes</v>
          </cell>
          <cell r="D462">
            <v>0</v>
          </cell>
          <cell r="E462">
            <v>8188000</v>
          </cell>
          <cell r="F462">
            <v>8188000</v>
          </cell>
          <cell r="G462">
            <v>8188000</v>
          </cell>
          <cell r="H462">
            <v>0</v>
          </cell>
          <cell r="I462">
            <v>8188000</v>
          </cell>
          <cell r="J462">
            <v>8188000</v>
          </cell>
          <cell r="K462">
            <v>8188000</v>
          </cell>
          <cell r="L462">
            <v>8188000</v>
          </cell>
          <cell r="M462">
            <v>8188000</v>
          </cell>
          <cell r="N462">
            <v>100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</row>
        <row r="463">
          <cell r="B463" t="str">
            <v>1-100-F001</v>
          </cell>
          <cell r="C463" t="str">
            <v>1-100-F001  VA-Recursos distrito</v>
          </cell>
          <cell r="D463">
            <v>0</v>
          </cell>
          <cell r="E463">
            <v>8188000</v>
          </cell>
          <cell r="F463">
            <v>8188000</v>
          </cell>
          <cell r="G463">
            <v>8188000</v>
          </cell>
          <cell r="H463">
            <v>0</v>
          </cell>
          <cell r="I463">
            <v>8188000</v>
          </cell>
          <cell r="J463">
            <v>8188000</v>
          </cell>
          <cell r="K463">
            <v>8188000</v>
          </cell>
          <cell r="L463">
            <v>8188000</v>
          </cell>
          <cell r="M463">
            <v>8188000</v>
          </cell>
          <cell r="N463">
            <v>100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</row>
        <row r="464">
          <cell r="B464" t="str">
            <v>O2320201003053532308</v>
          </cell>
          <cell r="C464" t="str">
            <v>O2320201003053532308    Dentífricos</v>
          </cell>
          <cell r="D464">
            <v>0</v>
          </cell>
          <cell r="E464">
            <v>2773250</v>
          </cell>
          <cell r="F464">
            <v>2773250</v>
          </cell>
          <cell r="G464">
            <v>2773250</v>
          </cell>
          <cell r="H464">
            <v>0</v>
          </cell>
          <cell r="I464">
            <v>2773250</v>
          </cell>
          <cell r="J464">
            <v>2773250</v>
          </cell>
          <cell r="K464">
            <v>2773250</v>
          </cell>
          <cell r="L464">
            <v>2773250</v>
          </cell>
          <cell r="M464">
            <v>2773250</v>
          </cell>
          <cell r="N464">
            <v>100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B465" t="str">
            <v>1-100-F001</v>
          </cell>
          <cell r="C465" t="str">
            <v>1-100-F001  VA-Recursos distrito</v>
          </cell>
          <cell r="D465">
            <v>0</v>
          </cell>
          <cell r="E465">
            <v>2773250</v>
          </cell>
          <cell r="F465">
            <v>2773250</v>
          </cell>
          <cell r="G465">
            <v>2773250</v>
          </cell>
          <cell r="H465">
            <v>0</v>
          </cell>
          <cell r="I465">
            <v>2773250</v>
          </cell>
          <cell r="J465">
            <v>2773250</v>
          </cell>
          <cell r="K465">
            <v>2773250</v>
          </cell>
          <cell r="L465">
            <v>2773250</v>
          </cell>
          <cell r="M465">
            <v>2773250</v>
          </cell>
          <cell r="N465">
            <v>100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B466" t="str">
            <v>O2320201003053532309</v>
          </cell>
          <cell r="C466" t="str">
            <v>O2320201003053532309    Productos líquidos para higiene bucal</v>
          </cell>
          <cell r="D466">
            <v>0</v>
          </cell>
          <cell r="E466">
            <v>50000</v>
          </cell>
          <cell r="F466">
            <v>50000</v>
          </cell>
          <cell r="G466">
            <v>50000</v>
          </cell>
          <cell r="H466">
            <v>0</v>
          </cell>
          <cell r="I466">
            <v>50000</v>
          </cell>
          <cell r="J466">
            <v>50000</v>
          </cell>
          <cell r="K466">
            <v>50000</v>
          </cell>
          <cell r="L466">
            <v>50000</v>
          </cell>
          <cell r="M466">
            <v>50000</v>
          </cell>
          <cell r="N466">
            <v>100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B467" t="str">
            <v>1-100-F001</v>
          </cell>
          <cell r="C467" t="str">
            <v>1-100-F001  VA-Recursos distrito</v>
          </cell>
          <cell r="D467">
            <v>0</v>
          </cell>
          <cell r="E467">
            <v>50000</v>
          </cell>
          <cell r="F467">
            <v>50000</v>
          </cell>
          <cell r="G467">
            <v>50000</v>
          </cell>
          <cell r="H467">
            <v>0</v>
          </cell>
          <cell r="I467">
            <v>50000</v>
          </cell>
          <cell r="J467">
            <v>50000</v>
          </cell>
          <cell r="K467">
            <v>50000</v>
          </cell>
          <cell r="L467">
            <v>50000</v>
          </cell>
          <cell r="M467">
            <v>50000</v>
          </cell>
          <cell r="N467">
            <v>100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B468" t="str">
            <v>O2320201003053532323</v>
          </cell>
          <cell r="C468" t="str">
            <v>O2320201003053532323    Desodorantes sólidos de tocador</v>
          </cell>
          <cell r="D468">
            <v>0</v>
          </cell>
          <cell r="E468">
            <v>579600</v>
          </cell>
          <cell r="F468">
            <v>579600</v>
          </cell>
          <cell r="G468">
            <v>579600</v>
          </cell>
          <cell r="H468">
            <v>0</v>
          </cell>
          <cell r="I468">
            <v>579600</v>
          </cell>
          <cell r="J468">
            <v>579600</v>
          </cell>
          <cell r="K468">
            <v>579600</v>
          </cell>
          <cell r="L468">
            <v>579600</v>
          </cell>
          <cell r="M468">
            <v>579600</v>
          </cell>
          <cell r="N468">
            <v>100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B469" t="str">
            <v>1-100-F001</v>
          </cell>
          <cell r="C469" t="str">
            <v>1-100-F001  VA-Recursos distrito</v>
          </cell>
          <cell r="D469">
            <v>0</v>
          </cell>
          <cell r="E469">
            <v>579600</v>
          </cell>
          <cell r="F469">
            <v>579600</v>
          </cell>
          <cell r="G469">
            <v>579600</v>
          </cell>
          <cell r="H469">
            <v>0</v>
          </cell>
          <cell r="I469">
            <v>579600</v>
          </cell>
          <cell r="J469">
            <v>579600</v>
          </cell>
          <cell r="K469">
            <v>579600</v>
          </cell>
          <cell r="L469">
            <v>579600</v>
          </cell>
          <cell r="M469">
            <v>579600</v>
          </cell>
          <cell r="N469">
            <v>100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B470" t="str">
            <v>O2320201003053532330</v>
          </cell>
          <cell r="C470" t="str">
            <v>O2320201003053532330    Pañitos húmedos</v>
          </cell>
          <cell r="D470">
            <v>0</v>
          </cell>
          <cell r="E470">
            <v>1994797</v>
          </cell>
          <cell r="F470">
            <v>1994797</v>
          </cell>
          <cell r="G470">
            <v>1994797</v>
          </cell>
          <cell r="H470">
            <v>0</v>
          </cell>
          <cell r="I470">
            <v>1994797</v>
          </cell>
          <cell r="J470">
            <v>1994797</v>
          </cell>
          <cell r="K470">
            <v>1994797</v>
          </cell>
          <cell r="L470">
            <v>1994797</v>
          </cell>
          <cell r="M470">
            <v>1994797</v>
          </cell>
          <cell r="N470">
            <v>100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</row>
        <row r="471">
          <cell r="B471" t="str">
            <v>1-100-F001</v>
          </cell>
          <cell r="C471" t="str">
            <v>1-100-F001  VA-Recursos distrito</v>
          </cell>
          <cell r="D471">
            <v>0</v>
          </cell>
          <cell r="E471">
            <v>1994797</v>
          </cell>
          <cell r="F471">
            <v>1994797</v>
          </cell>
          <cell r="G471">
            <v>1994797</v>
          </cell>
          <cell r="H471">
            <v>0</v>
          </cell>
          <cell r="I471">
            <v>1994797</v>
          </cell>
          <cell r="J471">
            <v>1994797</v>
          </cell>
          <cell r="K471">
            <v>1994797</v>
          </cell>
          <cell r="L471">
            <v>1994797</v>
          </cell>
          <cell r="M471">
            <v>1994797</v>
          </cell>
          <cell r="N471">
            <v>100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B472" t="str">
            <v>O2320201003053532399</v>
          </cell>
          <cell r="C472" t="str">
            <v>O2320201003053532399    Productos n.c.p. para tocador</v>
          </cell>
          <cell r="D472">
            <v>0</v>
          </cell>
          <cell r="E472">
            <v>4159936</v>
          </cell>
          <cell r="F472">
            <v>4159936</v>
          </cell>
          <cell r="G472">
            <v>4159936</v>
          </cell>
          <cell r="H472">
            <v>0</v>
          </cell>
          <cell r="I472">
            <v>4159936</v>
          </cell>
          <cell r="J472">
            <v>4159936</v>
          </cell>
          <cell r="K472">
            <v>4159936</v>
          </cell>
          <cell r="L472">
            <v>4159936</v>
          </cell>
          <cell r="M472">
            <v>4159936</v>
          </cell>
          <cell r="N472">
            <v>100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</row>
        <row r="473">
          <cell r="B473" t="str">
            <v>1-100-F001</v>
          </cell>
          <cell r="C473" t="str">
            <v>1-100-F001  VA-Recursos distrito</v>
          </cell>
          <cell r="D473">
            <v>0</v>
          </cell>
          <cell r="E473">
            <v>4159936</v>
          </cell>
          <cell r="F473">
            <v>4159936</v>
          </cell>
          <cell r="G473">
            <v>4159936</v>
          </cell>
          <cell r="H473">
            <v>0</v>
          </cell>
          <cell r="I473">
            <v>4159936</v>
          </cell>
          <cell r="J473">
            <v>4159936</v>
          </cell>
          <cell r="K473">
            <v>4159936</v>
          </cell>
          <cell r="L473">
            <v>4159936</v>
          </cell>
          <cell r="M473">
            <v>4159936</v>
          </cell>
          <cell r="N473">
            <v>100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</row>
        <row r="474">
          <cell r="B474" t="str">
            <v>O2320201003053533301</v>
          </cell>
          <cell r="C474" t="str">
            <v>O2320201003053533301    Betunes</v>
          </cell>
          <cell r="D474">
            <v>0</v>
          </cell>
          <cell r="E474">
            <v>218400</v>
          </cell>
          <cell r="F474">
            <v>218400</v>
          </cell>
          <cell r="G474">
            <v>218400</v>
          </cell>
          <cell r="H474">
            <v>0</v>
          </cell>
          <cell r="I474">
            <v>218400</v>
          </cell>
          <cell r="J474">
            <v>218400</v>
          </cell>
          <cell r="K474">
            <v>218400</v>
          </cell>
          <cell r="L474">
            <v>218400</v>
          </cell>
          <cell r="M474">
            <v>218400</v>
          </cell>
          <cell r="N474">
            <v>100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</row>
        <row r="475">
          <cell r="B475" t="str">
            <v>1-100-F001</v>
          </cell>
          <cell r="C475" t="str">
            <v>1-100-F001  VA-Recursos distrito</v>
          </cell>
          <cell r="D475">
            <v>0</v>
          </cell>
          <cell r="E475">
            <v>218400</v>
          </cell>
          <cell r="F475">
            <v>218400</v>
          </cell>
          <cell r="G475">
            <v>218400</v>
          </cell>
          <cell r="H475">
            <v>0</v>
          </cell>
          <cell r="I475">
            <v>218400</v>
          </cell>
          <cell r="J475">
            <v>218400</v>
          </cell>
          <cell r="K475">
            <v>218400</v>
          </cell>
          <cell r="L475">
            <v>218400</v>
          </cell>
          <cell r="M475">
            <v>218400</v>
          </cell>
          <cell r="N475">
            <v>100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</row>
        <row r="476">
          <cell r="B476" t="str">
            <v>O2320201003063693001</v>
          </cell>
          <cell r="C476" t="str">
            <v>O2320201003063693001    Artículos de material plástico para servicios sani</v>
          </cell>
          <cell r="D476">
            <v>0</v>
          </cell>
          <cell r="E476">
            <v>150800</v>
          </cell>
          <cell r="F476">
            <v>150800</v>
          </cell>
          <cell r="G476">
            <v>150800</v>
          </cell>
          <cell r="H476">
            <v>0</v>
          </cell>
          <cell r="I476">
            <v>150800</v>
          </cell>
          <cell r="J476">
            <v>150800</v>
          </cell>
          <cell r="K476">
            <v>150800</v>
          </cell>
          <cell r="L476">
            <v>150800</v>
          </cell>
          <cell r="M476">
            <v>150800</v>
          </cell>
          <cell r="N476">
            <v>100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</row>
        <row r="477">
          <cell r="B477" t="str">
            <v>1-100-F001</v>
          </cell>
          <cell r="C477" t="str">
            <v>1-100-F001  VA-Recursos distrito</v>
          </cell>
          <cell r="D477">
            <v>0</v>
          </cell>
          <cell r="E477">
            <v>150800</v>
          </cell>
          <cell r="F477">
            <v>150800</v>
          </cell>
          <cell r="G477">
            <v>150800</v>
          </cell>
          <cell r="H477">
            <v>0</v>
          </cell>
          <cell r="I477">
            <v>150800</v>
          </cell>
          <cell r="J477">
            <v>150800</v>
          </cell>
          <cell r="K477">
            <v>150800</v>
          </cell>
          <cell r="L477">
            <v>150800</v>
          </cell>
          <cell r="M477">
            <v>150800</v>
          </cell>
          <cell r="N477">
            <v>100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</row>
        <row r="478">
          <cell r="B478" t="str">
            <v>O2320201003083899306</v>
          </cell>
          <cell r="C478" t="str">
            <v>O2320201003083899306    Cepillos para calzado</v>
          </cell>
          <cell r="D478">
            <v>0</v>
          </cell>
          <cell r="E478">
            <v>30000</v>
          </cell>
          <cell r="F478">
            <v>30000</v>
          </cell>
          <cell r="G478">
            <v>30000</v>
          </cell>
          <cell r="H478">
            <v>0</v>
          </cell>
          <cell r="I478">
            <v>30000</v>
          </cell>
          <cell r="J478">
            <v>30000</v>
          </cell>
          <cell r="K478">
            <v>30000</v>
          </cell>
          <cell r="L478">
            <v>30000</v>
          </cell>
          <cell r="M478">
            <v>30000</v>
          </cell>
          <cell r="N478">
            <v>100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</row>
        <row r="479">
          <cell r="B479" t="str">
            <v>1-100-F001</v>
          </cell>
          <cell r="C479" t="str">
            <v>1-100-F001  VA-Recursos distrito</v>
          </cell>
          <cell r="D479">
            <v>0</v>
          </cell>
          <cell r="E479">
            <v>30000</v>
          </cell>
          <cell r="F479">
            <v>30000</v>
          </cell>
          <cell r="G479">
            <v>30000</v>
          </cell>
          <cell r="H479">
            <v>0</v>
          </cell>
          <cell r="I479">
            <v>30000</v>
          </cell>
          <cell r="J479">
            <v>30000</v>
          </cell>
          <cell r="K479">
            <v>30000</v>
          </cell>
          <cell r="L479">
            <v>30000</v>
          </cell>
          <cell r="M479">
            <v>30000</v>
          </cell>
          <cell r="N479">
            <v>100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</row>
        <row r="480">
          <cell r="B480" t="str">
            <v>O2320201003083899307</v>
          </cell>
          <cell r="C480" t="str">
            <v>O2320201003083899307    Cepillos para dientes</v>
          </cell>
          <cell r="D480">
            <v>0</v>
          </cell>
          <cell r="E480">
            <v>3481520</v>
          </cell>
          <cell r="F480">
            <v>3481520</v>
          </cell>
          <cell r="G480">
            <v>3481520</v>
          </cell>
          <cell r="H480">
            <v>0</v>
          </cell>
          <cell r="I480">
            <v>3481520</v>
          </cell>
          <cell r="J480">
            <v>3481520</v>
          </cell>
          <cell r="K480">
            <v>3481520</v>
          </cell>
          <cell r="L480">
            <v>3481520</v>
          </cell>
          <cell r="M480">
            <v>3481520</v>
          </cell>
          <cell r="N480">
            <v>100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</row>
        <row r="481">
          <cell r="B481" t="str">
            <v>1-100-F001</v>
          </cell>
          <cell r="C481" t="str">
            <v>1-100-F001  VA-Recursos distrito</v>
          </cell>
          <cell r="D481">
            <v>0</v>
          </cell>
          <cell r="E481">
            <v>3481520</v>
          </cell>
          <cell r="F481">
            <v>3481520</v>
          </cell>
          <cell r="G481">
            <v>3481520</v>
          </cell>
          <cell r="H481">
            <v>0</v>
          </cell>
          <cell r="I481">
            <v>3481520</v>
          </cell>
          <cell r="J481">
            <v>3481520</v>
          </cell>
          <cell r="K481">
            <v>3481520</v>
          </cell>
          <cell r="L481">
            <v>3481520</v>
          </cell>
          <cell r="M481">
            <v>3481520</v>
          </cell>
          <cell r="N481">
            <v>100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B482" t="str">
            <v>O2320201003083899997</v>
          </cell>
          <cell r="C482" t="str">
            <v>O2320201003083899997    Artículos n.c.p. para protección</v>
          </cell>
          <cell r="D482">
            <v>140000000</v>
          </cell>
          <cell r="E482">
            <v>-74846497</v>
          </cell>
          <cell r="F482">
            <v>-138846497</v>
          </cell>
          <cell r="G482">
            <v>1153503</v>
          </cell>
          <cell r="H482">
            <v>0</v>
          </cell>
          <cell r="I482">
            <v>1153503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</row>
        <row r="483">
          <cell r="B483" t="str">
            <v>2-100-I009</v>
          </cell>
          <cell r="C483" t="str">
            <v>2-100-I009  VA-SGP propósito general</v>
          </cell>
          <cell r="D483">
            <v>140000000</v>
          </cell>
          <cell r="E483">
            <v>-74846497</v>
          </cell>
          <cell r="F483">
            <v>-138846497</v>
          </cell>
          <cell r="G483">
            <v>1153503</v>
          </cell>
          <cell r="H483">
            <v>0</v>
          </cell>
          <cell r="I483">
            <v>1153503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B484" t="str">
            <v>O2320201004024291246</v>
          </cell>
          <cell r="C484" t="str">
            <v>O2320201004024291246    Menajes de acero inoxidable para instituciones</v>
          </cell>
          <cell r="D484">
            <v>9000000</v>
          </cell>
          <cell r="E484">
            <v>0</v>
          </cell>
          <cell r="F484">
            <v>41400000</v>
          </cell>
          <cell r="G484">
            <v>50400000</v>
          </cell>
          <cell r="H484">
            <v>0</v>
          </cell>
          <cell r="I484">
            <v>50400000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</row>
        <row r="485">
          <cell r="B485" t="str">
            <v>2-100-I009</v>
          </cell>
          <cell r="C485" t="str">
            <v>2-100-I009  VA-SGP propósito general</v>
          </cell>
          <cell r="D485">
            <v>9000000</v>
          </cell>
          <cell r="E485">
            <v>0</v>
          </cell>
          <cell r="F485">
            <v>41400000</v>
          </cell>
          <cell r="G485">
            <v>50400000</v>
          </cell>
          <cell r="H485">
            <v>0</v>
          </cell>
          <cell r="I485">
            <v>50400000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</row>
        <row r="486">
          <cell r="B486" t="str">
            <v>O2320201004024291502</v>
          </cell>
          <cell r="C486" t="str">
            <v>O2320201004024291502    Cortaúñas, pinzas y similares</v>
          </cell>
          <cell r="D486">
            <v>0</v>
          </cell>
          <cell r="E486">
            <v>78000</v>
          </cell>
          <cell r="F486">
            <v>78000</v>
          </cell>
          <cell r="G486">
            <v>78000</v>
          </cell>
          <cell r="H486">
            <v>0</v>
          </cell>
          <cell r="I486">
            <v>78000</v>
          </cell>
          <cell r="J486">
            <v>78000</v>
          </cell>
          <cell r="K486">
            <v>78000</v>
          </cell>
          <cell r="L486">
            <v>78000</v>
          </cell>
          <cell r="M486">
            <v>78000</v>
          </cell>
          <cell r="N486">
            <v>100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</row>
        <row r="487">
          <cell r="B487" t="str">
            <v>1-100-F001</v>
          </cell>
          <cell r="C487" t="str">
            <v>1-100-F001  VA-Recursos distrito</v>
          </cell>
          <cell r="D487">
            <v>0</v>
          </cell>
          <cell r="E487">
            <v>78000</v>
          </cell>
          <cell r="F487">
            <v>78000</v>
          </cell>
          <cell r="G487">
            <v>78000</v>
          </cell>
          <cell r="H487">
            <v>0</v>
          </cell>
          <cell r="I487">
            <v>78000</v>
          </cell>
          <cell r="J487">
            <v>78000</v>
          </cell>
          <cell r="K487">
            <v>78000</v>
          </cell>
          <cell r="L487">
            <v>78000</v>
          </cell>
          <cell r="M487">
            <v>78000</v>
          </cell>
          <cell r="N487">
            <v>100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</row>
        <row r="488">
          <cell r="B488" t="str">
            <v>O232020200662132</v>
          </cell>
          <cell r="C488" t="str">
            <v>O232020200662132        Comercio al por menor de lencería, cortinas, visil</v>
          </cell>
          <cell r="D488">
            <v>0</v>
          </cell>
          <cell r="E488">
            <v>0</v>
          </cell>
          <cell r="F488">
            <v>140000000</v>
          </cell>
          <cell r="G488">
            <v>140000000</v>
          </cell>
          <cell r="H488">
            <v>0</v>
          </cell>
          <cell r="I488">
            <v>140000000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89">
          <cell r="B489" t="str">
            <v>2-100-I009</v>
          </cell>
          <cell r="C489" t="str">
            <v>2-100-I009  VA-SGP propósito general</v>
          </cell>
          <cell r="D489">
            <v>0</v>
          </cell>
          <cell r="E489">
            <v>0</v>
          </cell>
          <cell r="F489">
            <v>140000000</v>
          </cell>
          <cell r="G489">
            <v>140000000</v>
          </cell>
          <cell r="H489">
            <v>0</v>
          </cell>
          <cell r="I489">
            <v>140000000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</row>
        <row r="490">
          <cell r="B490" t="str">
            <v>O232020200662455</v>
          </cell>
          <cell r="C490" t="str">
            <v>O232020200662455        Otro comercio al por menor de productos deportivos</v>
          </cell>
          <cell r="D490">
            <v>0</v>
          </cell>
          <cell r="E490">
            <v>0</v>
          </cell>
          <cell r="F490">
            <v>14400000</v>
          </cell>
          <cell r="G490">
            <v>14400000</v>
          </cell>
          <cell r="H490">
            <v>0</v>
          </cell>
          <cell r="I490">
            <v>14400000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</row>
        <row r="491">
          <cell r="B491" t="str">
            <v>2-100-I009</v>
          </cell>
          <cell r="C491" t="str">
            <v>2-100-I009  VA-SGP propósito general</v>
          </cell>
          <cell r="D491">
            <v>0</v>
          </cell>
          <cell r="E491">
            <v>0</v>
          </cell>
          <cell r="F491">
            <v>14400000</v>
          </cell>
          <cell r="G491">
            <v>14400000</v>
          </cell>
          <cell r="H491">
            <v>0</v>
          </cell>
          <cell r="I491">
            <v>14400000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</row>
        <row r="492">
          <cell r="B492" t="str">
            <v>O232020200662530</v>
          </cell>
          <cell r="C492" t="str">
            <v>O232020200662530        Comercio al por menor de artículos textiles, prend</v>
          </cell>
          <cell r="D492">
            <v>0</v>
          </cell>
          <cell r="E492">
            <v>0</v>
          </cell>
          <cell r="F492">
            <v>244180000</v>
          </cell>
          <cell r="G492">
            <v>244180000</v>
          </cell>
          <cell r="H492">
            <v>0</v>
          </cell>
          <cell r="I492">
            <v>244180000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</row>
        <row r="493">
          <cell r="B493" t="str">
            <v>2-100-I009</v>
          </cell>
          <cell r="C493" t="str">
            <v>2-100-I009  VA-SGP propósito general</v>
          </cell>
          <cell r="D493">
            <v>0</v>
          </cell>
          <cell r="E493">
            <v>0</v>
          </cell>
          <cell r="F493">
            <v>244180000</v>
          </cell>
          <cell r="G493">
            <v>244180000</v>
          </cell>
          <cell r="H493">
            <v>0</v>
          </cell>
          <cell r="I493">
            <v>244180000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</row>
        <row r="494">
          <cell r="B494" t="str">
            <v>O232020200771551</v>
          </cell>
          <cell r="C494" t="str">
            <v>O232020200771551        Servicios operacionales de los mercados financiero</v>
          </cell>
          <cell r="D494">
            <v>0</v>
          </cell>
          <cell r="E494">
            <v>413046</v>
          </cell>
          <cell r="F494">
            <v>413046</v>
          </cell>
          <cell r="G494">
            <v>413046</v>
          </cell>
          <cell r="H494">
            <v>0</v>
          </cell>
          <cell r="I494">
            <v>413046</v>
          </cell>
          <cell r="J494">
            <v>413046</v>
          </cell>
          <cell r="K494">
            <v>413046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</row>
        <row r="495">
          <cell r="B495" t="str">
            <v>1-100-F001</v>
          </cell>
          <cell r="C495" t="str">
            <v>1-100-F001  VA-Recursos distrito</v>
          </cell>
          <cell r="D495">
            <v>0</v>
          </cell>
          <cell r="E495">
            <v>413046</v>
          </cell>
          <cell r="F495">
            <v>413046</v>
          </cell>
          <cell r="G495">
            <v>413046</v>
          </cell>
          <cell r="H495">
            <v>0</v>
          </cell>
          <cell r="I495">
            <v>413046</v>
          </cell>
          <cell r="J495">
            <v>413046</v>
          </cell>
          <cell r="K495">
            <v>413046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</row>
        <row r="496">
          <cell r="B496" t="str">
            <v>O232020200883118</v>
          </cell>
          <cell r="C496" t="str">
            <v>O232020200883118        Servicios de gestión y administración empresarial</v>
          </cell>
          <cell r="D496">
            <v>4264754000</v>
          </cell>
          <cell r="E496">
            <v>-36991952</v>
          </cell>
          <cell r="F496">
            <v>-36991952</v>
          </cell>
          <cell r="G496">
            <v>4227762048</v>
          </cell>
          <cell r="H496">
            <v>0</v>
          </cell>
          <cell r="I496">
            <v>4227762048</v>
          </cell>
          <cell r="J496">
            <v>55649700</v>
          </cell>
          <cell r="K496">
            <v>3066084734</v>
          </cell>
          <cell r="L496">
            <v>22680000</v>
          </cell>
          <cell r="M496">
            <v>3010111934</v>
          </cell>
          <cell r="N496">
            <v>71.198700000000002</v>
          </cell>
          <cell r="O496">
            <v>378435264</v>
          </cell>
          <cell r="P496">
            <v>1022522803</v>
          </cell>
          <cell r="Q496">
            <v>24.1859</v>
          </cell>
          <cell r="R496">
            <v>378435264</v>
          </cell>
          <cell r="S496">
            <v>1022522803</v>
          </cell>
          <cell r="T496">
            <v>0</v>
          </cell>
        </row>
        <row r="497">
          <cell r="B497" t="str">
            <v>1-100-F001</v>
          </cell>
          <cell r="C497" t="str">
            <v>1-100-F001  VA-Recursos distrito</v>
          </cell>
          <cell r="D497">
            <v>111353000</v>
          </cell>
          <cell r="E497">
            <v>-75259543</v>
          </cell>
          <cell r="F497">
            <v>-75259543</v>
          </cell>
          <cell r="G497">
            <v>36093457</v>
          </cell>
          <cell r="H497">
            <v>0</v>
          </cell>
          <cell r="I497">
            <v>36093457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</row>
        <row r="498">
          <cell r="B498" t="str">
            <v>1-601-I052</v>
          </cell>
          <cell r="C498" t="str">
            <v>1-601-I052  PAS-SGP propósito general</v>
          </cell>
          <cell r="D498">
            <v>1754000</v>
          </cell>
          <cell r="E498">
            <v>0</v>
          </cell>
          <cell r="F498">
            <v>0</v>
          </cell>
          <cell r="G498">
            <v>1754000</v>
          </cell>
          <cell r="H498">
            <v>0</v>
          </cell>
          <cell r="I498">
            <v>1754000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</row>
        <row r="499">
          <cell r="B499" t="str">
            <v>2-100-I009</v>
          </cell>
          <cell r="C499" t="str">
            <v>2-100-I009  VA-SGP propósito general</v>
          </cell>
          <cell r="D499">
            <v>4151647000</v>
          </cell>
          <cell r="E499">
            <v>38267591</v>
          </cell>
          <cell r="F499">
            <v>38267591</v>
          </cell>
          <cell r="G499">
            <v>4189914591</v>
          </cell>
          <cell r="H499">
            <v>0</v>
          </cell>
          <cell r="I499">
            <v>4189914591</v>
          </cell>
          <cell r="J499">
            <v>55649700</v>
          </cell>
          <cell r="K499">
            <v>3066084734</v>
          </cell>
          <cell r="L499">
            <v>22680000</v>
          </cell>
          <cell r="M499">
            <v>3010111934</v>
          </cell>
          <cell r="N499">
            <v>71.841800000000006</v>
          </cell>
          <cell r="O499">
            <v>378435264</v>
          </cell>
          <cell r="P499">
            <v>1022522803</v>
          </cell>
          <cell r="Q499">
            <v>24.404399999999999</v>
          </cell>
          <cell r="R499">
            <v>378435264</v>
          </cell>
          <cell r="S499">
            <v>1022522803</v>
          </cell>
          <cell r="T499">
            <v>0</v>
          </cell>
        </row>
        <row r="500">
          <cell r="B500" t="str">
            <v>O232020200885999</v>
          </cell>
          <cell r="C500" t="str">
            <v>O232020200885999        Otros servicios de apoyo n.c.p.</v>
          </cell>
          <cell r="D500">
            <v>10000000</v>
          </cell>
          <cell r="E500">
            <v>0</v>
          </cell>
          <cell r="F500">
            <v>-10000000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</row>
        <row r="501">
          <cell r="B501" t="str">
            <v>2-100-I009</v>
          </cell>
          <cell r="C501" t="str">
            <v>2-100-I009  VA-SGP propósito general</v>
          </cell>
          <cell r="D501">
            <v>10000000</v>
          </cell>
          <cell r="E501">
            <v>0</v>
          </cell>
          <cell r="F501">
            <v>-10000000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</row>
        <row r="502">
          <cell r="B502" t="str">
            <v>O232020200888167</v>
          </cell>
          <cell r="C502" t="str">
            <v>O232020200888167        Servicios de elaboración de comidas y platos prepa</v>
          </cell>
          <cell r="D502">
            <v>3000000</v>
          </cell>
          <cell r="E502">
            <v>0</v>
          </cell>
          <cell r="F502">
            <v>-3000000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</row>
        <row r="503">
          <cell r="B503" t="str">
            <v>2-100-I009</v>
          </cell>
          <cell r="C503" t="str">
            <v>2-100-I009  VA-SGP propósito general</v>
          </cell>
          <cell r="D503">
            <v>3000000</v>
          </cell>
          <cell r="E503">
            <v>0</v>
          </cell>
          <cell r="F503">
            <v>-3000000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</row>
        <row r="504">
          <cell r="B504" t="str">
            <v>O23202020088912197</v>
          </cell>
          <cell r="C504" t="str">
            <v>O23202020088912197      Servicios de impresión litográfica n.c.p.</v>
          </cell>
          <cell r="D504">
            <v>15000000</v>
          </cell>
          <cell r="E504">
            <v>0</v>
          </cell>
          <cell r="F504">
            <v>-15000000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 t="str">
            <v>2-100-I009</v>
          </cell>
          <cell r="C505" t="str">
            <v>2-100-I009  VA-SGP propósito general</v>
          </cell>
          <cell r="D505">
            <v>15000000</v>
          </cell>
          <cell r="E505">
            <v>0</v>
          </cell>
          <cell r="F505">
            <v>-15000000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</row>
        <row r="506">
          <cell r="B506" t="str">
            <v>O232020200991199</v>
          </cell>
          <cell r="C506" t="str">
            <v>O232020200991199        Otros servicios administrativos del gobierno n.c.p</v>
          </cell>
          <cell r="D506">
            <v>0</v>
          </cell>
          <cell r="E506">
            <v>36578906</v>
          </cell>
          <cell r="F506">
            <v>36578906</v>
          </cell>
          <cell r="G506">
            <v>36578906</v>
          </cell>
          <cell r="H506">
            <v>0</v>
          </cell>
          <cell r="I506">
            <v>36578906</v>
          </cell>
          <cell r="J506">
            <v>36578906</v>
          </cell>
          <cell r="K506">
            <v>36578906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</row>
        <row r="507">
          <cell r="B507" t="str">
            <v>2-100-I009</v>
          </cell>
          <cell r="C507" t="str">
            <v>2-100-I009  VA-SGP propósito general</v>
          </cell>
          <cell r="D507">
            <v>0</v>
          </cell>
          <cell r="E507">
            <v>36578906</v>
          </cell>
          <cell r="F507">
            <v>36578906</v>
          </cell>
          <cell r="G507">
            <v>36578906</v>
          </cell>
          <cell r="H507">
            <v>0</v>
          </cell>
          <cell r="I507">
            <v>36578906</v>
          </cell>
          <cell r="J507">
            <v>36578906</v>
          </cell>
          <cell r="K507">
            <v>36578906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</row>
        <row r="508">
          <cell r="B508" t="str">
            <v>O232020200993199</v>
          </cell>
          <cell r="C508" t="str">
            <v>O232020200993199        Otros servicios sanitarios n.c.p.</v>
          </cell>
          <cell r="D508">
            <v>14000000</v>
          </cell>
          <cell r="E508">
            <v>0</v>
          </cell>
          <cell r="F508">
            <v>0</v>
          </cell>
          <cell r="G508">
            <v>14000000</v>
          </cell>
          <cell r="H508">
            <v>0</v>
          </cell>
          <cell r="I508">
            <v>14000000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</row>
        <row r="509">
          <cell r="B509" t="str">
            <v>2-100-I009</v>
          </cell>
          <cell r="C509" t="str">
            <v>2-100-I009  VA-SGP propósito general</v>
          </cell>
          <cell r="D509">
            <v>14000000</v>
          </cell>
          <cell r="E509">
            <v>0</v>
          </cell>
          <cell r="F509">
            <v>0</v>
          </cell>
          <cell r="G509">
            <v>14000000</v>
          </cell>
          <cell r="H509">
            <v>0</v>
          </cell>
          <cell r="I509">
            <v>14000000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</row>
        <row r="510">
          <cell r="B510" t="str">
            <v>O232020200996290</v>
          </cell>
          <cell r="C510" t="str">
            <v>O232020200996290        Otros servicios de artes escénicas, eventos cultur</v>
          </cell>
          <cell r="D510">
            <v>80000000</v>
          </cell>
          <cell r="E510">
            <v>0</v>
          </cell>
          <cell r="F510">
            <v>-16120000</v>
          </cell>
          <cell r="G510">
            <v>63880000</v>
          </cell>
          <cell r="H510">
            <v>0</v>
          </cell>
          <cell r="I510">
            <v>63880000</v>
          </cell>
          <cell r="J510">
            <v>63880000</v>
          </cell>
          <cell r="K510">
            <v>63880000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</row>
        <row r="511">
          <cell r="B511" t="str">
            <v>2-100-I009</v>
          </cell>
          <cell r="C511" t="str">
            <v>2-100-I009  VA-SGP propósito general</v>
          </cell>
          <cell r="D511">
            <v>80000000</v>
          </cell>
          <cell r="E511">
            <v>0</v>
          </cell>
          <cell r="F511">
            <v>-16120000</v>
          </cell>
          <cell r="G511">
            <v>63880000</v>
          </cell>
          <cell r="H511">
            <v>0</v>
          </cell>
          <cell r="I511">
            <v>63880000</v>
          </cell>
          <cell r="J511">
            <v>63880000</v>
          </cell>
          <cell r="K511">
            <v>63880000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</row>
        <row r="512">
          <cell r="B512" t="str">
            <v>O232020200996511</v>
          </cell>
          <cell r="C512" t="str">
            <v>O232020200996511        Servicios de promoción de eventos deportivos y rec</v>
          </cell>
          <cell r="D512">
            <v>15000000</v>
          </cell>
          <cell r="E512">
            <v>0</v>
          </cell>
          <cell r="F512">
            <v>-15000000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</row>
        <row r="513">
          <cell r="B513" t="str">
            <v>2-100-I009</v>
          </cell>
          <cell r="C513" t="str">
            <v>2-100-I009  VA-SGP propósito general</v>
          </cell>
          <cell r="D513">
            <v>15000000</v>
          </cell>
          <cell r="E513">
            <v>0</v>
          </cell>
          <cell r="F513">
            <v>-15000000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</row>
        <row r="514">
          <cell r="B514" t="str">
            <v>O23011601060000007770</v>
          </cell>
          <cell r="C514" t="str">
            <v>O23011601060000007770  Compromiso con el envejecimiento activo y una Bogo</v>
          </cell>
          <cell r="D514">
            <v>200623978000</v>
          </cell>
          <cell r="E514">
            <v>-1745954852</v>
          </cell>
          <cell r="F514">
            <v>-29757986852</v>
          </cell>
          <cell r="G514">
            <v>170865991148</v>
          </cell>
          <cell r="H514">
            <v>0</v>
          </cell>
          <cell r="I514">
            <v>170865991148</v>
          </cell>
          <cell r="J514">
            <v>9670655471</v>
          </cell>
          <cell r="K514">
            <v>150081992041</v>
          </cell>
          <cell r="L514">
            <v>11356298650</v>
          </cell>
          <cell r="M514">
            <v>130081689006</v>
          </cell>
          <cell r="N514">
            <v>76.130799999999994</v>
          </cell>
          <cell r="O514">
            <v>15554571869</v>
          </cell>
          <cell r="P514">
            <v>64286796888</v>
          </cell>
          <cell r="Q514">
            <v>37.624099999999999</v>
          </cell>
          <cell r="R514">
            <v>15554571869</v>
          </cell>
          <cell r="S514">
            <v>64286796888</v>
          </cell>
          <cell r="T514">
            <v>0</v>
          </cell>
        </row>
        <row r="515">
          <cell r="B515" t="str">
            <v>O23201010030207</v>
          </cell>
          <cell r="C515" t="str">
            <v>O23201010030207         Aparatos de uso doméstico y sus partes y piezas</v>
          </cell>
          <cell r="D515">
            <v>800000000</v>
          </cell>
          <cell r="E515">
            <v>0</v>
          </cell>
          <cell r="F515">
            <v>-100000000</v>
          </cell>
          <cell r="G515">
            <v>700000000</v>
          </cell>
          <cell r="H515">
            <v>0</v>
          </cell>
          <cell r="I515">
            <v>700000000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</row>
        <row r="516">
          <cell r="B516" t="str">
            <v>1-100-I012</v>
          </cell>
          <cell r="C516" t="str">
            <v>1-100-I012  VA-Estampilla propersonas mayores</v>
          </cell>
          <cell r="D516">
            <v>800000000</v>
          </cell>
          <cell r="E516">
            <v>0</v>
          </cell>
          <cell r="F516">
            <v>-100000000</v>
          </cell>
          <cell r="G516">
            <v>700000000</v>
          </cell>
          <cell r="H516">
            <v>0</v>
          </cell>
          <cell r="I516">
            <v>700000000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</row>
        <row r="517">
          <cell r="B517" t="str">
            <v>O2320101004010105</v>
          </cell>
          <cell r="C517" t="str">
            <v>O2320101004010105       Somieres, colchones con muebles, rellenos o guarne</v>
          </cell>
          <cell r="D517">
            <v>1160000000</v>
          </cell>
          <cell r="E517">
            <v>-96332304</v>
          </cell>
          <cell r="F517">
            <v>-846332304</v>
          </cell>
          <cell r="G517">
            <v>313667696</v>
          </cell>
          <cell r="H517">
            <v>0</v>
          </cell>
          <cell r="I517">
            <v>313667696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B518" t="str">
            <v>1-100-I012</v>
          </cell>
          <cell r="C518" t="str">
            <v>1-100-I012  VA-Estampilla propersonas mayores</v>
          </cell>
          <cell r="D518">
            <v>1160000000</v>
          </cell>
          <cell r="E518">
            <v>-96332304</v>
          </cell>
          <cell r="F518">
            <v>-846332304</v>
          </cell>
          <cell r="G518">
            <v>313667696</v>
          </cell>
          <cell r="H518">
            <v>0</v>
          </cell>
          <cell r="I518">
            <v>313667696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</row>
        <row r="519">
          <cell r="B519" t="str">
            <v>O2320201002072712001</v>
          </cell>
          <cell r="C519" t="str">
            <v>O2320201002072712001    Sábanas</v>
          </cell>
          <cell r="D519">
            <v>0</v>
          </cell>
          <cell r="E519">
            <v>1475600</v>
          </cell>
          <cell r="F519">
            <v>1475600</v>
          </cell>
          <cell r="G519">
            <v>1475600</v>
          </cell>
          <cell r="H519">
            <v>0</v>
          </cell>
          <cell r="I519">
            <v>1475600</v>
          </cell>
          <cell r="J519">
            <v>1475600</v>
          </cell>
          <cell r="K519">
            <v>1475600</v>
          </cell>
          <cell r="L519">
            <v>1475600</v>
          </cell>
          <cell r="M519">
            <v>1475600</v>
          </cell>
          <cell r="N519">
            <v>100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</row>
        <row r="520">
          <cell r="B520" t="str">
            <v>1-100-I012</v>
          </cell>
          <cell r="C520" t="str">
            <v>1-100-I012  VA-Estampilla propersonas mayores</v>
          </cell>
          <cell r="D520">
            <v>0</v>
          </cell>
          <cell r="E520">
            <v>1475600</v>
          </cell>
          <cell r="F520">
            <v>1475600</v>
          </cell>
          <cell r="G520">
            <v>1475600</v>
          </cell>
          <cell r="H520">
            <v>0</v>
          </cell>
          <cell r="I520">
            <v>1475600</v>
          </cell>
          <cell r="J520">
            <v>1475600</v>
          </cell>
          <cell r="K520">
            <v>1475600</v>
          </cell>
          <cell r="L520">
            <v>1475600</v>
          </cell>
          <cell r="M520">
            <v>1475600</v>
          </cell>
          <cell r="N520">
            <v>100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</row>
        <row r="521">
          <cell r="B521" t="str">
            <v>O2320201002072719004</v>
          </cell>
          <cell r="C521" t="str">
            <v>O2320201002072719004    Tapabocas y otras prendas de ropa médica</v>
          </cell>
          <cell r="D521">
            <v>0</v>
          </cell>
          <cell r="E521">
            <v>11888695</v>
          </cell>
          <cell r="F521">
            <v>11888695</v>
          </cell>
          <cell r="G521">
            <v>11888695</v>
          </cell>
          <cell r="H521">
            <v>0</v>
          </cell>
          <cell r="I521">
            <v>11888695</v>
          </cell>
          <cell r="J521">
            <v>11888695</v>
          </cell>
          <cell r="K521">
            <v>11888695</v>
          </cell>
          <cell r="L521">
            <v>11888695</v>
          </cell>
          <cell r="M521">
            <v>11888695</v>
          </cell>
          <cell r="N521">
            <v>100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B522" t="str">
            <v>1-100-I012</v>
          </cell>
          <cell r="C522" t="str">
            <v>1-100-I012  VA-Estampilla propersonas mayores</v>
          </cell>
          <cell r="D522">
            <v>0</v>
          </cell>
          <cell r="E522">
            <v>11888695</v>
          </cell>
          <cell r="F522">
            <v>11888695</v>
          </cell>
          <cell r="G522">
            <v>11888695</v>
          </cell>
          <cell r="H522">
            <v>0</v>
          </cell>
          <cell r="I522">
            <v>11888695</v>
          </cell>
          <cell r="J522">
            <v>11888695</v>
          </cell>
          <cell r="K522">
            <v>11888695</v>
          </cell>
          <cell r="L522">
            <v>11888695</v>
          </cell>
          <cell r="M522">
            <v>11888695</v>
          </cell>
          <cell r="N522">
            <v>100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B523" t="str">
            <v>O2320201002082822806</v>
          </cell>
          <cell r="C523" t="str">
            <v>O2320201002082822806    Sudaderas</v>
          </cell>
          <cell r="D523">
            <v>200000000</v>
          </cell>
          <cell r="E523">
            <v>0</v>
          </cell>
          <cell r="F523">
            <v>-200000000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</row>
        <row r="524">
          <cell r="B524" t="str">
            <v>1-100-I012</v>
          </cell>
          <cell r="C524" t="str">
            <v>1-100-I012  VA-Estampilla propersonas mayores</v>
          </cell>
          <cell r="D524">
            <v>200000000</v>
          </cell>
          <cell r="E524">
            <v>0</v>
          </cell>
          <cell r="F524">
            <v>-200000000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</row>
        <row r="525">
          <cell r="B525" t="str">
            <v>O2320201002082823611</v>
          </cell>
          <cell r="C525" t="str">
            <v>O2320201002082823611    Delantales</v>
          </cell>
          <cell r="D525">
            <v>0</v>
          </cell>
          <cell r="E525">
            <v>75000</v>
          </cell>
          <cell r="F525">
            <v>75000</v>
          </cell>
          <cell r="G525">
            <v>75000</v>
          </cell>
          <cell r="H525">
            <v>0</v>
          </cell>
          <cell r="I525">
            <v>75000</v>
          </cell>
          <cell r="J525">
            <v>75000</v>
          </cell>
          <cell r="K525">
            <v>75000</v>
          </cell>
          <cell r="L525">
            <v>75000</v>
          </cell>
          <cell r="M525">
            <v>75000</v>
          </cell>
          <cell r="N525">
            <v>100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</row>
        <row r="526">
          <cell r="B526" t="str">
            <v>1-100-I012</v>
          </cell>
          <cell r="C526" t="str">
            <v>1-100-I012  VA-Estampilla propersonas mayores</v>
          </cell>
          <cell r="D526">
            <v>0</v>
          </cell>
          <cell r="E526">
            <v>75000</v>
          </cell>
          <cell r="F526">
            <v>75000</v>
          </cell>
          <cell r="G526">
            <v>75000</v>
          </cell>
          <cell r="H526">
            <v>0</v>
          </cell>
          <cell r="I526">
            <v>75000</v>
          </cell>
          <cell r="J526">
            <v>75000</v>
          </cell>
          <cell r="K526">
            <v>75000</v>
          </cell>
          <cell r="L526">
            <v>75000</v>
          </cell>
          <cell r="M526">
            <v>75000</v>
          </cell>
          <cell r="N526">
            <v>100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</row>
        <row r="527">
          <cell r="B527" t="str">
            <v>O2320201002082823803</v>
          </cell>
          <cell r="C527" t="str">
            <v>O2320201002082823803    Guantes de fibras artificiales y sintéticas</v>
          </cell>
          <cell r="D527">
            <v>0</v>
          </cell>
          <cell r="E527">
            <v>4998000</v>
          </cell>
          <cell r="F527">
            <v>4998000</v>
          </cell>
          <cell r="G527">
            <v>4998000</v>
          </cell>
          <cell r="H527">
            <v>0</v>
          </cell>
          <cell r="I527">
            <v>4998000</v>
          </cell>
          <cell r="J527">
            <v>4998000</v>
          </cell>
          <cell r="K527">
            <v>4998000</v>
          </cell>
          <cell r="L527">
            <v>4998000</v>
          </cell>
          <cell r="M527">
            <v>4998000</v>
          </cell>
          <cell r="N527">
            <v>100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</row>
        <row r="528">
          <cell r="B528" t="str">
            <v>1-100-I012</v>
          </cell>
          <cell r="C528" t="str">
            <v>1-100-I012  VA-Estampilla propersonas mayores</v>
          </cell>
          <cell r="D528">
            <v>0</v>
          </cell>
          <cell r="E528">
            <v>4998000</v>
          </cell>
          <cell r="F528">
            <v>4998000</v>
          </cell>
          <cell r="G528">
            <v>4998000</v>
          </cell>
          <cell r="H528">
            <v>0</v>
          </cell>
          <cell r="I528">
            <v>4998000</v>
          </cell>
          <cell r="J528">
            <v>4998000</v>
          </cell>
          <cell r="K528">
            <v>4998000</v>
          </cell>
          <cell r="L528">
            <v>4998000</v>
          </cell>
          <cell r="M528">
            <v>4998000</v>
          </cell>
          <cell r="N528">
            <v>100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 t="str">
            <v>O2320201002092931002</v>
          </cell>
          <cell r="C529" t="str">
            <v>O2320201002092931002    Calzado de caucho impermeable para hombre</v>
          </cell>
          <cell r="D529">
            <v>75000000</v>
          </cell>
          <cell r="E529">
            <v>0</v>
          </cell>
          <cell r="F529">
            <v>-75000000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B530" t="str">
            <v>1-100-I012</v>
          </cell>
          <cell r="C530" t="str">
            <v>1-100-I012  VA-Estampilla propersonas mayores</v>
          </cell>
          <cell r="D530">
            <v>75000000</v>
          </cell>
          <cell r="E530">
            <v>0</v>
          </cell>
          <cell r="F530">
            <v>-75000000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B531" t="str">
            <v>O2320201003023219302</v>
          </cell>
          <cell r="C531" t="str">
            <v>O2320201003023219302    Papel sanitario fraccionado</v>
          </cell>
          <cell r="D531">
            <v>0</v>
          </cell>
          <cell r="E531">
            <v>7138000</v>
          </cell>
          <cell r="F531">
            <v>7138000</v>
          </cell>
          <cell r="G531">
            <v>7138000</v>
          </cell>
          <cell r="H531">
            <v>0</v>
          </cell>
          <cell r="I531">
            <v>7138000</v>
          </cell>
          <cell r="J531">
            <v>7138000</v>
          </cell>
          <cell r="K531">
            <v>7138000</v>
          </cell>
          <cell r="L531">
            <v>7138000</v>
          </cell>
          <cell r="M531">
            <v>7138000</v>
          </cell>
          <cell r="N531">
            <v>100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</row>
        <row r="532">
          <cell r="B532" t="str">
            <v>1-100-I012</v>
          </cell>
          <cell r="C532" t="str">
            <v>1-100-I012  VA-Estampilla propersonas mayores</v>
          </cell>
          <cell r="D532">
            <v>0</v>
          </cell>
          <cell r="E532">
            <v>7138000</v>
          </cell>
          <cell r="F532">
            <v>7138000</v>
          </cell>
          <cell r="G532">
            <v>7138000</v>
          </cell>
          <cell r="H532">
            <v>0</v>
          </cell>
          <cell r="I532">
            <v>7138000</v>
          </cell>
          <cell r="J532">
            <v>7138000</v>
          </cell>
          <cell r="K532">
            <v>7138000</v>
          </cell>
          <cell r="L532">
            <v>7138000</v>
          </cell>
          <cell r="M532">
            <v>7138000</v>
          </cell>
          <cell r="N532">
            <v>100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B533" t="str">
            <v>O2320201003023219304</v>
          </cell>
          <cell r="C533" t="str">
            <v>O2320201003023219304    Toallas de papel</v>
          </cell>
          <cell r="D533">
            <v>0</v>
          </cell>
          <cell r="E533">
            <v>1833000</v>
          </cell>
          <cell r="F533">
            <v>1833000</v>
          </cell>
          <cell r="G533">
            <v>1833000</v>
          </cell>
          <cell r="H533">
            <v>0</v>
          </cell>
          <cell r="I533">
            <v>1833000</v>
          </cell>
          <cell r="J533">
            <v>1833000</v>
          </cell>
          <cell r="K533">
            <v>1833000</v>
          </cell>
          <cell r="L533">
            <v>1833000</v>
          </cell>
          <cell r="M533">
            <v>1833000</v>
          </cell>
          <cell r="N533">
            <v>100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</row>
        <row r="534">
          <cell r="B534" t="str">
            <v>1-100-I012</v>
          </cell>
          <cell r="C534" t="str">
            <v>1-100-I012  VA-Estampilla propersonas mayores</v>
          </cell>
          <cell r="D534">
            <v>0</v>
          </cell>
          <cell r="E534">
            <v>1833000</v>
          </cell>
          <cell r="F534">
            <v>1833000</v>
          </cell>
          <cell r="G534">
            <v>1833000</v>
          </cell>
          <cell r="H534">
            <v>0</v>
          </cell>
          <cell r="I534">
            <v>1833000</v>
          </cell>
          <cell r="J534">
            <v>1833000</v>
          </cell>
          <cell r="K534">
            <v>1833000</v>
          </cell>
          <cell r="L534">
            <v>1833000</v>
          </cell>
          <cell r="M534">
            <v>1833000</v>
          </cell>
          <cell r="N534">
            <v>100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</row>
        <row r="535">
          <cell r="B535" t="str">
            <v>O2320201003023219602</v>
          </cell>
          <cell r="C535" t="str">
            <v>O2320201003023219602    Toallas sanitarias</v>
          </cell>
          <cell r="D535">
            <v>0</v>
          </cell>
          <cell r="E535">
            <v>495950</v>
          </cell>
          <cell r="F535">
            <v>495950</v>
          </cell>
          <cell r="G535">
            <v>495950</v>
          </cell>
          <cell r="H535">
            <v>0</v>
          </cell>
          <cell r="I535">
            <v>495950</v>
          </cell>
          <cell r="J535">
            <v>495950</v>
          </cell>
          <cell r="K535">
            <v>495950</v>
          </cell>
          <cell r="L535">
            <v>495950</v>
          </cell>
          <cell r="M535">
            <v>495950</v>
          </cell>
          <cell r="N535">
            <v>100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B536" t="str">
            <v>1-100-I012</v>
          </cell>
          <cell r="C536" t="str">
            <v>1-100-I012  VA-Estampilla propersonas mayores</v>
          </cell>
          <cell r="D536">
            <v>0</v>
          </cell>
          <cell r="E536">
            <v>495950</v>
          </cell>
          <cell r="F536">
            <v>495950</v>
          </cell>
          <cell r="G536">
            <v>495950</v>
          </cell>
          <cell r="H536">
            <v>0</v>
          </cell>
          <cell r="I536">
            <v>495950</v>
          </cell>
          <cell r="J536">
            <v>495950</v>
          </cell>
          <cell r="K536">
            <v>495950</v>
          </cell>
          <cell r="L536">
            <v>495950</v>
          </cell>
          <cell r="M536">
            <v>495950</v>
          </cell>
          <cell r="N536">
            <v>100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</row>
        <row r="537">
          <cell r="B537" t="str">
            <v>O2320201003033350004</v>
          </cell>
          <cell r="C537" t="str">
            <v>O2320201003033350004    Vaselina</v>
          </cell>
          <cell r="D537">
            <v>0</v>
          </cell>
          <cell r="E537">
            <v>270000</v>
          </cell>
          <cell r="F537">
            <v>270000</v>
          </cell>
          <cell r="G537">
            <v>270000</v>
          </cell>
          <cell r="H537">
            <v>0</v>
          </cell>
          <cell r="I537">
            <v>270000</v>
          </cell>
          <cell r="J537">
            <v>270000</v>
          </cell>
          <cell r="K537">
            <v>270000</v>
          </cell>
          <cell r="L537">
            <v>270000</v>
          </cell>
          <cell r="M537">
            <v>270000</v>
          </cell>
          <cell r="N537">
            <v>100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</row>
        <row r="538">
          <cell r="B538" t="str">
            <v>1-100-I012</v>
          </cell>
          <cell r="C538" t="str">
            <v>1-100-I012  VA-Estampilla propersonas mayores</v>
          </cell>
          <cell r="D538">
            <v>0</v>
          </cell>
          <cell r="E538">
            <v>270000</v>
          </cell>
          <cell r="F538">
            <v>270000</v>
          </cell>
          <cell r="G538">
            <v>270000</v>
          </cell>
          <cell r="H538">
            <v>0</v>
          </cell>
          <cell r="I538">
            <v>270000</v>
          </cell>
          <cell r="J538">
            <v>270000</v>
          </cell>
          <cell r="K538">
            <v>270000</v>
          </cell>
          <cell r="L538">
            <v>270000</v>
          </cell>
          <cell r="M538">
            <v>270000</v>
          </cell>
          <cell r="N538">
            <v>100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</row>
        <row r="539">
          <cell r="B539" t="str">
            <v>O2320201003053532105</v>
          </cell>
          <cell r="C539" t="str">
            <v>O2320201003053532105    Jabones de tocador</v>
          </cell>
          <cell r="D539">
            <v>0</v>
          </cell>
          <cell r="E539">
            <v>17740663</v>
          </cell>
          <cell r="F539">
            <v>17740663</v>
          </cell>
          <cell r="G539">
            <v>17740663</v>
          </cell>
          <cell r="H539">
            <v>0</v>
          </cell>
          <cell r="I539">
            <v>17740663</v>
          </cell>
          <cell r="J539">
            <v>17740663</v>
          </cell>
          <cell r="K539">
            <v>17740663</v>
          </cell>
          <cell r="L539">
            <v>17740663</v>
          </cell>
          <cell r="M539">
            <v>17740663</v>
          </cell>
          <cell r="N539">
            <v>100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</row>
        <row r="540">
          <cell r="B540" t="str">
            <v>1-100-I012</v>
          </cell>
          <cell r="C540" t="str">
            <v>1-100-I012  VA-Estampilla propersonas mayores</v>
          </cell>
          <cell r="D540">
            <v>0</v>
          </cell>
          <cell r="E540">
            <v>17740663</v>
          </cell>
          <cell r="F540">
            <v>17740663</v>
          </cell>
          <cell r="G540">
            <v>17740663</v>
          </cell>
          <cell r="H540">
            <v>0</v>
          </cell>
          <cell r="I540">
            <v>17740663</v>
          </cell>
          <cell r="J540">
            <v>17740663</v>
          </cell>
          <cell r="K540">
            <v>17740663</v>
          </cell>
          <cell r="L540">
            <v>17740663</v>
          </cell>
          <cell r="M540">
            <v>17740663</v>
          </cell>
          <cell r="N540">
            <v>100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</row>
        <row r="541">
          <cell r="B541" t="str">
            <v>O2320201003053532301</v>
          </cell>
          <cell r="C541" t="str">
            <v>O2320201003053532301    Champúes</v>
          </cell>
          <cell r="D541">
            <v>0</v>
          </cell>
          <cell r="E541">
            <v>5094000</v>
          </cell>
          <cell r="F541">
            <v>5094000</v>
          </cell>
          <cell r="G541">
            <v>5094000</v>
          </cell>
          <cell r="H541">
            <v>0</v>
          </cell>
          <cell r="I541">
            <v>5094000</v>
          </cell>
          <cell r="J541">
            <v>5094000</v>
          </cell>
          <cell r="K541">
            <v>5094000</v>
          </cell>
          <cell r="L541">
            <v>5094000</v>
          </cell>
          <cell r="M541">
            <v>5094000</v>
          </cell>
          <cell r="N541">
            <v>100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 t="str">
            <v>1-100-I012</v>
          </cell>
          <cell r="C542" t="str">
            <v>1-100-I012  VA-Estampilla propersonas mayores</v>
          </cell>
          <cell r="D542">
            <v>0</v>
          </cell>
          <cell r="E542">
            <v>5094000</v>
          </cell>
          <cell r="F542">
            <v>5094000</v>
          </cell>
          <cell r="G542">
            <v>5094000</v>
          </cell>
          <cell r="H542">
            <v>0</v>
          </cell>
          <cell r="I542">
            <v>5094000</v>
          </cell>
          <cell r="J542">
            <v>5094000</v>
          </cell>
          <cell r="K542">
            <v>5094000</v>
          </cell>
          <cell r="L542">
            <v>5094000</v>
          </cell>
          <cell r="M542">
            <v>5094000</v>
          </cell>
          <cell r="N542">
            <v>100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</row>
        <row r="543">
          <cell r="B543" t="str">
            <v>O2320201003053532308</v>
          </cell>
          <cell r="C543" t="str">
            <v>O2320201003053532308    Dentífricos</v>
          </cell>
          <cell r="D543">
            <v>0</v>
          </cell>
          <cell r="E543">
            <v>2727750</v>
          </cell>
          <cell r="F543">
            <v>2727750</v>
          </cell>
          <cell r="G543">
            <v>2727750</v>
          </cell>
          <cell r="H543">
            <v>0</v>
          </cell>
          <cell r="I543">
            <v>2727750</v>
          </cell>
          <cell r="J543">
            <v>2727750</v>
          </cell>
          <cell r="K543">
            <v>2727750</v>
          </cell>
          <cell r="L543">
            <v>2727750</v>
          </cell>
          <cell r="M543">
            <v>2727750</v>
          </cell>
          <cell r="N543">
            <v>100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</row>
        <row r="544">
          <cell r="B544" t="str">
            <v>1-100-I012</v>
          </cell>
          <cell r="C544" t="str">
            <v>1-100-I012  VA-Estampilla propersonas mayores</v>
          </cell>
          <cell r="D544">
            <v>0</v>
          </cell>
          <cell r="E544">
            <v>2727750</v>
          </cell>
          <cell r="F544">
            <v>2727750</v>
          </cell>
          <cell r="G544">
            <v>2727750</v>
          </cell>
          <cell r="H544">
            <v>0</v>
          </cell>
          <cell r="I544">
            <v>2727750</v>
          </cell>
          <cell r="J544">
            <v>2727750</v>
          </cell>
          <cell r="K544">
            <v>2727750</v>
          </cell>
          <cell r="L544">
            <v>2727750</v>
          </cell>
          <cell r="M544">
            <v>2727750</v>
          </cell>
          <cell r="N544">
            <v>100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</row>
        <row r="545">
          <cell r="B545" t="str">
            <v>O2320201003053532309</v>
          </cell>
          <cell r="C545" t="str">
            <v>O2320201003053532309    Productos líquidos para higiene bucal</v>
          </cell>
          <cell r="D545">
            <v>0</v>
          </cell>
          <cell r="E545">
            <v>1712728</v>
          </cell>
          <cell r="F545">
            <v>1712728</v>
          </cell>
          <cell r="G545">
            <v>1712728</v>
          </cell>
          <cell r="H545">
            <v>0</v>
          </cell>
          <cell r="I545">
            <v>1712728</v>
          </cell>
          <cell r="J545">
            <v>1712728</v>
          </cell>
          <cell r="K545">
            <v>1712728</v>
          </cell>
          <cell r="L545">
            <v>1712728</v>
          </cell>
          <cell r="M545">
            <v>1712728</v>
          </cell>
          <cell r="N545">
            <v>100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</row>
        <row r="546">
          <cell r="B546" t="str">
            <v>1-100-I012</v>
          </cell>
          <cell r="C546" t="str">
            <v>1-100-I012  VA-Estampilla propersonas mayores</v>
          </cell>
          <cell r="D546">
            <v>0</v>
          </cell>
          <cell r="E546">
            <v>1712728</v>
          </cell>
          <cell r="F546">
            <v>1712728</v>
          </cell>
          <cell r="G546">
            <v>1712728</v>
          </cell>
          <cell r="H546">
            <v>0</v>
          </cell>
          <cell r="I546">
            <v>1712728</v>
          </cell>
          <cell r="J546">
            <v>1712728</v>
          </cell>
          <cell r="K546">
            <v>1712728</v>
          </cell>
          <cell r="L546">
            <v>1712728</v>
          </cell>
          <cell r="M546">
            <v>1712728</v>
          </cell>
          <cell r="N546">
            <v>100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</row>
        <row r="547">
          <cell r="B547" t="str">
            <v>O2320201003053532315</v>
          </cell>
          <cell r="C547" t="str">
            <v>O2320201003053532315    Polvos de talco</v>
          </cell>
          <cell r="D547">
            <v>0</v>
          </cell>
          <cell r="E547">
            <v>4770000</v>
          </cell>
          <cell r="F547">
            <v>4770000</v>
          </cell>
          <cell r="G547">
            <v>4770000</v>
          </cell>
          <cell r="H547">
            <v>0</v>
          </cell>
          <cell r="I547">
            <v>4770000</v>
          </cell>
          <cell r="J547">
            <v>4770000</v>
          </cell>
          <cell r="K547">
            <v>4770000</v>
          </cell>
          <cell r="L547">
            <v>4770000</v>
          </cell>
          <cell r="M547">
            <v>4770000</v>
          </cell>
          <cell r="N547">
            <v>100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</row>
        <row r="548">
          <cell r="B548" t="str">
            <v>1-100-I012</v>
          </cell>
          <cell r="C548" t="str">
            <v>1-100-I012  VA-Estampilla propersonas mayores</v>
          </cell>
          <cell r="D548">
            <v>0</v>
          </cell>
          <cell r="E548">
            <v>4770000</v>
          </cell>
          <cell r="F548">
            <v>4770000</v>
          </cell>
          <cell r="G548">
            <v>4770000</v>
          </cell>
          <cell r="H548">
            <v>0</v>
          </cell>
          <cell r="I548">
            <v>4770000</v>
          </cell>
          <cell r="J548">
            <v>4770000</v>
          </cell>
          <cell r="K548">
            <v>4770000</v>
          </cell>
          <cell r="L548">
            <v>4770000</v>
          </cell>
          <cell r="M548">
            <v>4770000</v>
          </cell>
          <cell r="N548">
            <v>100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</row>
        <row r="549">
          <cell r="B549" t="str">
            <v>O2320201003053532323</v>
          </cell>
          <cell r="C549" t="str">
            <v>O2320201003053532323    Desodorantes sólidos de tocador</v>
          </cell>
          <cell r="D549">
            <v>0</v>
          </cell>
          <cell r="E549">
            <v>3475000</v>
          </cell>
          <cell r="F549">
            <v>3475000</v>
          </cell>
          <cell r="G549">
            <v>3475000</v>
          </cell>
          <cell r="H549">
            <v>0</v>
          </cell>
          <cell r="I549">
            <v>3475000</v>
          </cell>
          <cell r="J549">
            <v>3475000</v>
          </cell>
          <cell r="K549">
            <v>3475000</v>
          </cell>
          <cell r="L549">
            <v>3475000</v>
          </cell>
          <cell r="M549">
            <v>3475000</v>
          </cell>
          <cell r="N549">
            <v>100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</row>
        <row r="550">
          <cell r="B550" t="str">
            <v>1-100-I012</v>
          </cell>
          <cell r="C550" t="str">
            <v>1-100-I012  VA-Estampilla propersonas mayores</v>
          </cell>
          <cell r="D550">
            <v>0</v>
          </cell>
          <cell r="E550">
            <v>3475000</v>
          </cell>
          <cell r="F550">
            <v>3475000</v>
          </cell>
          <cell r="G550">
            <v>3475000</v>
          </cell>
          <cell r="H550">
            <v>0</v>
          </cell>
          <cell r="I550">
            <v>3475000</v>
          </cell>
          <cell r="J550">
            <v>3475000</v>
          </cell>
          <cell r="K550">
            <v>3475000</v>
          </cell>
          <cell r="L550">
            <v>3475000</v>
          </cell>
          <cell r="M550">
            <v>3475000</v>
          </cell>
          <cell r="N550">
            <v>100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B551" t="str">
            <v>O2320201003053532399</v>
          </cell>
          <cell r="C551" t="str">
            <v>O2320201003053532399    Productos n.c.p. para tocador</v>
          </cell>
          <cell r="D551">
            <v>0</v>
          </cell>
          <cell r="E551">
            <v>6271670</v>
          </cell>
          <cell r="F551">
            <v>6271670</v>
          </cell>
          <cell r="G551">
            <v>6271670</v>
          </cell>
          <cell r="H551">
            <v>0</v>
          </cell>
          <cell r="I551">
            <v>6271670</v>
          </cell>
          <cell r="J551">
            <v>6271670</v>
          </cell>
          <cell r="K551">
            <v>6271670</v>
          </cell>
          <cell r="L551">
            <v>6271670</v>
          </cell>
          <cell r="M551">
            <v>6271670</v>
          </cell>
          <cell r="N551">
            <v>100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</row>
        <row r="552">
          <cell r="B552" t="str">
            <v>1-100-I012</v>
          </cell>
          <cell r="C552" t="str">
            <v>1-100-I012  VA-Estampilla propersonas mayores</v>
          </cell>
          <cell r="D552">
            <v>0</v>
          </cell>
          <cell r="E552">
            <v>6271670</v>
          </cell>
          <cell r="F552">
            <v>6271670</v>
          </cell>
          <cell r="G552">
            <v>6271670</v>
          </cell>
          <cell r="H552">
            <v>0</v>
          </cell>
          <cell r="I552">
            <v>6271670</v>
          </cell>
          <cell r="J552">
            <v>6271670</v>
          </cell>
          <cell r="K552">
            <v>6271670</v>
          </cell>
          <cell r="L552">
            <v>6271670</v>
          </cell>
          <cell r="M552">
            <v>6271670</v>
          </cell>
          <cell r="N552">
            <v>100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</row>
        <row r="553">
          <cell r="B553" t="str">
            <v>O2320201003063693001</v>
          </cell>
          <cell r="C553" t="str">
            <v>O2320201003063693001    Artículos de material plástico para servicios sani</v>
          </cell>
          <cell r="D553">
            <v>0</v>
          </cell>
          <cell r="E553">
            <v>54000</v>
          </cell>
          <cell r="F553">
            <v>54000</v>
          </cell>
          <cell r="G553">
            <v>54000</v>
          </cell>
          <cell r="H553">
            <v>0</v>
          </cell>
          <cell r="I553">
            <v>54000</v>
          </cell>
          <cell r="J553">
            <v>54000</v>
          </cell>
          <cell r="K553">
            <v>54000</v>
          </cell>
          <cell r="L553">
            <v>54000</v>
          </cell>
          <cell r="M553">
            <v>54000</v>
          </cell>
          <cell r="N553">
            <v>100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</row>
        <row r="554">
          <cell r="B554" t="str">
            <v>1-100-I012</v>
          </cell>
          <cell r="C554" t="str">
            <v>1-100-I012  VA-Estampilla propersonas mayores</v>
          </cell>
          <cell r="D554">
            <v>0</v>
          </cell>
          <cell r="E554">
            <v>54000</v>
          </cell>
          <cell r="F554">
            <v>54000</v>
          </cell>
          <cell r="G554">
            <v>54000</v>
          </cell>
          <cell r="H554">
            <v>0</v>
          </cell>
          <cell r="I554">
            <v>54000</v>
          </cell>
          <cell r="J554">
            <v>54000</v>
          </cell>
          <cell r="K554">
            <v>54000</v>
          </cell>
          <cell r="L554">
            <v>54000</v>
          </cell>
          <cell r="M554">
            <v>54000</v>
          </cell>
          <cell r="N554">
            <v>100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B555" t="str">
            <v>O2320201003063694003</v>
          </cell>
          <cell r="C555" t="str">
            <v>O2320201003063694003    Vasos y jarros de material plástico</v>
          </cell>
          <cell r="D555">
            <v>0</v>
          </cell>
          <cell r="E555">
            <v>158000</v>
          </cell>
          <cell r="F555">
            <v>158000</v>
          </cell>
          <cell r="G555">
            <v>158000</v>
          </cell>
          <cell r="H555">
            <v>0</v>
          </cell>
          <cell r="I555">
            <v>158000</v>
          </cell>
          <cell r="J555">
            <v>158000</v>
          </cell>
          <cell r="K555">
            <v>158000</v>
          </cell>
          <cell r="L555">
            <v>158000</v>
          </cell>
          <cell r="M555">
            <v>158000</v>
          </cell>
          <cell r="N555">
            <v>100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B556" t="str">
            <v>1-100-I012</v>
          </cell>
          <cell r="C556" t="str">
            <v>1-100-I012  VA-Estampilla propersonas mayores</v>
          </cell>
          <cell r="D556">
            <v>0</v>
          </cell>
          <cell r="E556">
            <v>158000</v>
          </cell>
          <cell r="F556">
            <v>158000</v>
          </cell>
          <cell r="G556">
            <v>158000</v>
          </cell>
          <cell r="H556">
            <v>0</v>
          </cell>
          <cell r="I556">
            <v>158000</v>
          </cell>
          <cell r="J556">
            <v>158000</v>
          </cell>
          <cell r="K556">
            <v>158000</v>
          </cell>
          <cell r="L556">
            <v>158000</v>
          </cell>
          <cell r="M556">
            <v>158000</v>
          </cell>
          <cell r="N556">
            <v>100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 t="str">
            <v>O2320201003063699004</v>
          </cell>
          <cell r="C557" t="str">
            <v>O2320201003063699004    Formas didácticas de material plástico</v>
          </cell>
          <cell r="D557">
            <v>75000000</v>
          </cell>
          <cell r="E557">
            <v>0</v>
          </cell>
          <cell r="F557">
            <v>-75000000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</row>
        <row r="558">
          <cell r="B558" t="str">
            <v>1-100-I012</v>
          </cell>
          <cell r="C558" t="str">
            <v>1-100-I012  VA-Estampilla propersonas mayores</v>
          </cell>
          <cell r="D558">
            <v>75000000</v>
          </cell>
          <cell r="E558">
            <v>0</v>
          </cell>
          <cell r="F558">
            <v>-75000000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</row>
        <row r="559">
          <cell r="B559" t="str">
            <v>O2320201003083899306</v>
          </cell>
          <cell r="C559" t="str">
            <v>O2320201003083899306    Cepillos para calzado</v>
          </cell>
          <cell r="D559">
            <v>0</v>
          </cell>
          <cell r="E559">
            <v>22500</v>
          </cell>
          <cell r="F559">
            <v>22500</v>
          </cell>
          <cell r="G559">
            <v>22500</v>
          </cell>
          <cell r="H559">
            <v>0</v>
          </cell>
          <cell r="I559">
            <v>22500</v>
          </cell>
          <cell r="J559">
            <v>22500</v>
          </cell>
          <cell r="K559">
            <v>22500</v>
          </cell>
          <cell r="L559">
            <v>22500</v>
          </cell>
          <cell r="M559">
            <v>22500</v>
          </cell>
          <cell r="N559">
            <v>100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</row>
        <row r="560">
          <cell r="B560" t="str">
            <v>1-100-I012</v>
          </cell>
          <cell r="C560" t="str">
            <v>1-100-I012  VA-Estampilla propersonas mayores</v>
          </cell>
          <cell r="D560">
            <v>0</v>
          </cell>
          <cell r="E560">
            <v>22500</v>
          </cell>
          <cell r="F560">
            <v>22500</v>
          </cell>
          <cell r="G560">
            <v>22500</v>
          </cell>
          <cell r="H560">
            <v>0</v>
          </cell>
          <cell r="I560">
            <v>22500</v>
          </cell>
          <cell r="J560">
            <v>22500</v>
          </cell>
          <cell r="K560">
            <v>22500</v>
          </cell>
          <cell r="L560">
            <v>22500</v>
          </cell>
          <cell r="M560">
            <v>22500</v>
          </cell>
          <cell r="N560">
            <v>100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</row>
        <row r="561">
          <cell r="B561" t="str">
            <v>O2320201003083899307</v>
          </cell>
          <cell r="C561" t="str">
            <v>O2320201003083899307    Cepillos para dientes</v>
          </cell>
          <cell r="D561">
            <v>0</v>
          </cell>
          <cell r="E561">
            <v>781748</v>
          </cell>
          <cell r="F561">
            <v>781748</v>
          </cell>
          <cell r="G561">
            <v>781748</v>
          </cell>
          <cell r="H561">
            <v>0</v>
          </cell>
          <cell r="I561">
            <v>781748</v>
          </cell>
          <cell r="J561">
            <v>781748</v>
          </cell>
          <cell r="K561">
            <v>781748</v>
          </cell>
          <cell r="L561">
            <v>781748</v>
          </cell>
          <cell r="M561">
            <v>781748</v>
          </cell>
          <cell r="N561">
            <v>100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</row>
        <row r="562">
          <cell r="B562" t="str">
            <v>1-100-I012</v>
          </cell>
          <cell r="C562" t="str">
            <v>1-100-I012  VA-Estampilla propersonas mayores</v>
          </cell>
          <cell r="D562">
            <v>0</v>
          </cell>
          <cell r="E562">
            <v>781748</v>
          </cell>
          <cell r="F562">
            <v>781748</v>
          </cell>
          <cell r="G562">
            <v>781748</v>
          </cell>
          <cell r="H562">
            <v>0</v>
          </cell>
          <cell r="I562">
            <v>781748</v>
          </cell>
          <cell r="J562">
            <v>781748</v>
          </cell>
          <cell r="K562">
            <v>781748</v>
          </cell>
          <cell r="L562">
            <v>781748</v>
          </cell>
          <cell r="M562">
            <v>781748</v>
          </cell>
          <cell r="N562">
            <v>100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</row>
        <row r="563">
          <cell r="B563" t="str">
            <v>O2320201004024291246</v>
          </cell>
          <cell r="C563" t="str">
            <v>O2320201004024291246    Menajes de acero inoxidable para instituciones</v>
          </cell>
          <cell r="D563">
            <v>250000000</v>
          </cell>
          <cell r="E563">
            <v>0</v>
          </cell>
          <cell r="F563">
            <v>-250000000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</row>
        <row r="564">
          <cell r="B564" t="str">
            <v>1-100-I012</v>
          </cell>
          <cell r="C564" t="str">
            <v>1-100-I012  VA-Estampilla propersonas mayores</v>
          </cell>
          <cell r="D564">
            <v>250000000</v>
          </cell>
          <cell r="E564">
            <v>0</v>
          </cell>
          <cell r="F564">
            <v>-250000000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5">
          <cell r="B565" t="str">
            <v>O2320201004024291403</v>
          </cell>
          <cell r="C565" t="str">
            <v>O2320201004024291403    Máquinas de afeitar no eléctricas</v>
          </cell>
          <cell r="D565">
            <v>0</v>
          </cell>
          <cell r="E565">
            <v>25200000</v>
          </cell>
          <cell r="F565">
            <v>25200000</v>
          </cell>
          <cell r="G565">
            <v>25200000</v>
          </cell>
          <cell r="H565">
            <v>0</v>
          </cell>
          <cell r="I565">
            <v>25200000</v>
          </cell>
          <cell r="J565">
            <v>25200000</v>
          </cell>
          <cell r="K565">
            <v>25200000</v>
          </cell>
          <cell r="L565">
            <v>25200000</v>
          </cell>
          <cell r="M565">
            <v>25200000</v>
          </cell>
          <cell r="N565">
            <v>100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</row>
        <row r="566">
          <cell r="B566" t="str">
            <v>1-100-I012</v>
          </cell>
          <cell r="C566" t="str">
            <v>1-100-I012  VA-Estampilla propersonas mayores</v>
          </cell>
          <cell r="D566">
            <v>0</v>
          </cell>
          <cell r="E566">
            <v>25200000</v>
          </cell>
          <cell r="F566">
            <v>25200000</v>
          </cell>
          <cell r="G566">
            <v>25200000</v>
          </cell>
          <cell r="H566">
            <v>0</v>
          </cell>
          <cell r="I566">
            <v>25200000</v>
          </cell>
          <cell r="J566">
            <v>25200000</v>
          </cell>
          <cell r="K566">
            <v>25200000</v>
          </cell>
          <cell r="L566">
            <v>25200000</v>
          </cell>
          <cell r="M566">
            <v>25200000</v>
          </cell>
          <cell r="N566">
            <v>100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</row>
        <row r="567">
          <cell r="B567" t="str">
            <v>O2320201004024291502</v>
          </cell>
          <cell r="C567" t="str">
            <v>O2320201004024291502    Cortaúñas, pinzas y similares</v>
          </cell>
          <cell r="D567">
            <v>0</v>
          </cell>
          <cell r="E567">
            <v>150000</v>
          </cell>
          <cell r="F567">
            <v>150000</v>
          </cell>
          <cell r="G567">
            <v>150000</v>
          </cell>
          <cell r="H567">
            <v>0</v>
          </cell>
          <cell r="I567">
            <v>150000</v>
          </cell>
          <cell r="J567">
            <v>150000</v>
          </cell>
          <cell r="K567">
            <v>150000</v>
          </cell>
          <cell r="L567">
            <v>150000</v>
          </cell>
          <cell r="M567">
            <v>150000</v>
          </cell>
          <cell r="N567">
            <v>100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B568" t="str">
            <v>1-100-I012</v>
          </cell>
          <cell r="C568" t="str">
            <v>1-100-I012  VA-Estampilla propersonas mayores</v>
          </cell>
          <cell r="D568">
            <v>0</v>
          </cell>
          <cell r="E568">
            <v>150000</v>
          </cell>
          <cell r="F568">
            <v>150000</v>
          </cell>
          <cell r="G568">
            <v>150000</v>
          </cell>
          <cell r="H568">
            <v>0</v>
          </cell>
          <cell r="I568">
            <v>150000</v>
          </cell>
          <cell r="J568">
            <v>150000</v>
          </cell>
          <cell r="K568">
            <v>150000</v>
          </cell>
          <cell r="L568">
            <v>150000</v>
          </cell>
          <cell r="M568">
            <v>150000</v>
          </cell>
          <cell r="N568">
            <v>100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</row>
        <row r="569">
          <cell r="B569" t="str">
            <v>O232020200664114</v>
          </cell>
          <cell r="C569" t="str">
            <v>O232020200664114        Servicios de transporte terrestre especial local d</v>
          </cell>
          <cell r="D569">
            <v>0</v>
          </cell>
          <cell r="E569">
            <v>0</v>
          </cell>
          <cell r="F569">
            <v>3058329670</v>
          </cell>
          <cell r="G569">
            <v>3058329670</v>
          </cell>
          <cell r="H569">
            <v>0</v>
          </cell>
          <cell r="I569">
            <v>3058329670</v>
          </cell>
          <cell r="J569">
            <v>0</v>
          </cell>
          <cell r="K569">
            <v>3058329670</v>
          </cell>
          <cell r="L569">
            <v>0</v>
          </cell>
          <cell r="M569">
            <v>3058329670</v>
          </cell>
          <cell r="N569">
            <v>100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</row>
        <row r="570">
          <cell r="B570" t="str">
            <v>1-100-I012</v>
          </cell>
          <cell r="C570" t="str">
            <v>1-100-I012  VA-Estampilla propersonas mayores</v>
          </cell>
          <cell r="D570">
            <v>0</v>
          </cell>
          <cell r="E570">
            <v>0</v>
          </cell>
          <cell r="F570">
            <v>150000000</v>
          </cell>
          <cell r="G570">
            <v>150000000</v>
          </cell>
          <cell r="H570">
            <v>0</v>
          </cell>
          <cell r="I570">
            <v>150000000</v>
          </cell>
          <cell r="J570">
            <v>0</v>
          </cell>
          <cell r="K570">
            <v>150000000</v>
          </cell>
          <cell r="L570">
            <v>0</v>
          </cell>
          <cell r="M570">
            <v>150000000</v>
          </cell>
          <cell r="N570">
            <v>100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B571" t="str">
            <v>1-200-I012</v>
          </cell>
          <cell r="C571" t="str">
            <v>1-200-I012  RB-Estampilla propersonas mayores</v>
          </cell>
          <cell r="D571">
            <v>0</v>
          </cell>
          <cell r="E571">
            <v>0</v>
          </cell>
          <cell r="F571">
            <v>2908329670</v>
          </cell>
          <cell r="G571">
            <v>2908329670</v>
          </cell>
          <cell r="H571">
            <v>0</v>
          </cell>
          <cell r="I571">
            <v>2908329670</v>
          </cell>
          <cell r="J571">
            <v>0</v>
          </cell>
          <cell r="K571">
            <v>2908329670</v>
          </cell>
          <cell r="L571">
            <v>0</v>
          </cell>
          <cell r="M571">
            <v>2908329670</v>
          </cell>
          <cell r="N571">
            <v>100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B572" t="str">
            <v>O232020200771551</v>
          </cell>
          <cell r="C572" t="str">
            <v>O232020200771551        Servicios operacionales de los mercados financiero</v>
          </cell>
          <cell r="D572">
            <v>0</v>
          </cell>
          <cell r="E572">
            <v>0</v>
          </cell>
          <cell r="F572">
            <v>25948087</v>
          </cell>
          <cell r="G572">
            <v>25948087</v>
          </cell>
          <cell r="H572">
            <v>0</v>
          </cell>
          <cell r="I572">
            <v>25948087</v>
          </cell>
          <cell r="J572">
            <v>0</v>
          </cell>
          <cell r="K572">
            <v>25948087</v>
          </cell>
          <cell r="L572">
            <v>0</v>
          </cell>
          <cell r="M572">
            <v>25948087</v>
          </cell>
          <cell r="N572">
            <v>100</v>
          </cell>
          <cell r="O572">
            <v>25600000</v>
          </cell>
          <cell r="P572">
            <v>25600000</v>
          </cell>
          <cell r="Q572">
            <v>98.658500000000004</v>
          </cell>
          <cell r="R572">
            <v>25600000</v>
          </cell>
          <cell r="S572">
            <v>25600000</v>
          </cell>
          <cell r="T572">
            <v>0</v>
          </cell>
        </row>
        <row r="573">
          <cell r="B573" t="str">
            <v>1-100-F001</v>
          </cell>
          <cell r="C573" t="str">
            <v>1-100-F001  VA-Recursos distrito</v>
          </cell>
          <cell r="D573">
            <v>0</v>
          </cell>
          <cell r="E573">
            <v>0</v>
          </cell>
          <cell r="F573">
            <v>25948087</v>
          </cell>
          <cell r="G573">
            <v>25948087</v>
          </cell>
          <cell r="H573">
            <v>0</v>
          </cell>
          <cell r="I573">
            <v>25948087</v>
          </cell>
          <cell r="J573">
            <v>0</v>
          </cell>
          <cell r="K573">
            <v>25948087</v>
          </cell>
          <cell r="L573">
            <v>0</v>
          </cell>
          <cell r="M573">
            <v>25948087</v>
          </cell>
          <cell r="N573">
            <v>100</v>
          </cell>
          <cell r="O573">
            <v>25600000</v>
          </cell>
          <cell r="P573">
            <v>25600000</v>
          </cell>
          <cell r="Q573">
            <v>98.658500000000004</v>
          </cell>
          <cell r="R573">
            <v>25600000</v>
          </cell>
          <cell r="S573">
            <v>25600000</v>
          </cell>
          <cell r="T573">
            <v>0</v>
          </cell>
        </row>
        <row r="574">
          <cell r="B574" t="str">
            <v>O232020200883118</v>
          </cell>
          <cell r="C574" t="str">
            <v>O232020200883118        Servicios de gestión y administración empresarial</v>
          </cell>
          <cell r="D574">
            <v>32131678000</v>
          </cell>
          <cell r="E574">
            <v>0</v>
          </cell>
          <cell r="F574">
            <v>-781418687</v>
          </cell>
          <cell r="G574">
            <v>31350259313</v>
          </cell>
          <cell r="H574">
            <v>0</v>
          </cell>
          <cell r="I574">
            <v>31350259313</v>
          </cell>
          <cell r="J574">
            <v>9489323167</v>
          </cell>
          <cell r="K574">
            <v>26326348982</v>
          </cell>
          <cell r="L574">
            <v>301792174</v>
          </cell>
          <cell r="M574">
            <v>16681184150</v>
          </cell>
          <cell r="N574">
            <v>53.209099999999999</v>
          </cell>
          <cell r="O574">
            <v>2272484164</v>
          </cell>
          <cell r="P574">
            <v>5894212324</v>
          </cell>
          <cell r="Q574">
            <v>18.801200000000001</v>
          </cell>
          <cell r="R574">
            <v>2272484164</v>
          </cell>
          <cell r="S574">
            <v>5894212324</v>
          </cell>
          <cell r="T574">
            <v>0</v>
          </cell>
        </row>
        <row r="575">
          <cell r="B575" t="str">
            <v>1-100-F001</v>
          </cell>
          <cell r="C575" t="str">
            <v>1-100-F001  VA-Recursos distrito</v>
          </cell>
          <cell r="D575">
            <v>12533796000</v>
          </cell>
          <cell r="E575">
            <v>0</v>
          </cell>
          <cell r="F575">
            <v>-275948087</v>
          </cell>
          <cell r="G575">
            <v>12257847913</v>
          </cell>
          <cell r="H575">
            <v>0</v>
          </cell>
          <cell r="I575">
            <v>12257847913</v>
          </cell>
          <cell r="J575">
            <v>3585182500</v>
          </cell>
          <cell r="K575">
            <v>10993371547</v>
          </cell>
          <cell r="L575">
            <v>77466174</v>
          </cell>
          <cell r="M575">
            <v>7383269150</v>
          </cell>
          <cell r="N575">
            <v>60.232999999999997</v>
          </cell>
          <cell r="O575">
            <v>1010991915</v>
          </cell>
          <cell r="P575">
            <v>2717546829</v>
          </cell>
          <cell r="Q575">
            <v>22.169899999999998</v>
          </cell>
          <cell r="R575">
            <v>1010991915</v>
          </cell>
          <cell r="S575">
            <v>2717546829</v>
          </cell>
          <cell r="T575">
            <v>0</v>
          </cell>
        </row>
        <row r="576">
          <cell r="B576" t="str">
            <v>1-100-I012</v>
          </cell>
          <cell r="C576" t="str">
            <v>1-100-I012  VA-Estampilla propersonas mayores</v>
          </cell>
          <cell r="D576">
            <v>18334230000</v>
          </cell>
          <cell r="E576">
            <v>0</v>
          </cell>
          <cell r="F576">
            <v>-505470600</v>
          </cell>
          <cell r="G576">
            <v>17828759400</v>
          </cell>
          <cell r="H576">
            <v>0</v>
          </cell>
          <cell r="I576">
            <v>17828759400</v>
          </cell>
          <cell r="J576">
            <v>5830546500</v>
          </cell>
          <cell r="K576">
            <v>15249268500</v>
          </cell>
          <cell r="L576">
            <v>224326000</v>
          </cell>
          <cell r="M576">
            <v>9297915000</v>
          </cell>
          <cell r="N576">
            <v>52.151200000000003</v>
          </cell>
          <cell r="O576">
            <v>1261492249</v>
          </cell>
          <cell r="P576">
            <v>3176665495</v>
          </cell>
          <cell r="Q576">
            <v>17.817599999999999</v>
          </cell>
          <cell r="R576">
            <v>1261492249</v>
          </cell>
          <cell r="S576">
            <v>3176665495</v>
          </cell>
          <cell r="T576">
            <v>0</v>
          </cell>
        </row>
        <row r="577">
          <cell r="B577" t="str">
            <v>1-601-I012</v>
          </cell>
          <cell r="C577" t="str">
            <v>1-601-I012  PAS-Estampilla propersonas mayores</v>
          </cell>
          <cell r="D577">
            <v>1173691000</v>
          </cell>
          <cell r="E577">
            <v>0</v>
          </cell>
          <cell r="F577">
            <v>0</v>
          </cell>
          <cell r="G577">
            <v>1173691000</v>
          </cell>
          <cell r="H577">
            <v>0</v>
          </cell>
          <cell r="I577">
            <v>1173691000</v>
          </cell>
          <cell r="J577">
            <v>64044175</v>
          </cell>
          <cell r="K577">
            <v>66715470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B578" t="str">
            <v>1-601-I052</v>
          </cell>
          <cell r="C578" t="str">
            <v>1-601-I052  PAS-SGP propósito general</v>
          </cell>
          <cell r="D578">
            <v>89961000</v>
          </cell>
          <cell r="E578">
            <v>0</v>
          </cell>
          <cell r="F578">
            <v>0</v>
          </cell>
          <cell r="G578">
            <v>89961000</v>
          </cell>
          <cell r="H578">
            <v>0</v>
          </cell>
          <cell r="I578">
            <v>89961000</v>
          </cell>
          <cell r="J578">
            <v>9549992</v>
          </cell>
          <cell r="K578">
            <v>16993465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B579" t="str">
            <v>O232020200991199</v>
          </cell>
          <cell r="C579" t="str">
            <v>O232020200991199        Otros servicios administrativos del gobierno n.c.p</v>
          </cell>
          <cell r="D579">
            <v>250000000</v>
          </cell>
          <cell r="E579">
            <v>0</v>
          </cell>
          <cell r="F579">
            <v>0</v>
          </cell>
          <cell r="G579">
            <v>250000000</v>
          </cell>
          <cell r="H579">
            <v>0</v>
          </cell>
          <cell r="I579">
            <v>250000000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B580" t="str">
            <v>1-100-I012</v>
          </cell>
          <cell r="C580" t="str">
            <v>1-100-I012  VA-Estampilla propersonas mayores</v>
          </cell>
          <cell r="D580">
            <v>250000000</v>
          </cell>
          <cell r="E580">
            <v>0</v>
          </cell>
          <cell r="F580">
            <v>0</v>
          </cell>
          <cell r="G580">
            <v>250000000</v>
          </cell>
          <cell r="H580">
            <v>0</v>
          </cell>
          <cell r="I580">
            <v>250000000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B581" t="str">
            <v>O232020200993304</v>
          </cell>
          <cell r="C581" t="str">
            <v>O232020200993304        Otros servicios sociales con alojamiento para adul</v>
          </cell>
          <cell r="D581">
            <v>77004689000</v>
          </cell>
          <cell r="E581">
            <v>0</v>
          </cell>
          <cell r="F581">
            <v>2055470600</v>
          </cell>
          <cell r="G581">
            <v>79060159600</v>
          </cell>
          <cell r="H581">
            <v>0</v>
          </cell>
          <cell r="I581">
            <v>79060159600</v>
          </cell>
          <cell r="J581">
            <v>85000000</v>
          </cell>
          <cell r="K581">
            <v>75522312998</v>
          </cell>
          <cell r="L581">
            <v>1348444172</v>
          </cell>
          <cell r="M581">
            <v>65167174795</v>
          </cell>
          <cell r="N581">
            <v>82.427300000000002</v>
          </cell>
          <cell r="O581">
            <v>6085536772</v>
          </cell>
          <cell r="P581">
            <v>20979978493</v>
          </cell>
          <cell r="Q581">
            <v>26.5367</v>
          </cell>
          <cell r="R581">
            <v>6085536772</v>
          </cell>
          <cell r="S581">
            <v>20979978493</v>
          </cell>
          <cell r="T581">
            <v>0</v>
          </cell>
        </row>
        <row r="582">
          <cell r="B582" t="str">
            <v>1-100-F001</v>
          </cell>
          <cell r="C582" t="str">
            <v>1-100-F001  VA-Recursos distrito</v>
          </cell>
          <cell r="D582">
            <v>43217254000</v>
          </cell>
          <cell r="E582">
            <v>0</v>
          </cell>
          <cell r="F582">
            <v>250000000</v>
          </cell>
          <cell r="G582">
            <v>43467254000</v>
          </cell>
          <cell r="H582">
            <v>0</v>
          </cell>
          <cell r="I582">
            <v>43467254000</v>
          </cell>
          <cell r="J582">
            <v>85000000</v>
          </cell>
          <cell r="K582">
            <v>40812175833</v>
          </cell>
          <cell r="L582">
            <v>971058399</v>
          </cell>
          <cell r="M582">
            <v>40474636975</v>
          </cell>
          <cell r="N582">
            <v>93.115200000000002</v>
          </cell>
          <cell r="O582">
            <v>3816550921</v>
          </cell>
          <cell r="P582">
            <v>13686535760</v>
          </cell>
          <cell r="Q582">
            <v>31.486999999999998</v>
          </cell>
          <cell r="R582">
            <v>3816550921</v>
          </cell>
          <cell r="S582">
            <v>13686535760</v>
          </cell>
          <cell r="T582">
            <v>0</v>
          </cell>
        </row>
        <row r="583">
          <cell r="B583" t="str">
            <v>1-100-I012</v>
          </cell>
          <cell r="C583" t="str">
            <v>1-100-I012  VA-Estampilla propersonas mayores</v>
          </cell>
          <cell r="D583">
            <v>22287435000</v>
          </cell>
          <cell r="E583">
            <v>0</v>
          </cell>
          <cell r="F583">
            <v>1805470600</v>
          </cell>
          <cell r="G583">
            <v>24092905600</v>
          </cell>
          <cell r="H583">
            <v>0</v>
          </cell>
          <cell r="I583">
            <v>24092905600</v>
          </cell>
          <cell r="J583">
            <v>0</v>
          </cell>
          <cell r="K583">
            <v>23710137165</v>
          </cell>
          <cell r="L583">
            <v>0</v>
          </cell>
          <cell r="M583">
            <v>23346172703</v>
          </cell>
          <cell r="N583">
            <v>96.900599999999997</v>
          </cell>
          <cell r="O583">
            <v>1981963665</v>
          </cell>
          <cell r="P583">
            <v>6766450555</v>
          </cell>
          <cell r="Q583">
            <v>28.084800000000001</v>
          </cell>
          <cell r="R583">
            <v>1981963665</v>
          </cell>
          <cell r="S583">
            <v>6766450555</v>
          </cell>
          <cell r="T583">
            <v>0</v>
          </cell>
        </row>
        <row r="584">
          <cell r="B584" t="str">
            <v>1-200-F001</v>
          </cell>
          <cell r="C584" t="str">
            <v>1-200-F001  RB-Otros distrito</v>
          </cell>
          <cell r="D584">
            <v>11500000000</v>
          </cell>
          <cell r="E584">
            <v>0</v>
          </cell>
          <cell r="F584">
            <v>0</v>
          </cell>
          <cell r="G584">
            <v>11500000000</v>
          </cell>
          <cell r="H584">
            <v>0</v>
          </cell>
          <cell r="I584">
            <v>11500000000</v>
          </cell>
          <cell r="J584">
            <v>0</v>
          </cell>
          <cell r="K584">
            <v>11000000000</v>
          </cell>
          <cell r="L584">
            <v>377385773</v>
          </cell>
          <cell r="M584">
            <v>1346365117</v>
          </cell>
          <cell r="N584">
            <v>11.7075</v>
          </cell>
          <cell r="O584">
            <v>287022186</v>
          </cell>
          <cell r="P584">
            <v>526992178</v>
          </cell>
          <cell r="Q584">
            <v>4.5824999999999996</v>
          </cell>
          <cell r="R584">
            <v>287022186</v>
          </cell>
          <cell r="S584">
            <v>526992178</v>
          </cell>
          <cell r="T584">
            <v>0</v>
          </cell>
        </row>
        <row r="585">
          <cell r="B585" t="str">
            <v>O232020200993491</v>
          </cell>
          <cell r="C585" t="str">
            <v>O232020200993491        Otros servicios sociales sin alojamiento para pers</v>
          </cell>
          <cell r="D585">
            <v>88327611000</v>
          </cell>
          <cell r="E585">
            <v>-1745954852</v>
          </cell>
          <cell r="F585">
            <v>-32666316522</v>
          </cell>
          <cell r="G585">
            <v>55661294478</v>
          </cell>
          <cell r="H585">
            <v>0</v>
          </cell>
          <cell r="I585">
            <v>55661294478</v>
          </cell>
          <cell r="J585">
            <v>0</v>
          </cell>
          <cell r="K585">
            <v>45052720000</v>
          </cell>
          <cell r="L585">
            <v>9609730000</v>
          </cell>
          <cell r="M585">
            <v>45052720000</v>
          </cell>
          <cell r="N585">
            <v>80.940799999999996</v>
          </cell>
          <cell r="O585">
            <v>7170950933</v>
          </cell>
          <cell r="P585">
            <v>37387006071</v>
          </cell>
          <cell r="Q585">
            <v>67.168800000000005</v>
          </cell>
          <cell r="R585">
            <v>7170950933</v>
          </cell>
          <cell r="S585">
            <v>37387006071</v>
          </cell>
          <cell r="T585">
            <v>0</v>
          </cell>
        </row>
        <row r="586">
          <cell r="B586" t="str">
            <v>1-100-F001</v>
          </cell>
          <cell r="C586" t="str">
            <v>1-100-F001  VA-Recursos distrito</v>
          </cell>
          <cell r="D586">
            <v>45052720000</v>
          </cell>
          <cell r="E586">
            <v>0</v>
          </cell>
          <cell r="F586">
            <v>0</v>
          </cell>
          <cell r="G586">
            <v>45052720000</v>
          </cell>
          <cell r="H586">
            <v>0</v>
          </cell>
          <cell r="I586">
            <v>45052720000</v>
          </cell>
          <cell r="J586">
            <v>0</v>
          </cell>
          <cell r="K586">
            <v>45052720000</v>
          </cell>
          <cell r="L586">
            <v>9609730000</v>
          </cell>
          <cell r="M586">
            <v>45052720000</v>
          </cell>
          <cell r="N586">
            <v>100</v>
          </cell>
          <cell r="O586">
            <v>7170950933</v>
          </cell>
          <cell r="P586">
            <v>37387006071</v>
          </cell>
          <cell r="Q586">
            <v>82.984999999999999</v>
          </cell>
          <cell r="R586">
            <v>7170950933</v>
          </cell>
          <cell r="S586">
            <v>37387006071</v>
          </cell>
          <cell r="T586">
            <v>0</v>
          </cell>
        </row>
        <row r="587">
          <cell r="B587" t="str">
            <v>1-100-I012</v>
          </cell>
          <cell r="C587" t="str">
            <v>1-100-I012  VA-Estampilla propersonas mayores</v>
          </cell>
          <cell r="D587">
            <v>24703039000</v>
          </cell>
          <cell r="E587">
            <v>0</v>
          </cell>
          <cell r="F587">
            <v>-24703039000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</row>
        <row r="588">
          <cell r="B588" t="str">
            <v>1-200-I012</v>
          </cell>
          <cell r="C588" t="str">
            <v>1-200-I012  RB-Estampilla propersonas mayores</v>
          </cell>
          <cell r="D588">
            <v>7734748000</v>
          </cell>
          <cell r="E588">
            <v>0</v>
          </cell>
          <cell r="F588">
            <v>-6217322670</v>
          </cell>
          <cell r="G588">
            <v>1517425330</v>
          </cell>
          <cell r="H588">
            <v>0</v>
          </cell>
          <cell r="I588">
            <v>1517425330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</row>
        <row r="589">
          <cell r="B589" t="str">
            <v>1-300-I010</v>
          </cell>
          <cell r="C589" t="str">
            <v>1-300-I010  REAF-Estampilla propersonas mayores</v>
          </cell>
          <cell r="D589">
            <v>10837104000</v>
          </cell>
          <cell r="E589">
            <v>-1745954852</v>
          </cell>
          <cell r="F589">
            <v>-1745954852</v>
          </cell>
          <cell r="G589">
            <v>9091149148</v>
          </cell>
          <cell r="H589">
            <v>0</v>
          </cell>
          <cell r="I589">
            <v>9091149148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B590" t="str">
            <v>O232020200996511</v>
          </cell>
          <cell r="C590" t="str">
            <v>O232020200996511        Servicios de promoción de eventos deportivos y rec</v>
          </cell>
          <cell r="D590">
            <v>350000000</v>
          </cell>
          <cell r="E590">
            <v>0</v>
          </cell>
          <cell r="F590">
            <v>0</v>
          </cell>
          <cell r="G590">
            <v>350000000</v>
          </cell>
          <cell r="H590">
            <v>0</v>
          </cell>
          <cell r="I590">
            <v>350000000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B591" t="str">
            <v>1-100-F001</v>
          </cell>
          <cell r="C591" t="str">
            <v>1-100-F001  VA-Recursos distrito</v>
          </cell>
          <cell r="D591">
            <v>350000000</v>
          </cell>
          <cell r="E591">
            <v>0</v>
          </cell>
          <cell r="F591">
            <v>0</v>
          </cell>
          <cell r="G591">
            <v>350000000</v>
          </cell>
          <cell r="H591">
            <v>0</v>
          </cell>
          <cell r="I591">
            <v>350000000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B592" t="str">
            <v>O23011601060000007771</v>
          </cell>
          <cell r="C592" t="str">
            <v>O23011601060000007771  Fortalecimiento de las oportunidades de inclusión</v>
          </cell>
          <cell r="D592">
            <v>65669098000</v>
          </cell>
          <cell r="E592">
            <v>0</v>
          </cell>
          <cell r="F592">
            <v>0</v>
          </cell>
          <cell r="G592">
            <v>65669098000</v>
          </cell>
          <cell r="H592">
            <v>0</v>
          </cell>
          <cell r="I592">
            <v>65669098000</v>
          </cell>
          <cell r="J592">
            <v>14575017357</v>
          </cell>
          <cell r="K592">
            <v>55519266660</v>
          </cell>
          <cell r="L592">
            <v>580420785</v>
          </cell>
          <cell r="M592">
            <v>40939824362</v>
          </cell>
          <cell r="N592">
            <v>62.342599999999997</v>
          </cell>
          <cell r="O592">
            <v>5224725326</v>
          </cell>
          <cell r="P592">
            <v>13178786871</v>
          </cell>
          <cell r="Q592">
            <v>20.0685</v>
          </cell>
          <cell r="R592">
            <v>5231958759</v>
          </cell>
          <cell r="S592">
            <v>13176662271</v>
          </cell>
          <cell r="T592">
            <v>2124600</v>
          </cell>
        </row>
        <row r="593">
          <cell r="B593" t="str">
            <v>O23201010030302</v>
          </cell>
          <cell r="C593" t="str">
            <v>O23201010030302         Maquinaria de informática y sus partes, piezas y a</v>
          </cell>
          <cell r="D593">
            <v>15000000</v>
          </cell>
          <cell r="E593">
            <v>0</v>
          </cell>
          <cell r="F593">
            <v>-15000000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B594" t="str">
            <v>1-100-F001</v>
          </cell>
          <cell r="C594" t="str">
            <v>1-100-F001  VA-Recursos distrito</v>
          </cell>
          <cell r="D594">
            <v>15000000</v>
          </cell>
          <cell r="E594">
            <v>0</v>
          </cell>
          <cell r="F594">
            <v>-15000000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B595" t="str">
            <v>O2320101004010102</v>
          </cell>
          <cell r="C595" t="str">
            <v>O2320101004010102       Muebles del tipo utilizado en la oficina</v>
          </cell>
          <cell r="D595">
            <v>40000000</v>
          </cell>
          <cell r="E595">
            <v>0</v>
          </cell>
          <cell r="F595">
            <v>-40000000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B596" t="str">
            <v>1-100-F001</v>
          </cell>
          <cell r="C596" t="str">
            <v>1-100-F001  VA-Recursos distrito</v>
          </cell>
          <cell r="D596">
            <v>40000000</v>
          </cell>
          <cell r="E596">
            <v>0</v>
          </cell>
          <cell r="F596">
            <v>-40000000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B597" t="str">
            <v>O2320101004010105</v>
          </cell>
          <cell r="C597" t="str">
            <v>O2320101004010105       Somieres, colchones con muebles, rellenos o guarne</v>
          </cell>
          <cell r="D597">
            <v>15000000</v>
          </cell>
          <cell r="E597">
            <v>0</v>
          </cell>
          <cell r="F597">
            <v>-15000000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B598" t="str">
            <v>1-100-F001</v>
          </cell>
          <cell r="C598" t="str">
            <v>1-100-F001  VA-Recursos distrito</v>
          </cell>
          <cell r="D598">
            <v>15000000</v>
          </cell>
          <cell r="E598">
            <v>0</v>
          </cell>
          <cell r="F598">
            <v>-15000000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B599" t="str">
            <v>O23201010040102</v>
          </cell>
          <cell r="C599" t="str">
            <v>O23201010040102         Instrumentos musicales</v>
          </cell>
          <cell r="D599">
            <v>3000000</v>
          </cell>
          <cell r="E599">
            <v>0</v>
          </cell>
          <cell r="F599">
            <v>-3000000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B600" t="str">
            <v>1-100-F001</v>
          </cell>
          <cell r="C600" t="str">
            <v>1-100-F001  VA-Recursos distrito</v>
          </cell>
          <cell r="D600">
            <v>3000000</v>
          </cell>
          <cell r="E600">
            <v>0</v>
          </cell>
          <cell r="F600">
            <v>-3000000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B601" t="str">
            <v>O23201010040103</v>
          </cell>
          <cell r="C601" t="str">
            <v>O23201010040103         Artículos de deporte</v>
          </cell>
          <cell r="D601">
            <v>50000000</v>
          </cell>
          <cell r="E601">
            <v>0</v>
          </cell>
          <cell r="F601">
            <v>-50000000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</row>
        <row r="602">
          <cell r="B602" t="str">
            <v>1-100-F001</v>
          </cell>
          <cell r="C602" t="str">
            <v>1-100-F001  VA-Recursos distrito</v>
          </cell>
          <cell r="D602">
            <v>50000000</v>
          </cell>
          <cell r="E602">
            <v>0</v>
          </cell>
          <cell r="F602">
            <v>-50000000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</row>
        <row r="603">
          <cell r="B603" t="str">
            <v>O2320201002042411001</v>
          </cell>
          <cell r="C603" t="str">
            <v>O2320201002042411001    Alcohol etílico sin desnaturalizar (para fabricar</v>
          </cell>
          <cell r="D603">
            <v>0</v>
          </cell>
          <cell r="E603">
            <v>3960320</v>
          </cell>
          <cell r="F603">
            <v>3960320</v>
          </cell>
          <cell r="G603">
            <v>3960320</v>
          </cell>
          <cell r="H603">
            <v>0</v>
          </cell>
          <cell r="I603">
            <v>3960320</v>
          </cell>
          <cell r="J603">
            <v>3960320</v>
          </cell>
          <cell r="K603">
            <v>3960320</v>
          </cell>
          <cell r="L603">
            <v>3960320</v>
          </cell>
          <cell r="M603">
            <v>3960320</v>
          </cell>
          <cell r="N603">
            <v>100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</row>
        <row r="604">
          <cell r="B604" t="str">
            <v>1-100-F001</v>
          </cell>
          <cell r="C604" t="str">
            <v>1-100-F001  VA-Recursos distrito</v>
          </cell>
          <cell r="D604">
            <v>0</v>
          </cell>
          <cell r="E604">
            <v>3960320</v>
          </cell>
          <cell r="F604">
            <v>3960320</v>
          </cell>
          <cell r="G604">
            <v>3960320</v>
          </cell>
          <cell r="H604">
            <v>0</v>
          </cell>
          <cell r="I604">
            <v>3960320</v>
          </cell>
          <cell r="J604">
            <v>3960320</v>
          </cell>
          <cell r="K604">
            <v>3960320</v>
          </cell>
          <cell r="L604">
            <v>3960320</v>
          </cell>
          <cell r="M604">
            <v>3960320</v>
          </cell>
          <cell r="N604">
            <v>100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</row>
        <row r="605">
          <cell r="B605" t="str">
            <v>O2320201002072711004</v>
          </cell>
          <cell r="C605" t="str">
            <v>O2320201002072711004    Mantas y frazadas de fibras artificiales y sintéti</v>
          </cell>
          <cell r="D605">
            <v>80000000</v>
          </cell>
          <cell r="E605">
            <v>0</v>
          </cell>
          <cell r="F605">
            <v>-80000000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</row>
        <row r="606">
          <cell r="B606" t="str">
            <v>1-100-F001</v>
          </cell>
          <cell r="C606" t="str">
            <v>1-100-F001  VA-Recursos distrito</v>
          </cell>
          <cell r="D606">
            <v>80000000</v>
          </cell>
          <cell r="E606">
            <v>0</v>
          </cell>
          <cell r="F606">
            <v>-80000000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</row>
        <row r="607">
          <cell r="B607" t="str">
            <v>O2320201002072719004</v>
          </cell>
          <cell r="C607" t="str">
            <v>O2320201002072719004    Tapabocas y otras prendas de ropa médica</v>
          </cell>
          <cell r="D607">
            <v>0</v>
          </cell>
          <cell r="E607">
            <v>26810700</v>
          </cell>
          <cell r="F607">
            <v>26810700</v>
          </cell>
          <cell r="G607">
            <v>26810700</v>
          </cell>
          <cell r="H607">
            <v>0</v>
          </cell>
          <cell r="I607">
            <v>26810700</v>
          </cell>
          <cell r="J607">
            <v>26810700</v>
          </cell>
          <cell r="K607">
            <v>26810700</v>
          </cell>
          <cell r="L607">
            <v>26810700</v>
          </cell>
          <cell r="M607">
            <v>26810700</v>
          </cell>
          <cell r="N607">
            <v>100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</row>
        <row r="608">
          <cell r="B608" t="str">
            <v>1-100-F001</v>
          </cell>
          <cell r="C608" t="str">
            <v>1-100-F001  VA-Recursos distrito</v>
          </cell>
          <cell r="D608">
            <v>0</v>
          </cell>
          <cell r="E608">
            <v>26810700</v>
          </cell>
          <cell r="F608">
            <v>26810700</v>
          </cell>
          <cell r="G608">
            <v>26810700</v>
          </cell>
          <cell r="H608">
            <v>0</v>
          </cell>
          <cell r="I608">
            <v>26810700</v>
          </cell>
          <cell r="J608">
            <v>26810700</v>
          </cell>
          <cell r="K608">
            <v>26810700</v>
          </cell>
          <cell r="L608">
            <v>26810700</v>
          </cell>
          <cell r="M608">
            <v>26810700</v>
          </cell>
          <cell r="N608">
            <v>100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</row>
        <row r="609">
          <cell r="B609" t="str">
            <v>O2320201002082822806</v>
          </cell>
          <cell r="C609" t="str">
            <v>O2320201002082822806    Sudaderas</v>
          </cell>
          <cell r="D609">
            <v>80000000</v>
          </cell>
          <cell r="E609">
            <v>0</v>
          </cell>
          <cell r="F609">
            <v>0</v>
          </cell>
          <cell r="G609">
            <v>80000000</v>
          </cell>
          <cell r="H609">
            <v>0</v>
          </cell>
          <cell r="I609">
            <v>80000000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</row>
        <row r="610">
          <cell r="B610" t="str">
            <v>2-100-I009</v>
          </cell>
          <cell r="C610" t="str">
            <v>2-100-I009  VA-SGP propósito general</v>
          </cell>
          <cell r="D610">
            <v>80000000</v>
          </cell>
          <cell r="E610">
            <v>0</v>
          </cell>
          <cell r="F610">
            <v>0</v>
          </cell>
          <cell r="G610">
            <v>80000000</v>
          </cell>
          <cell r="H610">
            <v>0</v>
          </cell>
          <cell r="I610">
            <v>80000000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</row>
        <row r="611">
          <cell r="B611" t="str">
            <v>O2320201002082823117</v>
          </cell>
          <cell r="C611" t="str">
            <v>O2320201002082823117    Chaquetas o sacos, excepto de cuero y plástico par</v>
          </cell>
          <cell r="D611">
            <v>15000000</v>
          </cell>
          <cell r="E611">
            <v>0</v>
          </cell>
          <cell r="F611">
            <v>-15000000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</row>
        <row r="612">
          <cell r="B612" t="str">
            <v>1-100-F001</v>
          </cell>
          <cell r="C612" t="str">
            <v>1-100-F001  VA-Recursos distrito</v>
          </cell>
          <cell r="D612">
            <v>15000000</v>
          </cell>
          <cell r="E612">
            <v>0</v>
          </cell>
          <cell r="F612">
            <v>-15000000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</row>
        <row r="613">
          <cell r="B613" t="str">
            <v>O2320201002082823803</v>
          </cell>
          <cell r="C613" t="str">
            <v>O2320201002082823803    Guantes de fibras artificiales y sintéticas</v>
          </cell>
          <cell r="D613">
            <v>0</v>
          </cell>
          <cell r="E613">
            <v>35949900</v>
          </cell>
          <cell r="F613">
            <v>35949900</v>
          </cell>
          <cell r="G613">
            <v>35949900</v>
          </cell>
          <cell r="H613">
            <v>0</v>
          </cell>
          <cell r="I613">
            <v>35949900</v>
          </cell>
          <cell r="J613">
            <v>35949900</v>
          </cell>
          <cell r="K613">
            <v>35949900</v>
          </cell>
          <cell r="L613">
            <v>35949900</v>
          </cell>
          <cell r="M613">
            <v>35949900</v>
          </cell>
          <cell r="N613">
            <v>100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</row>
        <row r="614">
          <cell r="B614" t="str">
            <v>1-100-F001</v>
          </cell>
          <cell r="C614" t="str">
            <v>1-100-F001  VA-Recursos distrito</v>
          </cell>
          <cell r="D614">
            <v>0</v>
          </cell>
          <cell r="E614">
            <v>35949900</v>
          </cell>
          <cell r="F614">
            <v>35949900</v>
          </cell>
          <cell r="G614">
            <v>35949900</v>
          </cell>
          <cell r="H614">
            <v>0</v>
          </cell>
          <cell r="I614">
            <v>35949900</v>
          </cell>
          <cell r="J614">
            <v>35949900</v>
          </cell>
          <cell r="K614">
            <v>35949900</v>
          </cell>
          <cell r="L614">
            <v>35949900</v>
          </cell>
          <cell r="M614">
            <v>35949900</v>
          </cell>
          <cell r="N614">
            <v>100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</row>
        <row r="615">
          <cell r="B615" t="str">
            <v>O2320201002092931002</v>
          </cell>
          <cell r="C615" t="str">
            <v>O2320201002092931002    Calzado de caucho impermeable para hombre</v>
          </cell>
          <cell r="D615">
            <v>50000000</v>
          </cell>
          <cell r="E615">
            <v>0</v>
          </cell>
          <cell r="F615">
            <v>-50000000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</row>
        <row r="616">
          <cell r="B616" t="str">
            <v>1-100-F001</v>
          </cell>
          <cell r="C616" t="str">
            <v>1-100-F001  VA-Recursos distrito</v>
          </cell>
          <cell r="D616">
            <v>50000000</v>
          </cell>
          <cell r="E616">
            <v>0</v>
          </cell>
          <cell r="F616">
            <v>-50000000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</row>
        <row r="617">
          <cell r="B617" t="str">
            <v>O2320201003023219304</v>
          </cell>
          <cell r="C617" t="str">
            <v>O2320201003023219304    Toallas de papel</v>
          </cell>
          <cell r="D617">
            <v>0</v>
          </cell>
          <cell r="E617">
            <v>4653000</v>
          </cell>
          <cell r="F617">
            <v>4653000</v>
          </cell>
          <cell r="G617">
            <v>4653000</v>
          </cell>
          <cell r="H617">
            <v>0</v>
          </cell>
          <cell r="I617">
            <v>4653000</v>
          </cell>
          <cell r="J617">
            <v>4653000</v>
          </cell>
          <cell r="K617">
            <v>4653000</v>
          </cell>
          <cell r="L617">
            <v>4653000</v>
          </cell>
          <cell r="M617">
            <v>4653000</v>
          </cell>
          <cell r="N617">
            <v>100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</row>
        <row r="618">
          <cell r="B618" t="str">
            <v>1-100-F001</v>
          </cell>
          <cell r="C618" t="str">
            <v>1-100-F001  VA-Recursos distrito</v>
          </cell>
          <cell r="D618">
            <v>0</v>
          </cell>
          <cell r="E618">
            <v>4653000</v>
          </cell>
          <cell r="F618">
            <v>4653000</v>
          </cell>
          <cell r="G618">
            <v>4653000</v>
          </cell>
          <cell r="H618">
            <v>0</v>
          </cell>
          <cell r="I618">
            <v>4653000</v>
          </cell>
          <cell r="J618">
            <v>4653000</v>
          </cell>
          <cell r="K618">
            <v>4653000</v>
          </cell>
          <cell r="L618">
            <v>4653000</v>
          </cell>
          <cell r="M618">
            <v>4653000</v>
          </cell>
          <cell r="N618">
            <v>100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</row>
        <row r="619">
          <cell r="B619" t="str">
            <v>O2320201003023219601</v>
          </cell>
          <cell r="C619" t="str">
            <v>O2320201003023219601    Pañales desechables</v>
          </cell>
          <cell r="D619">
            <v>0</v>
          </cell>
          <cell r="E619">
            <v>23950000</v>
          </cell>
          <cell r="F619">
            <v>23950000</v>
          </cell>
          <cell r="G619">
            <v>23950000</v>
          </cell>
          <cell r="H619">
            <v>0</v>
          </cell>
          <cell r="I619">
            <v>23950000</v>
          </cell>
          <cell r="J619">
            <v>23950000</v>
          </cell>
          <cell r="K619">
            <v>23950000</v>
          </cell>
          <cell r="L619">
            <v>23950000</v>
          </cell>
          <cell r="M619">
            <v>23950000</v>
          </cell>
          <cell r="N619">
            <v>100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</row>
        <row r="620">
          <cell r="B620" t="str">
            <v>1-100-F001</v>
          </cell>
          <cell r="C620" t="str">
            <v>1-100-F001  VA-Recursos distrito</v>
          </cell>
          <cell r="D620">
            <v>0</v>
          </cell>
          <cell r="E620">
            <v>23950000</v>
          </cell>
          <cell r="F620">
            <v>23950000</v>
          </cell>
          <cell r="G620">
            <v>23950000</v>
          </cell>
          <cell r="H620">
            <v>0</v>
          </cell>
          <cell r="I620">
            <v>23950000</v>
          </cell>
          <cell r="J620">
            <v>23950000</v>
          </cell>
          <cell r="K620">
            <v>23950000</v>
          </cell>
          <cell r="L620">
            <v>23950000</v>
          </cell>
          <cell r="M620">
            <v>23950000</v>
          </cell>
          <cell r="N620">
            <v>100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</row>
        <row r="621">
          <cell r="B621" t="str">
            <v>O2320201003023219602</v>
          </cell>
          <cell r="C621" t="str">
            <v>O2320201003023219602    Toallas sanitarias</v>
          </cell>
          <cell r="D621">
            <v>0</v>
          </cell>
          <cell r="E621">
            <v>252000</v>
          </cell>
          <cell r="F621">
            <v>252000</v>
          </cell>
          <cell r="G621">
            <v>252000</v>
          </cell>
          <cell r="H621">
            <v>0</v>
          </cell>
          <cell r="I621">
            <v>252000</v>
          </cell>
          <cell r="J621">
            <v>252000</v>
          </cell>
          <cell r="K621">
            <v>252000</v>
          </cell>
          <cell r="L621">
            <v>252000</v>
          </cell>
          <cell r="M621">
            <v>252000</v>
          </cell>
          <cell r="N621">
            <v>100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</row>
        <row r="622">
          <cell r="B622" t="str">
            <v>1-100-F001</v>
          </cell>
          <cell r="C622" t="str">
            <v>1-100-F001  VA-Recursos distrito</v>
          </cell>
          <cell r="D622">
            <v>0</v>
          </cell>
          <cell r="E622">
            <v>252000</v>
          </cell>
          <cell r="F622">
            <v>252000</v>
          </cell>
          <cell r="G622">
            <v>252000</v>
          </cell>
          <cell r="H622">
            <v>0</v>
          </cell>
          <cell r="I622">
            <v>252000</v>
          </cell>
          <cell r="J622">
            <v>252000</v>
          </cell>
          <cell r="K622">
            <v>252000</v>
          </cell>
          <cell r="L622">
            <v>252000</v>
          </cell>
          <cell r="M622">
            <v>252000</v>
          </cell>
          <cell r="N622">
            <v>100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</row>
        <row r="623">
          <cell r="B623" t="str">
            <v>O2320201003033350004</v>
          </cell>
          <cell r="C623" t="str">
            <v>O2320201003033350004    Vaselina</v>
          </cell>
          <cell r="D623">
            <v>0</v>
          </cell>
          <cell r="E623">
            <v>180000</v>
          </cell>
          <cell r="F623">
            <v>180000</v>
          </cell>
          <cell r="G623">
            <v>180000</v>
          </cell>
          <cell r="H623">
            <v>0</v>
          </cell>
          <cell r="I623">
            <v>180000</v>
          </cell>
          <cell r="J623">
            <v>180000</v>
          </cell>
          <cell r="K623">
            <v>180000</v>
          </cell>
          <cell r="L623">
            <v>180000</v>
          </cell>
          <cell r="M623">
            <v>180000</v>
          </cell>
          <cell r="N623">
            <v>100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</row>
        <row r="624">
          <cell r="B624" t="str">
            <v>1-100-F001</v>
          </cell>
          <cell r="C624" t="str">
            <v>1-100-F001  VA-Recursos distrito</v>
          </cell>
          <cell r="D624">
            <v>0</v>
          </cell>
          <cell r="E624">
            <v>180000</v>
          </cell>
          <cell r="F624">
            <v>180000</v>
          </cell>
          <cell r="G624">
            <v>180000</v>
          </cell>
          <cell r="H624">
            <v>0</v>
          </cell>
          <cell r="I624">
            <v>180000</v>
          </cell>
          <cell r="J624">
            <v>180000</v>
          </cell>
          <cell r="K624">
            <v>180000</v>
          </cell>
          <cell r="L624">
            <v>180000</v>
          </cell>
          <cell r="M624">
            <v>180000</v>
          </cell>
          <cell r="N624">
            <v>100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</row>
        <row r="625">
          <cell r="B625" t="str">
            <v>O2320201003053532105</v>
          </cell>
          <cell r="C625" t="str">
            <v>O2320201003053532105    Jabones de tocador</v>
          </cell>
          <cell r="D625">
            <v>0</v>
          </cell>
          <cell r="E625">
            <v>4692884</v>
          </cell>
          <cell r="F625">
            <v>4692884</v>
          </cell>
          <cell r="G625">
            <v>4692884</v>
          </cell>
          <cell r="H625">
            <v>0</v>
          </cell>
          <cell r="I625">
            <v>4692884</v>
          </cell>
          <cell r="J625">
            <v>4692884</v>
          </cell>
          <cell r="K625">
            <v>4692884</v>
          </cell>
          <cell r="L625">
            <v>4692884</v>
          </cell>
          <cell r="M625">
            <v>4692884</v>
          </cell>
          <cell r="N625">
            <v>100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</row>
        <row r="626">
          <cell r="B626" t="str">
            <v>1-100-F001</v>
          </cell>
          <cell r="C626" t="str">
            <v>1-100-F001  VA-Recursos distrito</v>
          </cell>
          <cell r="D626">
            <v>0</v>
          </cell>
          <cell r="E626">
            <v>4692884</v>
          </cell>
          <cell r="F626">
            <v>4692884</v>
          </cell>
          <cell r="G626">
            <v>4692884</v>
          </cell>
          <cell r="H626">
            <v>0</v>
          </cell>
          <cell r="I626">
            <v>4692884</v>
          </cell>
          <cell r="J626">
            <v>4692884</v>
          </cell>
          <cell r="K626">
            <v>4692884</v>
          </cell>
          <cell r="L626">
            <v>4692884</v>
          </cell>
          <cell r="M626">
            <v>4692884</v>
          </cell>
          <cell r="N626">
            <v>100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</row>
        <row r="627">
          <cell r="B627" t="str">
            <v>O2320201003053532308</v>
          </cell>
          <cell r="C627" t="str">
            <v>O2320201003053532308    Dentífricos</v>
          </cell>
          <cell r="D627">
            <v>0</v>
          </cell>
          <cell r="E627">
            <v>43500</v>
          </cell>
          <cell r="F627">
            <v>43500</v>
          </cell>
          <cell r="G627">
            <v>43500</v>
          </cell>
          <cell r="H627">
            <v>0</v>
          </cell>
          <cell r="I627">
            <v>43500</v>
          </cell>
          <cell r="J627">
            <v>43500</v>
          </cell>
          <cell r="K627">
            <v>43500</v>
          </cell>
          <cell r="L627">
            <v>43500</v>
          </cell>
          <cell r="M627">
            <v>43500</v>
          </cell>
          <cell r="N627">
            <v>100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</row>
        <row r="628">
          <cell r="B628" t="str">
            <v>1-100-F001</v>
          </cell>
          <cell r="C628" t="str">
            <v>1-100-F001  VA-Recursos distrito</v>
          </cell>
          <cell r="D628">
            <v>0</v>
          </cell>
          <cell r="E628">
            <v>43500</v>
          </cell>
          <cell r="F628">
            <v>43500</v>
          </cell>
          <cell r="G628">
            <v>43500</v>
          </cell>
          <cell r="H628">
            <v>0</v>
          </cell>
          <cell r="I628">
            <v>43500</v>
          </cell>
          <cell r="J628">
            <v>43500</v>
          </cell>
          <cell r="K628">
            <v>43500</v>
          </cell>
          <cell r="L628">
            <v>43500</v>
          </cell>
          <cell r="M628">
            <v>43500</v>
          </cell>
          <cell r="N628">
            <v>100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</row>
        <row r="629">
          <cell r="B629" t="str">
            <v>O2320201003053532315</v>
          </cell>
          <cell r="C629" t="str">
            <v>O2320201003053532315    Polvos de talco</v>
          </cell>
          <cell r="D629">
            <v>0</v>
          </cell>
          <cell r="E629">
            <v>225000</v>
          </cell>
          <cell r="F629">
            <v>225000</v>
          </cell>
          <cell r="G629">
            <v>225000</v>
          </cell>
          <cell r="H629">
            <v>0</v>
          </cell>
          <cell r="I629">
            <v>225000</v>
          </cell>
          <cell r="J629">
            <v>225000</v>
          </cell>
          <cell r="K629">
            <v>225000</v>
          </cell>
          <cell r="L629">
            <v>225000</v>
          </cell>
          <cell r="M629">
            <v>225000</v>
          </cell>
          <cell r="N629">
            <v>100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</row>
        <row r="630">
          <cell r="B630" t="str">
            <v>1-100-F001</v>
          </cell>
          <cell r="C630" t="str">
            <v>1-100-F001  VA-Recursos distrito</v>
          </cell>
          <cell r="D630">
            <v>0</v>
          </cell>
          <cell r="E630">
            <v>225000</v>
          </cell>
          <cell r="F630">
            <v>225000</v>
          </cell>
          <cell r="G630">
            <v>225000</v>
          </cell>
          <cell r="H630">
            <v>0</v>
          </cell>
          <cell r="I630">
            <v>225000</v>
          </cell>
          <cell r="J630">
            <v>225000</v>
          </cell>
          <cell r="K630">
            <v>225000</v>
          </cell>
          <cell r="L630">
            <v>225000</v>
          </cell>
          <cell r="M630">
            <v>225000</v>
          </cell>
          <cell r="N630">
            <v>100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</row>
        <row r="631">
          <cell r="B631" t="str">
            <v>O2320201003053532323</v>
          </cell>
          <cell r="C631" t="str">
            <v>O2320201003053532323    Desodorantes sólidos de tocador</v>
          </cell>
          <cell r="D631">
            <v>0</v>
          </cell>
          <cell r="E631">
            <v>520000</v>
          </cell>
          <cell r="F631">
            <v>520000</v>
          </cell>
          <cell r="G631">
            <v>520000</v>
          </cell>
          <cell r="H631">
            <v>0</v>
          </cell>
          <cell r="I631">
            <v>520000</v>
          </cell>
          <cell r="J631">
            <v>520000</v>
          </cell>
          <cell r="K631">
            <v>520000</v>
          </cell>
          <cell r="L631">
            <v>520000</v>
          </cell>
          <cell r="M631">
            <v>520000</v>
          </cell>
          <cell r="N631">
            <v>100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</row>
        <row r="632">
          <cell r="B632" t="str">
            <v>1-100-F001</v>
          </cell>
          <cell r="C632" t="str">
            <v>1-100-F001  VA-Recursos distrito</v>
          </cell>
          <cell r="D632">
            <v>0</v>
          </cell>
          <cell r="E632">
            <v>520000</v>
          </cell>
          <cell r="F632">
            <v>520000</v>
          </cell>
          <cell r="G632">
            <v>520000</v>
          </cell>
          <cell r="H632">
            <v>0</v>
          </cell>
          <cell r="I632">
            <v>520000</v>
          </cell>
          <cell r="J632">
            <v>520000</v>
          </cell>
          <cell r="K632">
            <v>520000</v>
          </cell>
          <cell r="L632">
            <v>520000</v>
          </cell>
          <cell r="M632">
            <v>520000</v>
          </cell>
          <cell r="N632">
            <v>100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</row>
        <row r="633">
          <cell r="B633" t="str">
            <v>O2320201003053532330</v>
          </cell>
          <cell r="C633" t="str">
            <v>O2320201003053532330    Pañitos húmedos</v>
          </cell>
          <cell r="D633">
            <v>0</v>
          </cell>
          <cell r="E633">
            <v>3251437</v>
          </cell>
          <cell r="F633">
            <v>3251437</v>
          </cell>
          <cell r="G633">
            <v>3251437</v>
          </cell>
          <cell r="H633">
            <v>0</v>
          </cell>
          <cell r="I633">
            <v>3251437</v>
          </cell>
          <cell r="J633">
            <v>3251437</v>
          </cell>
          <cell r="K633">
            <v>3251437</v>
          </cell>
          <cell r="L633">
            <v>3251437</v>
          </cell>
          <cell r="M633">
            <v>3251437</v>
          </cell>
          <cell r="N633">
            <v>100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</row>
        <row r="634">
          <cell r="B634" t="str">
            <v>1-100-F001</v>
          </cell>
          <cell r="C634" t="str">
            <v>1-100-F001  VA-Recursos distrito</v>
          </cell>
          <cell r="D634">
            <v>0</v>
          </cell>
          <cell r="E634">
            <v>3251437</v>
          </cell>
          <cell r="F634">
            <v>3251437</v>
          </cell>
          <cell r="G634">
            <v>3251437</v>
          </cell>
          <cell r="H634">
            <v>0</v>
          </cell>
          <cell r="I634">
            <v>3251437</v>
          </cell>
          <cell r="J634">
            <v>3251437</v>
          </cell>
          <cell r="K634">
            <v>3251437</v>
          </cell>
          <cell r="L634">
            <v>3251437</v>
          </cell>
          <cell r="M634">
            <v>3251437</v>
          </cell>
          <cell r="N634">
            <v>100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</row>
        <row r="635">
          <cell r="B635" t="str">
            <v>O2320201003053532399</v>
          </cell>
          <cell r="C635" t="str">
            <v>O2320201003053532399    Productos n.c.p. para tocador</v>
          </cell>
          <cell r="D635">
            <v>0</v>
          </cell>
          <cell r="E635">
            <v>2543150</v>
          </cell>
          <cell r="F635">
            <v>2543150</v>
          </cell>
          <cell r="G635">
            <v>2543150</v>
          </cell>
          <cell r="H635">
            <v>0</v>
          </cell>
          <cell r="I635">
            <v>2543150</v>
          </cell>
          <cell r="J635">
            <v>2543150</v>
          </cell>
          <cell r="K635">
            <v>2543150</v>
          </cell>
          <cell r="L635">
            <v>2543150</v>
          </cell>
          <cell r="M635">
            <v>2543150</v>
          </cell>
          <cell r="N635">
            <v>100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</row>
        <row r="636">
          <cell r="B636" t="str">
            <v>1-100-F001</v>
          </cell>
          <cell r="C636" t="str">
            <v>1-100-F001  VA-Recursos distrito</v>
          </cell>
          <cell r="D636">
            <v>0</v>
          </cell>
          <cell r="E636">
            <v>2543150</v>
          </cell>
          <cell r="F636">
            <v>2543150</v>
          </cell>
          <cell r="G636">
            <v>2543150</v>
          </cell>
          <cell r="H636">
            <v>0</v>
          </cell>
          <cell r="I636">
            <v>2543150</v>
          </cell>
          <cell r="J636">
            <v>2543150</v>
          </cell>
          <cell r="K636">
            <v>2543150</v>
          </cell>
          <cell r="L636">
            <v>2543150</v>
          </cell>
          <cell r="M636">
            <v>2543150</v>
          </cell>
          <cell r="N636">
            <v>100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</row>
        <row r="637">
          <cell r="B637" t="str">
            <v>O2320201003063693001</v>
          </cell>
          <cell r="C637" t="str">
            <v>O2320201003063693001    Artículos de material plástico para servicios sani</v>
          </cell>
          <cell r="D637">
            <v>0</v>
          </cell>
          <cell r="E637">
            <v>4760</v>
          </cell>
          <cell r="F637">
            <v>4760</v>
          </cell>
          <cell r="G637">
            <v>4760</v>
          </cell>
          <cell r="H637">
            <v>0</v>
          </cell>
          <cell r="I637">
            <v>4760</v>
          </cell>
          <cell r="J637">
            <v>4760</v>
          </cell>
          <cell r="K637">
            <v>4760</v>
          </cell>
          <cell r="L637">
            <v>4760</v>
          </cell>
          <cell r="M637">
            <v>4760</v>
          </cell>
          <cell r="N637">
            <v>100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</row>
        <row r="638">
          <cell r="B638" t="str">
            <v>1-100-F001</v>
          </cell>
          <cell r="C638" t="str">
            <v>1-100-F001  VA-Recursos distrito</v>
          </cell>
          <cell r="D638">
            <v>0</v>
          </cell>
          <cell r="E638">
            <v>4760</v>
          </cell>
          <cell r="F638">
            <v>4760</v>
          </cell>
          <cell r="G638">
            <v>4760</v>
          </cell>
          <cell r="H638">
            <v>0</v>
          </cell>
          <cell r="I638">
            <v>4760</v>
          </cell>
          <cell r="J638">
            <v>4760</v>
          </cell>
          <cell r="K638">
            <v>4760</v>
          </cell>
          <cell r="L638">
            <v>4760</v>
          </cell>
          <cell r="M638">
            <v>4760</v>
          </cell>
          <cell r="N638">
            <v>100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</row>
        <row r="639">
          <cell r="B639" t="str">
            <v>O2320201003063699004</v>
          </cell>
          <cell r="C639" t="str">
            <v>O2320201003063699004    Formas didácticas de material plástico</v>
          </cell>
          <cell r="D639">
            <v>40000000</v>
          </cell>
          <cell r="E639">
            <v>0</v>
          </cell>
          <cell r="F639">
            <v>0</v>
          </cell>
          <cell r="G639">
            <v>40000000</v>
          </cell>
          <cell r="H639">
            <v>0</v>
          </cell>
          <cell r="I639">
            <v>40000000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</row>
        <row r="640">
          <cell r="B640" t="str">
            <v>1-100-F001</v>
          </cell>
          <cell r="C640" t="str">
            <v>1-100-F001  VA-Recursos distrito</v>
          </cell>
          <cell r="D640">
            <v>40000000</v>
          </cell>
          <cell r="E640">
            <v>0</v>
          </cell>
          <cell r="F640">
            <v>0</v>
          </cell>
          <cell r="G640">
            <v>40000000</v>
          </cell>
          <cell r="H640">
            <v>0</v>
          </cell>
          <cell r="I640">
            <v>40000000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</row>
        <row r="641">
          <cell r="B641" t="str">
            <v>O2320201003083899997</v>
          </cell>
          <cell r="C641" t="str">
            <v>O2320201003083899997    Artículos n.c.p. para protección</v>
          </cell>
          <cell r="D641">
            <v>260000000</v>
          </cell>
          <cell r="E641">
            <v>-107316651</v>
          </cell>
          <cell r="F641">
            <v>-137316651</v>
          </cell>
          <cell r="G641">
            <v>122683349</v>
          </cell>
          <cell r="H641">
            <v>0</v>
          </cell>
          <cell r="I641">
            <v>122683349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</row>
        <row r="642">
          <cell r="B642" t="str">
            <v>1-100-F001</v>
          </cell>
          <cell r="C642" t="str">
            <v>1-100-F001  VA-Recursos distrito</v>
          </cell>
          <cell r="D642">
            <v>260000000</v>
          </cell>
          <cell r="E642">
            <v>-107316651</v>
          </cell>
          <cell r="F642">
            <v>-137316651</v>
          </cell>
          <cell r="G642">
            <v>122683349</v>
          </cell>
          <cell r="H642">
            <v>0</v>
          </cell>
          <cell r="I642">
            <v>122683349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</row>
        <row r="643">
          <cell r="B643" t="str">
            <v>O2320201004024291246</v>
          </cell>
          <cell r="C643" t="str">
            <v>O2320201004024291246    Menajes de acero inoxidable para instituciones</v>
          </cell>
          <cell r="D643">
            <v>100000000</v>
          </cell>
          <cell r="E643">
            <v>0</v>
          </cell>
          <cell r="F643">
            <v>-100000000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</row>
        <row r="644">
          <cell r="B644" t="str">
            <v>1-100-F001</v>
          </cell>
          <cell r="C644" t="str">
            <v>1-100-F001  VA-Recursos distrito</v>
          </cell>
          <cell r="D644">
            <v>100000000</v>
          </cell>
          <cell r="E644">
            <v>0</v>
          </cell>
          <cell r="F644">
            <v>-100000000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</row>
        <row r="645">
          <cell r="B645" t="str">
            <v>O2320201004024291403</v>
          </cell>
          <cell r="C645" t="str">
            <v>O2320201004024291403    Máquinas de afeitar no eléctricas</v>
          </cell>
          <cell r="D645">
            <v>0</v>
          </cell>
          <cell r="E645">
            <v>280000</v>
          </cell>
          <cell r="F645">
            <v>280000</v>
          </cell>
          <cell r="G645">
            <v>280000</v>
          </cell>
          <cell r="H645">
            <v>0</v>
          </cell>
          <cell r="I645">
            <v>280000</v>
          </cell>
          <cell r="J645">
            <v>280000</v>
          </cell>
          <cell r="K645">
            <v>280000</v>
          </cell>
          <cell r="L645">
            <v>280000</v>
          </cell>
          <cell r="M645">
            <v>280000</v>
          </cell>
          <cell r="N645">
            <v>100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</row>
        <row r="646">
          <cell r="B646" t="str">
            <v>1-100-F001</v>
          </cell>
          <cell r="C646" t="str">
            <v>1-100-F001  VA-Recursos distrito</v>
          </cell>
          <cell r="D646">
            <v>0</v>
          </cell>
          <cell r="E646">
            <v>280000</v>
          </cell>
          <cell r="F646">
            <v>280000</v>
          </cell>
          <cell r="G646">
            <v>280000</v>
          </cell>
          <cell r="H646">
            <v>0</v>
          </cell>
          <cell r="I646">
            <v>280000</v>
          </cell>
          <cell r="J646">
            <v>280000</v>
          </cell>
          <cell r="K646">
            <v>280000</v>
          </cell>
          <cell r="L646">
            <v>280000</v>
          </cell>
          <cell r="M646">
            <v>280000</v>
          </cell>
          <cell r="N646">
            <v>100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</row>
        <row r="647">
          <cell r="B647" t="str">
            <v>O232020200664114</v>
          </cell>
          <cell r="C647" t="str">
            <v>O232020200664114        Servicios de transporte terrestre especial local d</v>
          </cell>
          <cell r="D647">
            <v>0</v>
          </cell>
          <cell r="E647">
            <v>0</v>
          </cell>
          <cell r="F647">
            <v>905930079</v>
          </cell>
          <cell r="G647">
            <v>905930079</v>
          </cell>
          <cell r="H647">
            <v>0</v>
          </cell>
          <cell r="I647">
            <v>905930079</v>
          </cell>
          <cell r="J647">
            <v>0</v>
          </cell>
          <cell r="K647">
            <v>905930079</v>
          </cell>
          <cell r="L647">
            <v>0</v>
          </cell>
          <cell r="M647">
            <v>905930079</v>
          </cell>
          <cell r="N647">
            <v>100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</row>
        <row r="648">
          <cell r="B648" t="str">
            <v>1-100-F001</v>
          </cell>
          <cell r="C648" t="str">
            <v>1-100-F001  VA-Recursos distrito</v>
          </cell>
          <cell r="D648">
            <v>0</v>
          </cell>
          <cell r="E648">
            <v>0</v>
          </cell>
          <cell r="F648">
            <v>905930079</v>
          </cell>
          <cell r="G648">
            <v>905930079</v>
          </cell>
          <cell r="H648">
            <v>0</v>
          </cell>
          <cell r="I648">
            <v>905930079</v>
          </cell>
          <cell r="J648">
            <v>0</v>
          </cell>
          <cell r="K648">
            <v>905930079</v>
          </cell>
          <cell r="L648">
            <v>0</v>
          </cell>
          <cell r="M648">
            <v>905930079</v>
          </cell>
          <cell r="N648">
            <v>100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</row>
        <row r="649">
          <cell r="B649" t="str">
            <v>O232020200771551</v>
          </cell>
          <cell r="C649" t="str">
            <v>O232020200771551        Servicios operacionales de los mercados financiero</v>
          </cell>
          <cell r="D649">
            <v>0</v>
          </cell>
          <cell r="E649">
            <v>0</v>
          </cell>
          <cell r="F649">
            <v>7686271</v>
          </cell>
          <cell r="G649">
            <v>7686271</v>
          </cell>
          <cell r="H649">
            <v>0</v>
          </cell>
          <cell r="I649">
            <v>7686271</v>
          </cell>
          <cell r="J649">
            <v>-6668609</v>
          </cell>
          <cell r="K649">
            <v>1017662</v>
          </cell>
          <cell r="L649">
            <v>0</v>
          </cell>
          <cell r="M649">
            <v>1017662</v>
          </cell>
          <cell r="N649">
            <v>13.24</v>
          </cell>
          <cell r="O649">
            <v>980000</v>
          </cell>
          <cell r="P649">
            <v>980000</v>
          </cell>
          <cell r="Q649">
            <v>12.75</v>
          </cell>
          <cell r="R649">
            <v>980000</v>
          </cell>
          <cell r="S649">
            <v>980000</v>
          </cell>
          <cell r="T649">
            <v>0</v>
          </cell>
        </row>
        <row r="650">
          <cell r="B650" t="str">
            <v>1-100-F001</v>
          </cell>
          <cell r="C650" t="str">
            <v>1-100-F001  VA-Recursos distrito</v>
          </cell>
          <cell r="D650">
            <v>0</v>
          </cell>
          <cell r="E650">
            <v>0</v>
          </cell>
          <cell r="F650">
            <v>7686271</v>
          </cell>
          <cell r="G650">
            <v>7686271</v>
          </cell>
          <cell r="H650">
            <v>0</v>
          </cell>
          <cell r="I650">
            <v>7686271</v>
          </cell>
          <cell r="J650">
            <v>-6668609</v>
          </cell>
          <cell r="K650">
            <v>1017662</v>
          </cell>
          <cell r="L650">
            <v>0</v>
          </cell>
          <cell r="M650">
            <v>1017662</v>
          </cell>
          <cell r="N650">
            <v>13.24</v>
          </cell>
          <cell r="O650">
            <v>980000</v>
          </cell>
          <cell r="P650">
            <v>980000</v>
          </cell>
          <cell r="Q650">
            <v>12.75</v>
          </cell>
          <cell r="R650">
            <v>980000</v>
          </cell>
          <cell r="S650">
            <v>980000</v>
          </cell>
          <cell r="T650">
            <v>0</v>
          </cell>
        </row>
        <row r="651">
          <cell r="B651" t="str">
            <v>O232020200883118</v>
          </cell>
          <cell r="C651" t="str">
            <v>O232020200883118        Servicios de gestión y administración empresarial</v>
          </cell>
          <cell r="D651">
            <v>16076509000</v>
          </cell>
          <cell r="E651">
            <v>0</v>
          </cell>
          <cell r="F651">
            <v>-222901766</v>
          </cell>
          <cell r="G651">
            <v>15853607234</v>
          </cell>
          <cell r="H651">
            <v>0</v>
          </cell>
          <cell r="I651">
            <v>15853607234</v>
          </cell>
          <cell r="J651">
            <v>4616946166</v>
          </cell>
          <cell r="K651">
            <v>14355554211</v>
          </cell>
          <cell r="L651">
            <v>473104134</v>
          </cell>
          <cell r="M651">
            <v>9633535062</v>
          </cell>
          <cell r="N651">
            <v>60.765599999999999</v>
          </cell>
          <cell r="O651">
            <v>1218255753</v>
          </cell>
          <cell r="P651">
            <v>3213512501</v>
          </cell>
          <cell r="Q651">
            <v>20.2699</v>
          </cell>
          <cell r="R651">
            <v>1225489186</v>
          </cell>
          <cell r="S651">
            <v>3211387901</v>
          </cell>
          <cell r="T651">
            <v>2124600</v>
          </cell>
        </row>
        <row r="652">
          <cell r="B652" t="str">
            <v>1-100-F001</v>
          </cell>
          <cell r="C652" t="str">
            <v>1-100-F001  VA-Recursos distrito</v>
          </cell>
          <cell r="D652">
            <v>3826855000</v>
          </cell>
          <cell r="E652">
            <v>0</v>
          </cell>
          <cell r="F652">
            <v>-512616350</v>
          </cell>
          <cell r="G652">
            <v>3314238650</v>
          </cell>
          <cell r="H652">
            <v>0</v>
          </cell>
          <cell r="I652">
            <v>3314238650</v>
          </cell>
          <cell r="J652">
            <v>152391900</v>
          </cell>
          <cell r="K652">
            <v>3063023234</v>
          </cell>
          <cell r="L652">
            <v>52669300</v>
          </cell>
          <cell r="M652">
            <v>2856490634</v>
          </cell>
          <cell r="N652">
            <v>86.188400000000001</v>
          </cell>
          <cell r="O652">
            <v>315215486</v>
          </cell>
          <cell r="P652">
            <v>872069693</v>
          </cell>
          <cell r="Q652">
            <v>26.312799999999999</v>
          </cell>
          <cell r="R652">
            <v>315215486</v>
          </cell>
          <cell r="S652">
            <v>872069693</v>
          </cell>
          <cell r="T652">
            <v>0</v>
          </cell>
        </row>
        <row r="653">
          <cell r="B653" t="str">
            <v>1-604-I023</v>
          </cell>
          <cell r="C653" t="str">
            <v>1-604-I023  PAS-RF-SGP propósito general</v>
          </cell>
          <cell r="D653">
            <v>11807000</v>
          </cell>
          <cell r="E653">
            <v>0</v>
          </cell>
          <cell r="F653">
            <v>0</v>
          </cell>
          <cell r="G653">
            <v>11807000</v>
          </cell>
          <cell r="H653">
            <v>0</v>
          </cell>
          <cell r="I653">
            <v>11807000</v>
          </cell>
          <cell r="J653">
            <v>0</v>
          </cell>
          <cell r="K653">
            <v>2697474</v>
          </cell>
          <cell r="L653">
            <v>0</v>
          </cell>
          <cell r="M653">
            <v>2697474</v>
          </cell>
          <cell r="N653">
            <v>22.846399999999999</v>
          </cell>
          <cell r="O653">
            <v>0</v>
          </cell>
          <cell r="P653">
            <v>2697474</v>
          </cell>
          <cell r="Q653">
            <v>22.846399999999999</v>
          </cell>
          <cell r="R653">
            <v>1974167</v>
          </cell>
          <cell r="S653">
            <v>2697474</v>
          </cell>
          <cell r="T653">
            <v>0</v>
          </cell>
        </row>
        <row r="654">
          <cell r="B654" t="str">
            <v>2-100-I009</v>
          </cell>
          <cell r="C654" t="str">
            <v>2-100-I009  VA-SGP propósito general</v>
          </cell>
          <cell r="D654">
            <v>12237847000</v>
          </cell>
          <cell r="E654">
            <v>0</v>
          </cell>
          <cell r="F654">
            <v>289714584</v>
          </cell>
          <cell r="G654">
            <v>12527561584</v>
          </cell>
          <cell r="H654">
            <v>0</v>
          </cell>
          <cell r="I654">
            <v>12527561584</v>
          </cell>
          <cell r="J654">
            <v>4464554266</v>
          </cell>
          <cell r="K654">
            <v>11289833503</v>
          </cell>
          <cell r="L654">
            <v>420434834</v>
          </cell>
          <cell r="M654">
            <v>6774346954</v>
          </cell>
          <cell r="N654">
            <v>54.075499999999998</v>
          </cell>
          <cell r="O654">
            <v>903040267</v>
          </cell>
          <cell r="P654">
            <v>2338745334</v>
          </cell>
          <cell r="Q654">
            <v>18.668800000000001</v>
          </cell>
          <cell r="R654">
            <v>908299533</v>
          </cell>
          <cell r="S654">
            <v>2336620734</v>
          </cell>
          <cell r="T654">
            <v>2124600</v>
          </cell>
        </row>
        <row r="655">
          <cell r="B655" t="str">
            <v>O232020200991119</v>
          </cell>
          <cell r="C655" t="str">
            <v>O232020200991119        Otros servicios de la administración pública n.c.p</v>
          </cell>
          <cell r="D655">
            <v>2340000000</v>
          </cell>
          <cell r="E655">
            <v>0</v>
          </cell>
          <cell r="F655">
            <v>0</v>
          </cell>
          <cell r="G655">
            <v>2340000000</v>
          </cell>
          <cell r="H655">
            <v>0</v>
          </cell>
          <cell r="I655">
            <v>2340000000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</row>
        <row r="656">
          <cell r="B656" t="str">
            <v>1-100-F039</v>
          </cell>
          <cell r="C656" t="str">
            <v>1-100-F039  VA-Crédito</v>
          </cell>
          <cell r="D656">
            <v>2340000000</v>
          </cell>
          <cell r="E656">
            <v>0</v>
          </cell>
          <cell r="F656">
            <v>0</v>
          </cell>
          <cell r="G656">
            <v>2340000000</v>
          </cell>
          <cell r="H656">
            <v>0</v>
          </cell>
          <cell r="I656">
            <v>2340000000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</row>
        <row r="657">
          <cell r="B657" t="str">
            <v>O232020200991199</v>
          </cell>
          <cell r="C657" t="str">
            <v>O232020200991199        Otros servicios administrativos del gobierno n.c.p</v>
          </cell>
          <cell r="D657">
            <v>1695478000</v>
          </cell>
          <cell r="E657">
            <v>-488575942</v>
          </cell>
          <cell r="F657">
            <v>-491575942</v>
          </cell>
          <cell r="G657">
            <v>1203902058</v>
          </cell>
          <cell r="H657">
            <v>0</v>
          </cell>
          <cell r="I657">
            <v>1203902058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</row>
        <row r="658">
          <cell r="B658" t="str">
            <v>1-100-F001</v>
          </cell>
          <cell r="C658" t="str">
            <v>1-100-F001  VA-Recursos distrito</v>
          </cell>
          <cell r="D658">
            <v>3000000</v>
          </cell>
          <cell r="E658">
            <v>0</v>
          </cell>
          <cell r="F658">
            <v>-3000000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</row>
        <row r="659">
          <cell r="B659" t="str">
            <v>2-100-I009</v>
          </cell>
          <cell r="C659" t="str">
            <v>2-100-I009  VA-SGP propósito general</v>
          </cell>
          <cell r="D659">
            <v>1692478000</v>
          </cell>
          <cell r="E659">
            <v>-488575942</v>
          </cell>
          <cell r="F659">
            <v>-488575942</v>
          </cell>
          <cell r="G659">
            <v>1203902058</v>
          </cell>
          <cell r="H659">
            <v>0</v>
          </cell>
          <cell r="I659">
            <v>1203902058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</row>
        <row r="660">
          <cell r="B660" t="str">
            <v>O232020200993304</v>
          </cell>
          <cell r="C660" t="str">
            <v>O232020200993304        Otros servicios sociales con alojamiento para adul</v>
          </cell>
          <cell r="D660">
            <v>31490708000</v>
          </cell>
          <cell r="E660">
            <v>0</v>
          </cell>
          <cell r="F660">
            <v>0</v>
          </cell>
          <cell r="G660">
            <v>31490708000</v>
          </cell>
          <cell r="H660">
            <v>0</v>
          </cell>
          <cell r="I660">
            <v>31490708000</v>
          </cell>
          <cell r="J660">
            <v>1729660447</v>
          </cell>
          <cell r="K660">
            <v>28542016931</v>
          </cell>
          <cell r="L660">
            <v>0</v>
          </cell>
          <cell r="M660">
            <v>26812356484</v>
          </cell>
          <cell r="N660">
            <v>85.143699999999995</v>
          </cell>
          <cell r="O660">
            <v>2809562883</v>
          </cell>
          <cell r="P660">
            <v>7223658706</v>
          </cell>
          <cell r="Q660">
            <v>22.939</v>
          </cell>
          <cell r="R660">
            <v>2809562883</v>
          </cell>
          <cell r="S660">
            <v>7223658706</v>
          </cell>
          <cell r="T660">
            <v>0</v>
          </cell>
        </row>
        <row r="661">
          <cell r="B661" t="str">
            <v>2-100-I009</v>
          </cell>
          <cell r="C661" t="str">
            <v>2-100-I009  VA-SGP propósito general</v>
          </cell>
          <cell r="D661">
            <v>31490708000</v>
          </cell>
          <cell r="E661">
            <v>0</v>
          </cell>
          <cell r="F661">
            <v>0</v>
          </cell>
          <cell r="G661">
            <v>31490708000</v>
          </cell>
          <cell r="H661">
            <v>0</v>
          </cell>
          <cell r="I661">
            <v>31490708000</v>
          </cell>
          <cell r="J661">
            <v>1729660447</v>
          </cell>
          <cell r="K661">
            <v>28542016931</v>
          </cell>
          <cell r="L661">
            <v>0</v>
          </cell>
          <cell r="M661">
            <v>26812356484</v>
          </cell>
          <cell r="N661">
            <v>85.143699999999995</v>
          </cell>
          <cell r="O661">
            <v>2809562883</v>
          </cell>
          <cell r="P661">
            <v>7223658706</v>
          </cell>
          <cell r="Q661">
            <v>22.939</v>
          </cell>
          <cell r="R661">
            <v>2809562883</v>
          </cell>
          <cell r="S661">
            <v>7223658706</v>
          </cell>
          <cell r="T661">
            <v>0</v>
          </cell>
        </row>
        <row r="662">
          <cell r="B662" t="str">
            <v>O232020200993492</v>
          </cell>
          <cell r="C662" t="str">
            <v>O232020200993492        Otros servicios sociales sin alojamiento para niño</v>
          </cell>
          <cell r="D662">
            <v>3410221000</v>
          </cell>
          <cell r="E662">
            <v>0</v>
          </cell>
          <cell r="F662">
            <v>-289714584</v>
          </cell>
          <cell r="G662">
            <v>3120506416</v>
          </cell>
          <cell r="H662">
            <v>0</v>
          </cell>
          <cell r="I662">
            <v>3120506416</v>
          </cell>
          <cell r="J662">
            <v>0</v>
          </cell>
          <cell r="K662">
            <v>1210673184</v>
          </cell>
          <cell r="L662">
            <v>0</v>
          </cell>
          <cell r="M662">
            <v>1210673184</v>
          </cell>
          <cell r="N662">
            <v>38.7973</v>
          </cell>
          <cell r="O662">
            <v>356985827</v>
          </cell>
          <cell r="P662">
            <v>570687446</v>
          </cell>
          <cell r="Q662">
            <v>18.2883</v>
          </cell>
          <cell r="R662">
            <v>356985827</v>
          </cell>
          <cell r="S662">
            <v>570687446</v>
          </cell>
          <cell r="T662">
            <v>0</v>
          </cell>
        </row>
        <row r="663">
          <cell r="B663" t="str">
            <v>2-100-I009</v>
          </cell>
          <cell r="C663" t="str">
            <v>2-100-I009  VA-SGP propósito general</v>
          </cell>
          <cell r="D663">
            <v>3410221000</v>
          </cell>
          <cell r="E663">
            <v>0</v>
          </cell>
          <cell r="F663">
            <v>-289714584</v>
          </cell>
          <cell r="G663">
            <v>3120506416</v>
          </cell>
          <cell r="H663">
            <v>0</v>
          </cell>
          <cell r="I663">
            <v>3120506416</v>
          </cell>
          <cell r="J663">
            <v>0</v>
          </cell>
          <cell r="K663">
            <v>1210673184</v>
          </cell>
          <cell r="L663">
            <v>0</v>
          </cell>
          <cell r="M663">
            <v>1210673184</v>
          </cell>
          <cell r="N663">
            <v>38.7973</v>
          </cell>
          <cell r="O663">
            <v>356985827</v>
          </cell>
          <cell r="P663">
            <v>570687446</v>
          </cell>
          <cell r="Q663">
            <v>18.2883</v>
          </cell>
          <cell r="R663">
            <v>356985827</v>
          </cell>
          <cell r="S663">
            <v>570687446</v>
          </cell>
          <cell r="T663">
            <v>0</v>
          </cell>
        </row>
        <row r="664">
          <cell r="B664" t="str">
            <v>O232020200993493</v>
          </cell>
          <cell r="C664" t="str">
            <v>O232020200993493        Otros servicios sociales sin alojamiento para adul</v>
          </cell>
          <cell r="D664">
            <v>9908182000</v>
          </cell>
          <cell r="E664">
            <v>488575942</v>
          </cell>
          <cell r="F664">
            <v>488575942</v>
          </cell>
          <cell r="G664">
            <v>10396757942</v>
          </cell>
          <cell r="H664">
            <v>0</v>
          </cell>
          <cell r="I664">
            <v>10396757942</v>
          </cell>
          <cell r="J664">
            <v>8127762702</v>
          </cell>
          <cell r="K664">
            <v>10396757942</v>
          </cell>
          <cell r="L664">
            <v>0</v>
          </cell>
          <cell r="M664">
            <v>2268995240</v>
          </cell>
          <cell r="N664">
            <v>21.824100000000001</v>
          </cell>
          <cell r="O664">
            <v>838940863</v>
          </cell>
          <cell r="P664">
            <v>2169948218</v>
          </cell>
          <cell r="Q664">
            <v>20.871400000000001</v>
          </cell>
          <cell r="R664">
            <v>838940863</v>
          </cell>
          <cell r="S664">
            <v>2169948218</v>
          </cell>
          <cell r="T664">
            <v>0</v>
          </cell>
        </row>
        <row r="665">
          <cell r="B665" t="str">
            <v>2-100-I009</v>
          </cell>
          <cell r="C665" t="str">
            <v>2-100-I009  VA-SGP propósito general</v>
          </cell>
          <cell r="D665">
            <v>9908182000</v>
          </cell>
          <cell r="E665">
            <v>488575942</v>
          </cell>
          <cell r="F665">
            <v>488575942</v>
          </cell>
          <cell r="G665">
            <v>10396757942</v>
          </cell>
          <cell r="H665">
            <v>0</v>
          </cell>
          <cell r="I665">
            <v>10396757942</v>
          </cell>
          <cell r="J665">
            <v>8127762702</v>
          </cell>
          <cell r="K665">
            <v>10396757942</v>
          </cell>
          <cell r="L665">
            <v>0</v>
          </cell>
          <cell r="M665">
            <v>2268995240</v>
          </cell>
          <cell r="N665">
            <v>21.824100000000001</v>
          </cell>
          <cell r="O665">
            <v>838940863</v>
          </cell>
          <cell r="P665">
            <v>2169948218</v>
          </cell>
          <cell r="Q665">
            <v>20.871400000000001</v>
          </cell>
          <cell r="R665">
            <v>838940863</v>
          </cell>
          <cell r="S665">
            <v>2169948218</v>
          </cell>
          <cell r="T665">
            <v>0</v>
          </cell>
        </row>
        <row r="666">
          <cell r="B666" t="str">
            <v>O23011601080000007753</v>
          </cell>
          <cell r="C666" t="str">
            <v>O23011601080000007753  Prevención de la maternidad y paternidad temprana</v>
          </cell>
          <cell r="D666">
            <v>1125662000</v>
          </cell>
          <cell r="E666">
            <v>0</v>
          </cell>
          <cell r="F666">
            <v>0</v>
          </cell>
          <cell r="G666">
            <v>1125662000</v>
          </cell>
          <cell r="H666">
            <v>0</v>
          </cell>
          <cell r="I666">
            <v>1125662000</v>
          </cell>
          <cell r="J666">
            <v>116280000</v>
          </cell>
          <cell r="K666">
            <v>658998500</v>
          </cell>
          <cell r="L666">
            <v>0</v>
          </cell>
          <cell r="M666">
            <v>238418500</v>
          </cell>
          <cell r="N666">
            <v>21.180299999999999</v>
          </cell>
          <cell r="O666">
            <v>49001000</v>
          </cell>
          <cell r="P666">
            <v>105731466</v>
          </cell>
          <cell r="Q666">
            <v>9.3927999999999994</v>
          </cell>
          <cell r="R666">
            <v>49001000</v>
          </cell>
          <cell r="S666">
            <v>105731466</v>
          </cell>
          <cell r="T666">
            <v>0</v>
          </cell>
        </row>
        <row r="667">
          <cell r="B667" t="str">
            <v>O2320201003083899997</v>
          </cell>
          <cell r="C667" t="str">
            <v>O2320201003083899997    Artículos n.c.p. para protección</v>
          </cell>
          <cell r="D667">
            <v>10000000</v>
          </cell>
          <cell r="E667">
            <v>0</v>
          </cell>
          <cell r="F667">
            <v>-10000000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</row>
        <row r="668">
          <cell r="B668" t="str">
            <v>1-100-F001</v>
          </cell>
          <cell r="C668" t="str">
            <v>1-100-F001  VA-Recursos distrito</v>
          </cell>
          <cell r="D668">
            <v>10000000</v>
          </cell>
          <cell r="E668">
            <v>0</v>
          </cell>
          <cell r="F668">
            <v>-10000000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</row>
        <row r="669">
          <cell r="B669" t="str">
            <v>O232020200883990</v>
          </cell>
          <cell r="C669" t="str">
            <v>O232020200883990        Otros servicios profesionales, técnicos y empresar</v>
          </cell>
          <cell r="D669">
            <v>555662000</v>
          </cell>
          <cell r="E669">
            <v>0</v>
          </cell>
          <cell r="F669">
            <v>0</v>
          </cell>
          <cell r="G669">
            <v>555662000</v>
          </cell>
          <cell r="H669">
            <v>0</v>
          </cell>
          <cell r="I669">
            <v>555662000</v>
          </cell>
          <cell r="J669">
            <v>116280000</v>
          </cell>
          <cell r="K669">
            <v>354698500</v>
          </cell>
          <cell r="L669">
            <v>0</v>
          </cell>
          <cell r="M669">
            <v>238418500</v>
          </cell>
          <cell r="N669">
            <v>42.9071</v>
          </cell>
          <cell r="O669">
            <v>49001000</v>
          </cell>
          <cell r="P669">
            <v>105731466</v>
          </cell>
          <cell r="Q669">
            <v>19.027999999999999</v>
          </cell>
          <cell r="R669">
            <v>49001000</v>
          </cell>
          <cell r="S669">
            <v>105731466</v>
          </cell>
          <cell r="T669">
            <v>0</v>
          </cell>
        </row>
        <row r="670">
          <cell r="B670" t="str">
            <v>1-100-F001</v>
          </cell>
          <cell r="C670" t="str">
            <v>1-100-F001  VA-Recursos distrito</v>
          </cell>
          <cell r="D670">
            <v>555662000</v>
          </cell>
          <cell r="E670">
            <v>0</v>
          </cell>
          <cell r="F670">
            <v>0</v>
          </cell>
          <cell r="G670">
            <v>555662000</v>
          </cell>
          <cell r="H670">
            <v>0</v>
          </cell>
          <cell r="I670">
            <v>555662000</v>
          </cell>
          <cell r="J670">
            <v>116280000</v>
          </cell>
          <cell r="K670">
            <v>354698500</v>
          </cell>
          <cell r="L670">
            <v>0</v>
          </cell>
          <cell r="M670">
            <v>238418500</v>
          </cell>
          <cell r="N670">
            <v>42.9071</v>
          </cell>
          <cell r="O670">
            <v>49001000</v>
          </cell>
          <cell r="P670">
            <v>105731466</v>
          </cell>
          <cell r="Q670">
            <v>19.027999999999999</v>
          </cell>
          <cell r="R670">
            <v>49001000</v>
          </cell>
          <cell r="S670">
            <v>105731466</v>
          </cell>
          <cell r="T670">
            <v>0</v>
          </cell>
        </row>
        <row r="671">
          <cell r="B671" t="str">
            <v>O232020200996290</v>
          </cell>
          <cell r="C671" t="str">
            <v>O232020200996290        Otros servicios de artes escénicas, eventos cultur</v>
          </cell>
          <cell r="D671">
            <v>560000000</v>
          </cell>
          <cell r="E671">
            <v>0</v>
          </cell>
          <cell r="F671">
            <v>10000000</v>
          </cell>
          <cell r="G671">
            <v>570000000</v>
          </cell>
          <cell r="H671">
            <v>0</v>
          </cell>
          <cell r="I671">
            <v>570000000</v>
          </cell>
          <cell r="J671">
            <v>0</v>
          </cell>
          <cell r="K671">
            <v>304300000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</row>
        <row r="672">
          <cell r="B672" t="str">
            <v>1-100-F001</v>
          </cell>
          <cell r="C672" t="str">
            <v>1-100-F001  VA-Recursos distrito</v>
          </cell>
          <cell r="D672">
            <v>560000000</v>
          </cell>
          <cell r="E672">
            <v>0</v>
          </cell>
          <cell r="F672">
            <v>10000000</v>
          </cell>
          <cell r="G672">
            <v>570000000</v>
          </cell>
          <cell r="H672">
            <v>0</v>
          </cell>
          <cell r="I672">
            <v>570000000</v>
          </cell>
          <cell r="J672">
            <v>0</v>
          </cell>
          <cell r="K672">
            <v>304300000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</row>
        <row r="673">
          <cell r="B673" t="str">
            <v>O23011601170000007740</v>
          </cell>
          <cell r="C673" t="str">
            <v>O23011601170000007740  Generación JÓVENES CON DERECHOS en Bogotá</v>
          </cell>
          <cell r="D673">
            <v>15666035000</v>
          </cell>
          <cell r="E673">
            <v>0</v>
          </cell>
          <cell r="F673">
            <v>0</v>
          </cell>
          <cell r="G673">
            <v>15666035000</v>
          </cell>
          <cell r="H673">
            <v>0</v>
          </cell>
          <cell r="I673">
            <v>15666035000</v>
          </cell>
          <cell r="J673">
            <v>279968000</v>
          </cell>
          <cell r="K673">
            <v>11405001192</v>
          </cell>
          <cell r="L673">
            <v>121173971</v>
          </cell>
          <cell r="M673">
            <v>11157439198</v>
          </cell>
          <cell r="N673">
            <v>71.220600000000005</v>
          </cell>
          <cell r="O673">
            <v>828657705</v>
          </cell>
          <cell r="P673">
            <v>6900527055</v>
          </cell>
          <cell r="Q673">
            <v>44.047699999999999</v>
          </cell>
          <cell r="R673">
            <v>828657705</v>
          </cell>
          <cell r="S673">
            <v>6900527055</v>
          </cell>
          <cell r="T673">
            <v>0</v>
          </cell>
        </row>
        <row r="674">
          <cell r="B674" t="str">
            <v>O2320201002082823117</v>
          </cell>
          <cell r="C674" t="str">
            <v>O2320201002082823117    Chaquetas o sacos, excepto de cuero y plástico par</v>
          </cell>
          <cell r="D674">
            <v>5000000</v>
          </cell>
          <cell r="E674">
            <v>0</v>
          </cell>
          <cell r="F674">
            <v>0</v>
          </cell>
          <cell r="G674">
            <v>5000000</v>
          </cell>
          <cell r="H674">
            <v>0</v>
          </cell>
          <cell r="I674">
            <v>5000000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</row>
        <row r="675">
          <cell r="B675" t="str">
            <v>1-100-F001</v>
          </cell>
          <cell r="C675" t="str">
            <v>1-100-F001  VA-Recursos distrito</v>
          </cell>
          <cell r="D675">
            <v>5000000</v>
          </cell>
          <cell r="E675">
            <v>0</v>
          </cell>
          <cell r="F675">
            <v>0</v>
          </cell>
          <cell r="G675">
            <v>5000000</v>
          </cell>
          <cell r="H675">
            <v>0</v>
          </cell>
          <cell r="I675">
            <v>5000000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</row>
        <row r="676">
          <cell r="B676" t="str">
            <v>O2320201003083899997</v>
          </cell>
          <cell r="C676" t="str">
            <v>O2320201003083899997    Artículos n.c.p. para protección</v>
          </cell>
          <cell r="D676">
            <v>35000000</v>
          </cell>
          <cell r="E676">
            <v>0</v>
          </cell>
          <cell r="F676">
            <v>0</v>
          </cell>
          <cell r="G676">
            <v>35000000</v>
          </cell>
          <cell r="H676">
            <v>0</v>
          </cell>
          <cell r="I676">
            <v>35000000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</row>
        <row r="677">
          <cell r="B677" t="str">
            <v>1-100-F001</v>
          </cell>
          <cell r="C677" t="str">
            <v>1-100-F001  VA-Recursos distrito</v>
          </cell>
          <cell r="D677">
            <v>35000000</v>
          </cell>
          <cell r="E677">
            <v>0</v>
          </cell>
          <cell r="F677">
            <v>0</v>
          </cell>
          <cell r="G677">
            <v>35000000</v>
          </cell>
          <cell r="H677">
            <v>0</v>
          </cell>
          <cell r="I677">
            <v>35000000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</row>
        <row r="678">
          <cell r="B678" t="str">
            <v>O232020200664114</v>
          </cell>
          <cell r="C678" t="str">
            <v>O232020200664114        Servicios de transporte terrestre especial local d</v>
          </cell>
          <cell r="D678">
            <v>0</v>
          </cell>
          <cell r="E678">
            <v>0</v>
          </cell>
          <cell r="F678">
            <v>463798845</v>
          </cell>
          <cell r="G678">
            <v>463798845</v>
          </cell>
          <cell r="H678">
            <v>0</v>
          </cell>
          <cell r="I678">
            <v>463798845</v>
          </cell>
          <cell r="J678">
            <v>0</v>
          </cell>
          <cell r="K678">
            <v>463798845</v>
          </cell>
          <cell r="L678">
            <v>0</v>
          </cell>
          <cell r="M678">
            <v>463798845</v>
          </cell>
          <cell r="N678">
            <v>100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</row>
        <row r="679">
          <cell r="B679" t="str">
            <v>1-100-F001</v>
          </cell>
          <cell r="C679" t="str">
            <v>1-100-F001  VA-Recursos distrito</v>
          </cell>
          <cell r="D679">
            <v>0</v>
          </cell>
          <cell r="E679">
            <v>0</v>
          </cell>
          <cell r="F679">
            <v>463798845</v>
          </cell>
          <cell r="G679">
            <v>463798845</v>
          </cell>
          <cell r="H679">
            <v>0</v>
          </cell>
          <cell r="I679">
            <v>463798845</v>
          </cell>
          <cell r="J679">
            <v>0</v>
          </cell>
          <cell r="K679">
            <v>463798845</v>
          </cell>
          <cell r="L679">
            <v>0</v>
          </cell>
          <cell r="M679">
            <v>463798845</v>
          </cell>
          <cell r="N679">
            <v>100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</row>
        <row r="680">
          <cell r="B680" t="str">
            <v>O232020200771551</v>
          </cell>
          <cell r="C680" t="str">
            <v>O232020200771551        Servicios operacionales de los mercados financiero</v>
          </cell>
          <cell r="D680">
            <v>0</v>
          </cell>
          <cell r="E680">
            <v>0</v>
          </cell>
          <cell r="F680">
            <v>3935054</v>
          </cell>
          <cell r="G680">
            <v>3935054</v>
          </cell>
          <cell r="H680">
            <v>0</v>
          </cell>
          <cell r="I680">
            <v>3935054</v>
          </cell>
          <cell r="J680">
            <v>0</v>
          </cell>
          <cell r="K680">
            <v>3935053</v>
          </cell>
          <cell r="L680">
            <v>0</v>
          </cell>
          <cell r="M680">
            <v>3935053</v>
          </cell>
          <cell r="N680">
            <v>100</v>
          </cell>
          <cell r="O680">
            <v>2900000</v>
          </cell>
          <cell r="P680">
            <v>2900000</v>
          </cell>
          <cell r="Q680">
            <v>73.696600000000004</v>
          </cell>
          <cell r="R680">
            <v>2900000</v>
          </cell>
          <cell r="S680">
            <v>2900000</v>
          </cell>
          <cell r="T680">
            <v>0</v>
          </cell>
        </row>
        <row r="681">
          <cell r="B681" t="str">
            <v>1-100-F001</v>
          </cell>
          <cell r="C681" t="str">
            <v>1-100-F001  VA-Recursos distrito</v>
          </cell>
          <cell r="D681">
            <v>0</v>
          </cell>
          <cell r="E681">
            <v>0</v>
          </cell>
          <cell r="F681">
            <v>3935054</v>
          </cell>
          <cell r="G681">
            <v>3935054</v>
          </cell>
          <cell r="H681">
            <v>0</v>
          </cell>
          <cell r="I681">
            <v>3935054</v>
          </cell>
          <cell r="J681">
            <v>0</v>
          </cell>
          <cell r="K681">
            <v>3935053</v>
          </cell>
          <cell r="L681">
            <v>0</v>
          </cell>
          <cell r="M681">
            <v>3935053</v>
          </cell>
          <cell r="N681">
            <v>100</v>
          </cell>
          <cell r="O681">
            <v>2900000</v>
          </cell>
          <cell r="P681">
            <v>2900000</v>
          </cell>
          <cell r="Q681">
            <v>73.696600000000004</v>
          </cell>
          <cell r="R681">
            <v>2900000</v>
          </cell>
          <cell r="S681">
            <v>2900000</v>
          </cell>
          <cell r="T681">
            <v>0</v>
          </cell>
        </row>
        <row r="682">
          <cell r="B682" t="str">
            <v>O232020200883990</v>
          </cell>
          <cell r="C682" t="str">
            <v>O232020200883990        Otros servicios profesionales, técnicos y empresar</v>
          </cell>
          <cell r="D682">
            <v>9616035000</v>
          </cell>
          <cell r="E682">
            <v>0</v>
          </cell>
          <cell r="F682">
            <v>-467733899</v>
          </cell>
          <cell r="G682">
            <v>9148301101</v>
          </cell>
          <cell r="H682">
            <v>0</v>
          </cell>
          <cell r="I682">
            <v>9148301101</v>
          </cell>
          <cell r="J682">
            <v>279968000</v>
          </cell>
          <cell r="K682">
            <v>6137267294</v>
          </cell>
          <cell r="L682">
            <v>121173971</v>
          </cell>
          <cell r="M682">
            <v>5889705300</v>
          </cell>
          <cell r="N682">
            <v>64.380300000000005</v>
          </cell>
          <cell r="O682">
            <v>825757705</v>
          </cell>
          <cell r="P682">
            <v>2097627055</v>
          </cell>
          <cell r="Q682">
            <v>22.929099999999998</v>
          </cell>
          <cell r="R682">
            <v>825757705</v>
          </cell>
          <cell r="S682">
            <v>2097627055</v>
          </cell>
          <cell r="T682">
            <v>0</v>
          </cell>
        </row>
        <row r="683">
          <cell r="B683" t="str">
            <v>1-100-F001</v>
          </cell>
          <cell r="C683" t="str">
            <v>1-100-F001  VA-Recursos distrito</v>
          </cell>
          <cell r="D683">
            <v>6987035000</v>
          </cell>
          <cell r="E683">
            <v>0</v>
          </cell>
          <cell r="F683">
            <v>-467733899</v>
          </cell>
          <cell r="G683">
            <v>6519301101</v>
          </cell>
          <cell r="H683">
            <v>0</v>
          </cell>
          <cell r="I683">
            <v>6519301101</v>
          </cell>
          <cell r="J683">
            <v>240860000</v>
          </cell>
          <cell r="K683">
            <v>5359319294</v>
          </cell>
          <cell r="L683">
            <v>121173971</v>
          </cell>
          <cell r="M683">
            <v>5150865300</v>
          </cell>
          <cell r="N683">
            <v>79.009500000000003</v>
          </cell>
          <cell r="O683">
            <v>751087705</v>
          </cell>
          <cell r="P683">
            <v>1866805055</v>
          </cell>
          <cell r="Q683">
            <v>28.635000000000002</v>
          </cell>
          <cell r="R683">
            <v>751087705</v>
          </cell>
          <cell r="S683">
            <v>1866805055</v>
          </cell>
          <cell r="T683">
            <v>0</v>
          </cell>
        </row>
        <row r="684">
          <cell r="B684" t="str">
            <v>1-100-F039</v>
          </cell>
          <cell r="C684" t="str">
            <v>1-100-F039  VA-Crédito</v>
          </cell>
          <cell r="D684">
            <v>1629000000</v>
          </cell>
          <cell r="E684">
            <v>0</v>
          </cell>
          <cell r="F684">
            <v>0</v>
          </cell>
          <cell r="G684">
            <v>1629000000</v>
          </cell>
          <cell r="H684">
            <v>0</v>
          </cell>
          <cell r="I684">
            <v>1629000000</v>
          </cell>
          <cell r="J684">
            <v>39108000</v>
          </cell>
          <cell r="K684">
            <v>39108000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</row>
        <row r="685">
          <cell r="B685" t="str">
            <v>2-100-I009</v>
          </cell>
          <cell r="C685" t="str">
            <v>2-100-I009  VA-SGP propósito general</v>
          </cell>
          <cell r="D685">
            <v>1000000000</v>
          </cell>
          <cell r="E685">
            <v>0</v>
          </cell>
          <cell r="F685">
            <v>0</v>
          </cell>
          <cell r="G685">
            <v>1000000000</v>
          </cell>
          <cell r="H685">
            <v>0</v>
          </cell>
          <cell r="I685">
            <v>1000000000</v>
          </cell>
          <cell r="J685">
            <v>0</v>
          </cell>
          <cell r="K685">
            <v>738840000</v>
          </cell>
          <cell r="L685">
            <v>0</v>
          </cell>
          <cell r="M685">
            <v>738840000</v>
          </cell>
          <cell r="N685">
            <v>73.884</v>
          </cell>
          <cell r="O685">
            <v>74670000</v>
          </cell>
          <cell r="P685">
            <v>230822000</v>
          </cell>
          <cell r="Q685">
            <v>23.0822</v>
          </cell>
          <cell r="R685">
            <v>74670000</v>
          </cell>
          <cell r="S685">
            <v>230822000</v>
          </cell>
          <cell r="T685">
            <v>0</v>
          </cell>
        </row>
        <row r="686">
          <cell r="B686" t="str">
            <v>O232020200991199</v>
          </cell>
          <cell r="C686" t="str">
            <v>O232020200991199        Otros servicios administrativos del gobierno n.c.p</v>
          </cell>
          <cell r="D686">
            <v>4800000000</v>
          </cell>
          <cell r="E686">
            <v>0</v>
          </cell>
          <cell r="F686">
            <v>0</v>
          </cell>
          <cell r="G686">
            <v>4800000000</v>
          </cell>
          <cell r="H686">
            <v>0</v>
          </cell>
          <cell r="I686">
            <v>4800000000</v>
          </cell>
          <cell r="J686">
            <v>0</v>
          </cell>
          <cell r="K686">
            <v>4800000000</v>
          </cell>
          <cell r="L686">
            <v>0</v>
          </cell>
          <cell r="M686">
            <v>4800000000</v>
          </cell>
          <cell r="N686">
            <v>100</v>
          </cell>
          <cell r="O686">
            <v>0</v>
          </cell>
          <cell r="P686">
            <v>4800000000</v>
          </cell>
          <cell r="Q686">
            <v>100</v>
          </cell>
          <cell r="R686">
            <v>0</v>
          </cell>
          <cell r="S686">
            <v>4800000000</v>
          </cell>
          <cell r="T686">
            <v>0</v>
          </cell>
        </row>
        <row r="687">
          <cell r="B687" t="str">
            <v>1-100-F039</v>
          </cell>
          <cell r="C687" t="str">
            <v>1-100-F039  VA-Crédito</v>
          </cell>
          <cell r="D687">
            <v>4800000000</v>
          </cell>
          <cell r="E687">
            <v>0</v>
          </cell>
          <cell r="F687">
            <v>0</v>
          </cell>
          <cell r="G687">
            <v>4800000000</v>
          </cell>
          <cell r="H687">
            <v>0</v>
          </cell>
          <cell r="I687">
            <v>4800000000</v>
          </cell>
          <cell r="J687">
            <v>0</v>
          </cell>
          <cell r="K687">
            <v>4800000000</v>
          </cell>
          <cell r="L687">
            <v>0</v>
          </cell>
          <cell r="M687">
            <v>4800000000</v>
          </cell>
          <cell r="N687">
            <v>100</v>
          </cell>
          <cell r="O687">
            <v>0</v>
          </cell>
          <cell r="P687">
            <v>4800000000</v>
          </cell>
          <cell r="Q687">
            <v>100</v>
          </cell>
          <cell r="R687">
            <v>0</v>
          </cell>
          <cell r="S687">
            <v>4800000000</v>
          </cell>
          <cell r="T687">
            <v>0</v>
          </cell>
        </row>
        <row r="688">
          <cell r="B688" t="str">
            <v>O232020200992911</v>
          </cell>
          <cell r="C688" t="str">
            <v>O232020200992911        Servicios de educación artística y cultural</v>
          </cell>
          <cell r="D688">
            <v>1150000000</v>
          </cell>
          <cell r="E688">
            <v>0</v>
          </cell>
          <cell r="F688">
            <v>0</v>
          </cell>
          <cell r="G688">
            <v>1150000000</v>
          </cell>
          <cell r="H688">
            <v>0</v>
          </cell>
          <cell r="I688">
            <v>1150000000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</row>
        <row r="689">
          <cell r="B689" t="str">
            <v>1-100-F001</v>
          </cell>
          <cell r="C689" t="str">
            <v>1-100-F001  VA-Recursos distrito</v>
          </cell>
          <cell r="D689">
            <v>150000000</v>
          </cell>
          <cell r="E689">
            <v>0</v>
          </cell>
          <cell r="F689">
            <v>0</v>
          </cell>
          <cell r="G689">
            <v>150000000</v>
          </cell>
          <cell r="H689">
            <v>0</v>
          </cell>
          <cell r="I689">
            <v>150000000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</row>
        <row r="690">
          <cell r="B690" t="str">
            <v>1-100-F039</v>
          </cell>
          <cell r="C690" t="str">
            <v>1-100-F039  VA-Crédito</v>
          </cell>
          <cell r="D690">
            <v>1000000000</v>
          </cell>
          <cell r="E690">
            <v>0</v>
          </cell>
          <cell r="F690">
            <v>0</v>
          </cell>
          <cell r="G690">
            <v>1000000000</v>
          </cell>
          <cell r="H690">
            <v>0</v>
          </cell>
          <cell r="I690">
            <v>1000000000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</row>
        <row r="691">
          <cell r="B691" t="str">
            <v>O232020200996290</v>
          </cell>
          <cell r="C691" t="str">
            <v>O232020200996290        Otros servicios de artes escénicas, eventos cultur</v>
          </cell>
          <cell r="D691">
            <v>60000000</v>
          </cell>
          <cell r="E691">
            <v>0</v>
          </cell>
          <cell r="F691">
            <v>0</v>
          </cell>
          <cell r="G691">
            <v>60000000</v>
          </cell>
          <cell r="H691">
            <v>0</v>
          </cell>
          <cell r="I691">
            <v>60000000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</row>
        <row r="692">
          <cell r="B692" t="str">
            <v>1-100-F001</v>
          </cell>
          <cell r="C692" t="str">
            <v>1-100-F001  VA-Recursos distrito</v>
          </cell>
          <cell r="D692">
            <v>60000000</v>
          </cell>
          <cell r="E692">
            <v>0</v>
          </cell>
          <cell r="F692">
            <v>0</v>
          </cell>
          <cell r="G692">
            <v>60000000</v>
          </cell>
          <cell r="H692">
            <v>0</v>
          </cell>
          <cell r="I692">
            <v>60000000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</row>
        <row r="693">
          <cell r="B693" t="str">
            <v>O23011603480000007564</v>
          </cell>
          <cell r="C693" t="str">
            <v>O23011603480000007564  Mejoramiento de la capacidad de respuesta instituc</v>
          </cell>
          <cell r="D693">
            <v>18841981000</v>
          </cell>
          <cell r="E693">
            <v>-340000000</v>
          </cell>
          <cell r="F693">
            <v>-340000000</v>
          </cell>
          <cell r="G693">
            <v>18501981000</v>
          </cell>
          <cell r="H693">
            <v>0</v>
          </cell>
          <cell r="I693">
            <v>18501981000</v>
          </cell>
          <cell r="J693">
            <v>108193866</v>
          </cell>
          <cell r="K693">
            <v>10963620080</v>
          </cell>
          <cell r="L693">
            <v>902266343</v>
          </cell>
          <cell r="M693">
            <v>10496211582</v>
          </cell>
          <cell r="N693">
            <v>56.730200000000004</v>
          </cell>
          <cell r="O693">
            <v>1131722163</v>
          </cell>
          <cell r="P693">
            <v>3102637106</v>
          </cell>
          <cell r="Q693">
            <v>16.769200000000001</v>
          </cell>
          <cell r="R693">
            <v>1095508030</v>
          </cell>
          <cell r="S693">
            <v>3065042706</v>
          </cell>
          <cell r="T693">
            <v>37594400</v>
          </cell>
        </row>
        <row r="694">
          <cell r="B694" t="str">
            <v>O23201010030302</v>
          </cell>
          <cell r="C694" t="str">
            <v>O23201010030302         Maquinaria de informática y sus partes, piezas y a</v>
          </cell>
          <cell r="D694">
            <v>60000000</v>
          </cell>
          <cell r="E694">
            <v>0</v>
          </cell>
          <cell r="F694">
            <v>-60000000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</row>
        <row r="695">
          <cell r="B695" t="str">
            <v>2-100-I009</v>
          </cell>
          <cell r="C695" t="str">
            <v>2-100-I009  VA-SGP propósito general</v>
          </cell>
          <cell r="D695">
            <v>60000000</v>
          </cell>
          <cell r="E695">
            <v>0</v>
          </cell>
          <cell r="F695">
            <v>-60000000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</row>
        <row r="696">
          <cell r="B696" t="str">
            <v>O232010100502030101</v>
          </cell>
          <cell r="C696" t="str">
            <v>O232010100502030101     Paquetes de software</v>
          </cell>
          <cell r="D696">
            <v>0</v>
          </cell>
          <cell r="E696">
            <v>400000000</v>
          </cell>
          <cell r="F696">
            <v>400000000</v>
          </cell>
          <cell r="G696">
            <v>400000000</v>
          </cell>
          <cell r="H696">
            <v>0</v>
          </cell>
          <cell r="I696">
            <v>400000000</v>
          </cell>
          <cell r="J696">
            <v>400000000</v>
          </cell>
          <cell r="K696">
            <v>400000000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</row>
        <row r="697">
          <cell r="B697" t="str">
            <v>1-100-F039</v>
          </cell>
          <cell r="C697" t="str">
            <v>1-100-F039  VA-Crédito</v>
          </cell>
          <cell r="D697">
            <v>0</v>
          </cell>
          <cell r="E697">
            <v>400000000</v>
          </cell>
          <cell r="F697">
            <v>400000000</v>
          </cell>
          <cell r="G697">
            <v>400000000</v>
          </cell>
          <cell r="H697">
            <v>0</v>
          </cell>
          <cell r="I697">
            <v>400000000</v>
          </cell>
          <cell r="J697">
            <v>400000000</v>
          </cell>
          <cell r="K697">
            <v>400000000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</row>
        <row r="698">
          <cell r="B698" t="str">
            <v>O2320201003083899997</v>
          </cell>
          <cell r="C698" t="str">
            <v>O2320201003083899997    Artículos n.c.p. para protección</v>
          </cell>
          <cell r="D698">
            <v>200000000</v>
          </cell>
          <cell r="E698">
            <v>0</v>
          </cell>
          <cell r="F698">
            <v>-80000000</v>
          </cell>
          <cell r="G698">
            <v>120000000</v>
          </cell>
          <cell r="H698">
            <v>0</v>
          </cell>
          <cell r="I698">
            <v>120000000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</row>
        <row r="699">
          <cell r="B699" t="str">
            <v>2-100-I009</v>
          </cell>
          <cell r="C699" t="str">
            <v>2-100-I009  VA-SGP propósito general</v>
          </cell>
          <cell r="D699">
            <v>200000000</v>
          </cell>
          <cell r="E699">
            <v>0</v>
          </cell>
          <cell r="F699">
            <v>-80000000</v>
          </cell>
          <cell r="G699">
            <v>120000000</v>
          </cell>
          <cell r="H699">
            <v>0</v>
          </cell>
          <cell r="I699">
            <v>120000000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</row>
        <row r="700">
          <cell r="B700" t="str">
            <v>O232020200664114</v>
          </cell>
          <cell r="C700" t="str">
            <v>O232020200664114        Servicios de transporte terrestre especial local d</v>
          </cell>
          <cell r="D700">
            <v>0</v>
          </cell>
          <cell r="E700">
            <v>0</v>
          </cell>
          <cell r="F700">
            <v>347055443</v>
          </cell>
          <cell r="G700">
            <v>347055443</v>
          </cell>
          <cell r="H700">
            <v>0</v>
          </cell>
          <cell r="I700">
            <v>347055443</v>
          </cell>
          <cell r="J700">
            <v>0</v>
          </cell>
          <cell r="K700">
            <v>347055443</v>
          </cell>
          <cell r="L700">
            <v>0</v>
          </cell>
          <cell r="M700">
            <v>347055442</v>
          </cell>
          <cell r="N700">
            <v>100</v>
          </cell>
          <cell r="O700">
            <v>29967029</v>
          </cell>
          <cell r="P700">
            <v>29967029</v>
          </cell>
          <cell r="Q700">
            <v>8.6347000000000005</v>
          </cell>
          <cell r="R700">
            <v>29967029</v>
          </cell>
          <cell r="S700">
            <v>29967029</v>
          </cell>
          <cell r="T700">
            <v>0</v>
          </cell>
        </row>
        <row r="701">
          <cell r="B701" t="str">
            <v>1-100-F001</v>
          </cell>
          <cell r="C701" t="str">
            <v>1-100-F001  VA-Recursos distrito</v>
          </cell>
          <cell r="D701">
            <v>0</v>
          </cell>
          <cell r="E701">
            <v>0</v>
          </cell>
          <cell r="F701">
            <v>347055443</v>
          </cell>
          <cell r="G701">
            <v>347055443</v>
          </cell>
          <cell r="H701">
            <v>0</v>
          </cell>
          <cell r="I701">
            <v>347055443</v>
          </cell>
          <cell r="J701">
            <v>0</v>
          </cell>
          <cell r="K701">
            <v>347055443</v>
          </cell>
          <cell r="L701">
            <v>0</v>
          </cell>
          <cell r="M701">
            <v>347055442</v>
          </cell>
          <cell r="N701">
            <v>100</v>
          </cell>
          <cell r="O701">
            <v>29967029</v>
          </cell>
          <cell r="P701">
            <v>29967029</v>
          </cell>
          <cell r="Q701">
            <v>8.6347000000000005</v>
          </cell>
          <cell r="R701">
            <v>29967029</v>
          </cell>
          <cell r="S701">
            <v>29967029</v>
          </cell>
          <cell r="T701">
            <v>0</v>
          </cell>
        </row>
        <row r="702">
          <cell r="B702" t="str">
            <v>O232020200771551</v>
          </cell>
          <cell r="C702" t="str">
            <v>O232020200771551        Servicios operacionales de los mercados financiero</v>
          </cell>
          <cell r="D702">
            <v>0</v>
          </cell>
          <cell r="E702">
            <v>0</v>
          </cell>
          <cell r="F702">
            <v>2944557</v>
          </cell>
          <cell r="G702">
            <v>2944557</v>
          </cell>
          <cell r="H702">
            <v>0</v>
          </cell>
          <cell r="I702">
            <v>2944557</v>
          </cell>
          <cell r="J702">
            <v>0</v>
          </cell>
          <cell r="K702">
            <v>2944557</v>
          </cell>
          <cell r="L702">
            <v>0</v>
          </cell>
          <cell r="M702">
            <v>2944557</v>
          </cell>
          <cell r="N702">
            <v>100</v>
          </cell>
          <cell r="O702">
            <v>1728827</v>
          </cell>
          <cell r="P702">
            <v>1728827</v>
          </cell>
          <cell r="Q702">
            <v>58.712600000000002</v>
          </cell>
          <cell r="R702">
            <v>1728827</v>
          </cell>
          <cell r="S702">
            <v>1728827</v>
          </cell>
          <cell r="T702">
            <v>0</v>
          </cell>
        </row>
        <row r="703">
          <cell r="B703" t="str">
            <v>1-100-F001</v>
          </cell>
          <cell r="C703" t="str">
            <v>1-100-F001  VA-Recursos distrito</v>
          </cell>
          <cell r="D703">
            <v>0</v>
          </cell>
          <cell r="E703">
            <v>0</v>
          </cell>
          <cell r="F703">
            <v>2944557</v>
          </cell>
          <cell r="G703">
            <v>2944557</v>
          </cell>
          <cell r="H703">
            <v>0</v>
          </cell>
          <cell r="I703">
            <v>2944557</v>
          </cell>
          <cell r="J703">
            <v>0</v>
          </cell>
          <cell r="K703">
            <v>2944557</v>
          </cell>
          <cell r="L703">
            <v>0</v>
          </cell>
          <cell r="M703">
            <v>2944557</v>
          </cell>
          <cell r="N703">
            <v>100</v>
          </cell>
          <cell r="O703">
            <v>1728827</v>
          </cell>
          <cell r="P703">
            <v>1728827</v>
          </cell>
          <cell r="Q703">
            <v>58.712600000000002</v>
          </cell>
          <cell r="R703">
            <v>1728827</v>
          </cell>
          <cell r="S703">
            <v>1728827</v>
          </cell>
          <cell r="T703">
            <v>0</v>
          </cell>
        </row>
        <row r="704">
          <cell r="B704" t="str">
            <v>O232020200772112</v>
          </cell>
          <cell r="C704" t="str">
            <v>O232020200772112        Servicios de alquiler o arrendamiento con o sin op</v>
          </cell>
          <cell r="D704">
            <v>2467000000</v>
          </cell>
          <cell r="E704">
            <v>-400000000</v>
          </cell>
          <cell r="F704">
            <v>-400000000</v>
          </cell>
          <cell r="G704">
            <v>2067000000</v>
          </cell>
          <cell r="H704">
            <v>0</v>
          </cell>
          <cell r="I704">
            <v>2067000000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</row>
        <row r="705">
          <cell r="B705" t="str">
            <v>1-100-F039</v>
          </cell>
          <cell r="C705" t="str">
            <v>1-100-F039  VA-Crédito</v>
          </cell>
          <cell r="D705">
            <v>2467000000</v>
          </cell>
          <cell r="E705">
            <v>-400000000</v>
          </cell>
          <cell r="F705">
            <v>-400000000</v>
          </cell>
          <cell r="G705">
            <v>2067000000</v>
          </cell>
          <cell r="H705">
            <v>0</v>
          </cell>
          <cell r="I705">
            <v>2067000000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</row>
        <row r="706">
          <cell r="B706" t="str">
            <v>O232020200883118</v>
          </cell>
          <cell r="C706" t="str">
            <v>O232020200883118        Servicios de gestión y administración empresarial</v>
          </cell>
          <cell r="D706">
            <v>16114981000</v>
          </cell>
          <cell r="E706">
            <v>-340000000</v>
          </cell>
          <cell r="F706">
            <v>-740000000</v>
          </cell>
          <cell r="G706">
            <v>15374981000</v>
          </cell>
          <cell r="H706">
            <v>0</v>
          </cell>
          <cell r="I706">
            <v>15374981000</v>
          </cell>
          <cell r="J706">
            <v>-291806134</v>
          </cell>
          <cell r="K706">
            <v>10033929673</v>
          </cell>
          <cell r="L706">
            <v>787348800</v>
          </cell>
          <cell r="M706">
            <v>9971447129</v>
          </cell>
          <cell r="N706">
            <v>64.855000000000004</v>
          </cell>
          <cell r="O706">
            <v>985108764</v>
          </cell>
          <cell r="P706">
            <v>2896176796</v>
          </cell>
          <cell r="Q706">
            <v>18.8369</v>
          </cell>
          <cell r="R706">
            <v>986489031</v>
          </cell>
          <cell r="S706">
            <v>2896176796</v>
          </cell>
          <cell r="T706">
            <v>0</v>
          </cell>
        </row>
        <row r="707">
          <cell r="B707" t="str">
            <v>1-100-F001</v>
          </cell>
          <cell r="C707" t="str">
            <v>1-100-F001  VA-Recursos distrito</v>
          </cell>
          <cell r="D707">
            <v>2441212000</v>
          </cell>
          <cell r="E707">
            <v>-340000000</v>
          </cell>
          <cell r="F707">
            <v>-880000000</v>
          </cell>
          <cell r="G707">
            <v>1561212000</v>
          </cell>
          <cell r="H707">
            <v>0</v>
          </cell>
          <cell r="I707">
            <v>1561212000</v>
          </cell>
          <cell r="J707">
            <v>-340000000</v>
          </cell>
          <cell r="K707">
            <v>259020000</v>
          </cell>
          <cell r="L707">
            <v>4492000</v>
          </cell>
          <cell r="M707">
            <v>259016000</v>
          </cell>
          <cell r="N707">
            <v>16.590699999999998</v>
          </cell>
          <cell r="O707">
            <v>26273639</v>
          </cell>
          <cell r="P707">
            <v>81503140</v>
          </cell>
          <cell r="Q707">
            <v>5.2205000000000004</v>
          </cell>
          <cell r="R707">
            <v>26273639</v>
          </cell>
          <cell r="S707">
            <v>81503140</v>
          </cell>
          <cell r="T707">
            <v>0</v>
          </cell>
        </row>
        <row r="708">
          <cell r="B708" t="str">
            <v>1-601-I052</v>
          </cell>
          <cell r="C708" t="str">
            <v>1-601-I052  PAS-SGP propósito general</v>
          </cell>
          <cell r="D708">
            <v>18981000</v>
          </cell>
          <cell r="E708">
            <v>0</v>
          </cell>
          <cell r="F708">
            <v>0</v>
          </cell>
          <cell r="G708">
            <v>18981000</v>
          </cell>
          <cell r="H708">
            <v>0</v>
          </cell>
          <cell r="I708">
            <v>18981000</v>
          </cell>
          <cell r="J708">
            <v>0</v>
          </cell>
          <cell r="K708">
            <v>34545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</row>
        <row r="709">
          <cell r="B709" t="str">
            <v>2-100-I009</v>
          </cell>
          <cell r="C709" t="str">
            <v>2-100-I009  VA-SGP propósito general</v>
          </cell>
          <cell r="D709">
            <v>13654788000</v>
          </cell>
          <cell r="E709">
            <v>0</v>
          </cell>
          <cell r="F709">
            <v>140000000</v>
          </cell>
          <cell r="G709">
            <v>13794788000</v>
          </cell>
          <cell r="H709">
            <v>0</v>
          </cell>
          <cell r="I709">
            <v>13794788000</v>
          </cell>
          <cell r="J709">
            <v>48193866</v>
          </cell>
          <cell r="K709">
            <v>9774875128</v>
          </cell>
          <cell r="L709">
            <v>782856800</v>
          </cell>
          <cell r="M709">
            <v>9712431129</v>
          </cell>
          <cell r="N709">
            <v>70.406499999999994</v>
          </cell>
          <cell r="O709">
            <v>958835125</v>
          </cell>
          <cell r="P709">
            <v>2814673656</v>
          </cell>
          <cell r="Q709">
            <v>20.4039</v>
          </cell>
          <cell r="R709">
            <v>960215392</v>
          </cell>
          <cell r="S709">
            <v>2814673656</v>
          </cell>
          <cell r="T709">
            <v>0</v>
          </cell>
        </row>
        <row r="710">
          <cell r="B710" t="str">
            <v>O2380501002</v>
          </cell>
          <cell r="C710" t="str">
            <v>O2380501002             Multas judiciales</v>
          </cell>
          <cell r="D710">
            <v>0</v>
          </cell>
          <cell r="E710">
            <v>0</v>
          </cell>
          <cell r="F710">
            <v>190000000</v>
          </cell>
          <cell r="G710">
            <v>190000000</v>
          </cell>
          <cell r="H710">
            <v>0</v>
          </cell>
          <cell r="I710">
            <v>190000000</v>
          </cell>
          <cell r="J710">
            <v>0</v>
          </cell>
          <cell r="K710">
            <v>179690407</v>
          </cell>
          <cell r="L710">
            <v>114917543</v>
          </cell>
          <cell r="M710">
            <v>174764454</v>
          </cell>
          <cell r="N710">
            <v>91.981300000000005</v>
          </cell>
          <cell r="O710">
            <v>114917543</v>
          </cell>
          <cell r="P710">
            <v>174764454</v>
          </cell>
          <cell r="Q710">
            <v>91.981300000000005</v>
          </cell>
          <cell r="R710">
            <v>77323143</v>
          </cell>
          <cell r="S710">
            <v>137170054</v>
          </cell>
          <cell r="T710">
            <v>37594400</v>
          </cell>
        </row>
        <row r="711">
          <cell r="B711" t="str">
            <v>1-100-F001</v>
          </cell>
          <cell r="C711" t="str">
            <v>1-100-F001  VA-Recursos distrito</v>
          </cell>
          <cell r="D711">
            <v>0</v>
          </cell>
          <cell r="E711">
            <v>0</v>
          </cell>
          <cell r="F711">
            <v>190000000</v>
          </cell>
          <cell r="G711">
            <v>190000000</v>
          </cell>
          <cell r="H711">
            <v>0</v>
          </cell>
          <cell r="I711">
            <v>190000000</v>
          </cell>
          <cell r="J711">
            <v>0</v>
          </cell>
          <cell r="K711">
            <v>179690407</v>
          </cell>
          <cell r="L711">
            <v>114917543</v>
          </cell>
          <cell r="M711">
            <v>174764454</v>
          </cell>
          <cell r="N711">
            <v>91.981300000000005</v>
          </cell>
          <cell r="O711">
            <v>114917543</v>
          </cell>
          <cell r="P711">
            <v>174764454</v>
          </cell>
          <cell r="Q711">
            <v>91.981300000000005</v>
          </cell>
          <cell r="R711">
            <v>77323143</v>
          </cell>
          <cell r="S711">
            <v>137170054</v>
          </cell>
          <cell r="T711">
            <v>37594400</v>
          </cell>
        </row>
        <row r="712">
          <cell r="B712" t="str">
            <v>O23011605510000007741</v>
          </cell>
          <cell r="C712" t="str">
            <v>O23011605510000007741  Fortalecimiento de la gestión de la información y</v>
          </cell>
          <cell r="D712">
            <v>18557475000</v>
          </cell>
          <cell r="E712">
            <v>0</v>
          </cell>
          <cell r="F712">
            <v>0</v>
          </cell>
          <cell r="G712">
            <v>18557475000</v>
          </cell>
          <cell r="H712">
            <v>0</v>
          </cell>
          <cell r="I712">
            <v>18557475000</v>
          </cell>
          <cell r="J712">
            <v>3429329812</v>
          </cell>
          <cell r="K712">
            <v>14688298176</v>
          </cell>
          <cell r="L712">
            <v>104989400</v>
          </cell>
          <cell r="M712">
            <v>11258968364</v>
          </cell>
          <cell r="N712">
            <v>60.6708</v>
          </cell>
          <cell r="O712">
            <v>966392100</v>
          </cell>
          <cell r="P712">
            <v>3444444375</v>
          </cell>
          <cell r="Q712">
            <v>18.561</v>
          </cell>
          <cell r="R712">
            <v>966392100</v>
          </cell>
          <cell r="S712">
            <v>3444444375</v>
          </cell>
          <cell r="T712">
            <v>0</v>
          </cell>
        </row>
        <row r="713">
          <cell r="B713" t="str">
            <v>O23201010030302</v>
          </cell>
          <cell r="C713" t="str">
            <v>O23201010030302         Maquinaria de informática y sus partes, piezas y a</v>
          </cell>
          <cell r="D713">
            <v>500000000</v>
          </cell>
          <cell r="E713">
            <v>0</v>
          </cell>
          <cell r="F713">
            <v>-405000000</v>
          </cell>
          <cell r="G713">
            <v>95000000</v>
          </cell>
          <cell r="H713">
            <v>0</v>
          </cell>
          <cell r="I713">
            <v>95000000</v>
          </cell>
          <cell r="J713">
            <v>85000000</v>
          </cell>
          <cell r="K713">
            <v>85000000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</row>
        <row r="714">
          <cell r="B714" t="str">
            <v>1-100-F001</v>
          </cell>
          <cell r="C714" t="str">
            <v>1-100-F001  VA-Recursos distrito</v>
          </cell>
          <cell r="D714">
            <v>500000000</v>
          </cell>
          <cell r="E714">
            <v>0</v>
          </cell>
          <cell r="F714">
            <v>-405000000</v>
          </cell>
          <cell r="G714">
            <v>95000000</v>
          </cell>
          <cell r="H714">
            <v>0</v>
          </cell>
          <cell r="I714">
            <v>95000000</v>
          </cell>
          <cell r="J714">
            <v>85000000</v>
          </cell>
          <cell r="K714">
            <v>85000000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</row>
        <row r="715">
          <cell r="B715" t="str">
            <v>O232010100502030101</v>
          </cell>
          <cell r="C715" t="str">
            <v>O232010100502030101     Paquetes de software</v>
          </cell>
          <cell r="D715">
            <v>40000000</v>
          </cell>
          <cell r="E715">
            <v>0</v>
          </cell>
          <cell r="F715">
            <v>2598763000</v>
          </cell>
          <cell r="G715">
            <v>2638763000</v>
          </cell>
          <cell r="H715">
            <v>0</v>
          </cell>
          <cell r="I715">
            <v>2638763000</v>
          </cell>
          <cell r="J715">
            <v>2620849812</v>
          </cell>
          <cell r="K715">
            <v>2620849812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</row>
        <row r="716">
          <cell r="B716" t="str">
            <v>1-100-F001</v>
          </cell>
          <cell r="C716" t="str">
            <v>1-100-F001  VA-Recursos distrito</v>
          </cell>
          <cell r="D716">
            <v>40000000</v>
          </cell>
          <cell r="E716">
            <v>0</v>
          </cell>
          <cell r="F716">
            <v>2598763000</v>
          </cell>
          <cell r="G716">
            <v>2638763000</v>
          </cell>
          <cell r="H716">
            <v>0</v>
          </cell>
          <cell r="I716">
            <v>2638763000</v>
          </cell>
          <cell r="J716">
            <v>2620849812</v>
          </cell>
          <cell r="K716">
            <v>2620849812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</row>
        <row r="717">
          <cell r="B717" t="str">
            <v>O2320202005040654632</v>
          </cell>
          <cell r="C717" t="str">
            <v>O2320202005040654632    Servicios de instalación de ventilación y aire aco</v>
          </cell>
          <cell r="D717">
            <v>282500000</v>
          </cell>
          <cell r="E717">
            <v>0</v>
          </cell>
          <cell r="F717">
            <v>-282500000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</row>
        <row r="718">
          <cell r="B718" t="str">
            <v>1-100-F001</v>
          </cell>
          <cell r="C718" t="str">
            <v>1-100-F001  VA-Recursos distrito</v>
          </cell>
          <cell r="D718">
            <v>282500000</v>
          </cell>
          <cell r="E718">
            <v>0</v>
          </cell>
          <cell r="F718">
            <v>-282500000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</row>
        <row r="719">
          <cell r="B719" t="str">
            <v>O232020200883118</v>
          </cell>
          <cell r="C719" t="str">
            <v>O232020200883118        Servicios de gestión y administración empresarial</v>
          </cell>
          <cell r="D719">
            <v>13037660000</v>
          </cell>
          <cell r="E719">
            <v>0</v>
          </cell>
          <cell r="F719">
            <v>-1186539000</v>
          </cell>
          <cell r="G719">
            <v>11851121000</v>
          </cell>
          <cell r="H719">
            <v>0</v>
          </cell>
          <cell r="I719">
            <v>11851121000</v>
          </cell>
          <cell r="J719">
            <v>0</v>
          </cell>
          <cell r="K719">
            <v>9853070201</v>
          </cell>
          <cell r="L719">
            <v>104989400</v>
          </cell>
          <cell r="M719">
            <v>9853070201</v>
          </cell>
          <cell r="N719">
            <v>83.1404</v>
          </cell>
          <cell r="O719">
            <v>966392100</v>
          </cell>
          <cell r="P719">
            <v>3060436034</v>
          </cell>
          <cell r="Q719">
            <v>25.824000000000002</v>
          </cell>
          <cell r="R719">
            <v>966392100</v>
          </cell>
          <cell r="S719">
            <v>3060436034</v>
          </cell>
          <cell r="T719">
            <v>0</v>
          </cell>
        </row>
        <row r="720">
          <cell r="B720" t="str">
            <v>1-100-F001</v>
          </cell>
          <cell r="C720" t="str">
            <v>1-100-F001  VA-Recursos distrito</v>
          </cell>
          <cell r="D720">
            <v>13037660000</v>
          </cell>
          <cell r="E720">
            <v>0</v>
          </cell>
          <cell r="F720">
            <v>-1186539000</v>
          </cell>
          <cell r="G720">
            <v>11851121000</v>
          </cell>
          <cell r="H720">
            <v>0</v>
          </cell>
          <cell r="I720">
            <v>11851121000</v>
          </cell>
          <cell r="J720">
            <v>0</v>
          </cell>
          <cell r="K720">
            <v>9853070201</v>
          </cell>
          <cell r="L720">
            <v>104989400</v>
          </cell>
          <cell r="M720">
            <v>9853070201</v>
          </cell>
          <cell r="N720">
            <v>83.1404</v>
          </cell>
          <cell r="O720">
            <v>966392100</v>
          </cell>
          <cell r="P720">
            <v>3060436034</v>
          </cell>
          <cell r="Q720">
            <v>25.824000000000002</v>
          </cell>
          <cell r="R720">
            <v>966392100</v>
          </cell>
          <cell r="S720">
            <v>3060436034</v>
          </cell>
          <cell r="T720">
            <v>0</v>
          </cell>
        </row>
        <row r="721">
          <cell r="B721" t="str">
            <v>O232020200883132</v>
          </cell>
          <cell r="C721" t="str">
            <v>O232020200883132        Servicios de soporte en tecnologías de la informac</v>
          </cell>
          <cell r="D721">
            <v>1661952000</v>
          </cell>
          <cell r="E721">
            <v>0</v>
          </cell>
          <cell r="F721">
            <v>150000000</v>
          </cell>
          <cell r="G721">
            <v>1811952000</v>
          </cell>
          <cell r="H721">
            <v>0</v>
          </cell>
          <cell r="I721">
            <v>1811952000</v>
          </cell>
          <cell r="J721">
            <v>131880000</v>
          </cell>
          <cell r="K721">
            <v>501239163</v>
          </cell>
          <cell r="L721">
            <v>0</v>
          </cell>
          <cell r="M721">
            <v>369359163</v>
          </cell>
          <cell r="N721">
            <v>20.384599999999999</v>
          </cell>
          <cell r="O721">
            <v>0</v>
          </cell>
          <cell r="P721">
            <v>367231048</v>
          </cell>
          <cell r="Q721">
            <v>20.267199999999999</v>
          </cell>
          <cell r="R721">
            <v>0</v>
          </cell>
          <cell r="S721">
            <v>367231048</v>
          </cell>
          <cell r="T721">
            <v>0</v>
          </cell>
        </row>
        <row r="722">
          <cell r="B722" t="str">
            <v>1-100-F001</v>
          </cell>
          <cell r="C722" t="str">
            <v>1-100-F001  VA-Recursos distrito</v>
          </cell>
          <cell r="D722">
            <v>1661952000</v>
          </cell>
          <cell r="E722">
            <v>0</v>
          </cell>
          <cell r="F722">
            <v>150000000</v>
          </cell>
          <cell r="G722">
            <v>1811952000</v>
          </cell>
          <cell r="H722">
            <v>0</v>
          </cell>
          <cell r="I722">
            <v>1811952000</v>
          </cell>
          <cell r="J722">
            <v>131880000</v>
          </cell>
          <cell r="K722">
            <v>501239163</v>
          </cell>
          <cell r="L722">
            <v>0</v>
          </cell>
          <cell r="M722">
            <v>369359163</v>
          </cell>
          <cell r="N722">
            <v>20.384599999999999</v>
          </cell>
          <cell r="O722">
            <v>0</v>
          </cell>
          <cell r="P722">
            <v>367231048</v>
          </cell>
          <cell r="Q722">
            <v>20.267199999999999</v>
          </cell>
          <cell r="R722">
            <v>0</v>
          </cell>
          <cell r="S722">
            <v>367231048</v>
          </cell>
          <cell r="T722">
            <v>0</v>
          </cell>
        </row>
        <row r="723">
          <cell r="B723" t="str">
            <v>O232020200883143</v>
          </cell>
          <cell r="C723" t="str">
            <v>O232020200883143        Software originales</v>
          </cell>
          <cell r="D723">
            <v>1113431000</v>
          </cell>
          <cell r="E723">
            <v>0</v>
          </cell>
          <cell r="F723">
            <v>-1071831000</v>
          </cell>
          <cell r="G723">
            <v>41600000</v>
          </cell>
          <cell r="H723">
            <v>0</v>
          </cell>
          <cell r="I723">
            <v>41600000</v>
          </cell>
          <cell r="J723">
            <v>41600000</v>
          </cell>
          <cell r="K723">
            <v>41600000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</row>
        <row r="724">
          <cell r="B724" t="str">
            <v>1-100-F001</v>
          </cell>
          <cell r="C724" t="str">
            <v>1-100-F001  VA-Recursos distrito</v>
          </cell>
          <cell r="D724">
            <v>1113431000</v>
          </cell>
          <cell r="E724">
            <v>0</v>
          </cell>
          <cell r="F724">
            <v>-1071831000</v>
          </cell>
          <cell r="G724">
            <v>41600000</v>
          </cell>
          <cell r="H724">
            <v>0</v>
          </cell>
          <cell r="I724">
            <v>41600000</v>
          </cell>
          <cell r="J724">
            <v>41600000</v>
          </cell>
          <cell r="K724">
            <v>41600000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</row>
        <row r="725">
          <cell r="B725" t="str">
            <v>O232020200883611</v>
          </cell>
          <cell r="C725" t="str">
            <v>O232020200883611        Servicios integrales de publicidad</v>
          </cell>
          <cell r="D725">
            <v>806932000</v>
          </cell>
          <cell r="E725">
            <v>0</v>
          </cell>
          <cell r="F725">
            <v>-806932000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</row>
        <row r="726">
          <cell r="B726" t="str">
            <v>1-100-F001</v>
          </cell>
          <cell r="C726" t="str">
            <v>1-100-F001  VA-Recursos distrito</v>
          </cell>
          <cell r="D726">
            <v>806932000</v>
          </cell>
          <cell r="E726">
            <v>0</v>
          </cell>
          <cell r="F726">
            <v>-806932000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</row>
        <row r="727">
          <cell r="B727" t="str">
            <v>O232020200883619</v>
          </cell>
          <cell r="C727" t="str">
            <v>O232020200883619        Otros servicios de publicidad</v>
          </cell>
          <cell r="D727">
            <v>50000000</v>
          </cell>
          <cell r="E727">
            <v>0</v>
          </cell>
          <cell r="F727">
            <v>0</v>
          </cell>
          <cell r="G727">
            <v>50000000</v>
          </cell>
          <cell r="H727">
            <v>0</v>
          </cell>
          <cell r="I727">
            <v>50000000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</row>
        <row r="728">
          <cell r="B728" t="str">
            <v>1-100-F001</v>
          </cell>
          <cell r="C728" t="str">
            <v>1-100-F001  VA-Recursos distrito</v>
          </cell>
          <cell r="D728">
            <v>50000000</v>
          </cell>
          <cell r="E728">
            <v>0</v>
          </cell>
          <cell r="F728">
            <v>0</v>
          </cell>
          <cell r="G728">
            <v>50000000</v>
          </cell>
          <cell r="H728">
            <v>0</v>
          </cell>
          <cell r="I728">
            <v>50000000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</row>
        <row r="729">
          <cell r="B729" t="str">
            <v>O232020200884222</v>
          </cell>
          <cell r="C729" t="str">
            <v>O232020200884222        Servicios de acceso a Internet de banda ancha</v>
          </cell>
          <cell r="D729">
            <v>0</v>
          </cell>
          <cell r="E729">
            <v>0</v>
          </cell>
          <cell r="F729">
            <v>1036539000</v>
          </cell>
          <cell r="G729">
            <v>1036539000</v>
          </cell>
          <cell r="H729">
            <v>0</v>
          </cell>
          <cell r="I729">
            <v>1036539000</v>
          </cell>
          <cell r="J729">
            <v>0</v>
          </cell>
          <cell r="K729">
            <v>1036539000</v>
          </cell>
          <cell r="L729">
            <v>0</v>
          </cell>
          <cell r="M729">
            <v>1036539000</v>
          </cell>
          <cell r="N729">
            <v>100</v>
          </cell>
          <cell r="O729">
            <v>0</v>
          </cell>
          <cell r="P729">
            <v>16777293</v>
          </cell>
          <cell r="Q729">
            <v>1.6186</v>
          </cell>
          <cell r="R729">
            <v>0</v>
          </cell>
          <cell r="S729">
            <v>16777293</v>
          </cell>
          <cell r="T729">
            <v>0</v>
          </cell>
        </row>
        <row r="730">
          <cell r="B730" t="str">
            <v>1-100-F001</v>
          </cell>
          <cell r="C730" t="str">
            <v>1-100-F001  VA-Recursos distrito</v>
          </cell>
          <cell r="D730">
            <v>0</v>
          </cell>
          <cell r="E730">
            <v>0</v>
          </cell>
          <cell r="F730">
            <v>1036539000</v>
          </cell>
          <cell r="G730">
            <v>1036539000</v>
          </cell>
          <cell r="H730">
            <v>0</v>
          </cell>
          <cell r="I730">
            <v>1036539000</v>
          </cell>
          <cell r="J730">
            <v>0</v>
          </cell>
          <cell r="K730">
            <v>1036539000</v>
          </cell>
          <cell r="L730">
            <v>0</v>
          </cell>
          <cell r="M730">
            <v>1036539000</v>
          </cell>
          <cell r="N730">
            <v>100</v>
          </cell>
          <cell r="O730">
            <v>0</v>
          </cell>
          <cell r="P730">
            <v>16777293</v>
          </cell>
          <cell r="Q730">
            <v>1.6186</v>
          </cell>
          <cell r="R730">
            <v>0</v>
          </cell>
          <cell r="S730">
            <v>16777293</v>
          </cell>
          <cell r="T730">
            <v>0</v>
          </cell>
        </row>
        <row r="731">
          <cell r="B731" t="str">
            <v>O232020200884392</v>
          </cell>
          <cell r="C731" t="str">
            <v>O232020200884392        Servicios de software en línea (on-line)</v>
          </cell>
          <cell r="D731">
            <v>100000000</v>
          </cell>
          <cell r="E731">
            <v>0</v>
          </cell>
          <cell r="F731">
            <v>-100000000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</row>
        <row r="732">
          <cell r="B732" t="str">
            <v>1-100-F001</v>
          </cell>
          <cell r="C732" t="str">
            <v>1-100-F001  VA-Recursos distrito</v>
          </cell>
          <cell r="D732">
            <v>100000000</v>
          </cell>
          <cell r="E732">
            <v>0</v>
          </cell>
          <cell r="F732">
            <v>-100000000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</row>
        <row r="733">
          <cell r="B733" t="str">
            <v>O23202020088715203</v>
          </cell>
          <cell r="C733" t="str">
            <v>O23202020088715203      Servicio de mantenimiento y reparación de aparatos</v>
          </cell>
          <cell r="D733">
            <v>0</v>
          </cell>
          <cell r="E733">
            <v>0</v>
          </cell>
          <cell r="F733">
            <v>232500000</v>
          </cell>
          <cell r="G733">
            <v>232500000</v>
          </cell>
          <cell r="H733">
            <v>0</v>
          </cell>
          <cell r="I733">
            <v>232500000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</row>
        <row r="734">
          <cell r="B734" t="str">
            <v>1-100-F001</v>
          </cell>
          <cell r="C734" t="str">
            <v>1-100-F001  VA-Recursos distrito</v>
          </cell>
          <cell r="D734">
            <v>0</v>
          </cell>
          <cell r="E734">
            <v>0</v>
          </cell>
          <cell r="F734">
            <v>232500000</v>
          </cell>
          <cell r="G734">
            <v>232500000</v>
          </cell>
          <cell r="H734">
            <v>0</v>
          </cell>
          <cell r="I734">
            <v>232500000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</row>
        <row r="735">
          <cell r="B735" t="str">
            <v>O23202020088715999</v>
          </cell>
          <cell r="C735" t="str">
            <v>O23202020088715999      Servicio de mantenimiento y reparación de otros eq</v>
          </cell>
          <cell r="D735">
            <v>0</v>
          </cell>
          <cell r="E735">
            <v>0</v>
          </cell>
          <cell r="F735">
            <v>50000000</v>
          </cell>
          <cell r="G735">
            <v>50000000</v>
          </cell>
          <cell r="H735">
            <v>0</v>
          </cell>
          <cell r="I735">
            <v>50000000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</row>
        <row r="736">
          <cell r="B736" t="str">
            <v>1-100-F001</v>
          </cell>
          <cell r="C736" t="str">
            <v>1-100-F001  VA-Recursos distrito</v>
          </cell>
          <cell r="D736">
            <v>0</v>
          </cell>
          <cell r="E736">
            <v>0</v>
          </cell>
          <cell r="F736">
            <v>50000000</v>
          </cell>
          <cell r="G736">
            <v>50000000</v>
          </cell>
          <cell r="H736">
            <v>0</v>
          </cell>
          <cell r="I736">
            <v>50000000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</row>
        <row r="737">
          <cell r="B737" t="str">
            <v>O232020200887390</v>
          </cell>
          <cell r="C737" t="str">
            <v>O232020200887390        Servicios de instalación de otros bienes n.c.p.</v>
          </cell>
          <cell r="D737">
            <v>95000000</v>
          </cell>
          <cell r="E737">
            <v>0</v>
          </cell>
          <cell r="F737">
            <v>-95000000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</row>
        <row r="738">
          <cell r="B738" t="str">
            <v>1-100-F001</v>
          </cell>
          <cell r="C738" t="str">
            <v>1-100-F001  VA-Recursos distrito</v>
          </cell>
          <cell r="D738">
            <v>95000000</v>
          </cell>
          <cell r="E738">
            <v>0</v>
          </cell>
          <cell r="F738">
            <v>-95000000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</row>
        <row r="739">
          <cell r="B739" t="str">
            <v>O23202020088912197</v>
          </cell>
          <cell r="C739" t="str">
            <v>O23202020088912197      Servicios de impresión litográfica n.c.p.</v>
          </cell>
          <cell r="D739">
            <v>200000000</v>
          </cell>
          <cell r="E739">
            <v>0</v>
          </cell>
          <cell r="F739">
            <v>0</v>
          </cell>
          <cell r="G739">
            <v>200000000</v>
          </cell>
          <cell r="H739">
            <v>0</v>
          </cell>
          <cell r="I739">
            <v>200000000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</row>
        <row r="740">
          <cell r="B740" t="str">
            <v>1-100-F001</v>
          </cell>
          <cell r="C740" t="str">
            <v>1-100-F001  VA-Recursos distrito</v>
          </cell>
          <cell r="D740">
            <v>200000000</v>
          </cell>
          <cell r="E740">
            <v>0</v>
          </cell>
          <cell r="F740">
            <v>0</v>
          </cell>
          <cell r="G740">
            <v>200000000</v>
          </cell>
          <cell r="H740">
            <v>0</v>
          </cell>
          <cell r="I740">
            <v>200000000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</row>
        <row r="741">
          <cell r="B741" t="str">
            <v>O232020200996290</v>
          </cell>
          <cell r="C741" t="str">
            <v>O232020200996290        Otros servicios de artes escénicas, eventos cultur</v>
          </cell>
          <cell r="D741">
            <v>670000000</v>
          </cell>
          <cell r="E741">
            <v>0</v>
          </cell>
          <cell r="F741">
            <v>-120000000</v>
          </cell>
          <cell r="G741">
            <v>550000000</v>
          </cell>
          <cell r="H741">
            <v>0</v>
          </cell>
          <cell r="I741">
            <v>550000000</v>
          </cell>
          <cell r="J741">
            <v>550000000</v>
          </cell>
          <cell r="K741">
            <v>550000000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</row>
        <row r="742">
          <cell r="B742" t="str">
            <v>1-100-F001</v>
          </cell>
          <cell r="C742" t="str">
            <v>1-100-F001  VA-Recursos distrito</v>
          </cell>
          <cell r="D742">
            <v>670000000</v>
          </cell>
          <cell r="E742">
            <v>0</v>
          </cell>
          <cell r="F742">
            <v>-120000000</v>
          </cell>
          <cell r="G742">
            <v>550000000</v>
          </cell>
          <cell r="H742">
            <v>0</v>
          </cell>
          <cell r="I742">
            <v>550000000</v>
          </cell>
          <cell r="J742">
            <v>550000000</v>
          </cell>
          <cell r="K742">
            <v>550000000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</row>
        <row r="743">
          <cell r="B743" t="str">
            <v>O23011605560000007733</v>
          </cell>
          <cell r="C743" t="str">
            <v>O23011605560000007733  Fortalecimiento institucional para una gestión púb</v>
          </cell>
          <cell r="D743">
            <v>3806152000</v>
          </cell>
          <cell r="E743">
            <v>0</v>
          </cell>
          <cell r="F743">
            <v>0</v>
          </cell>
          <cell r="G743">
            <v>3806152000</v>
          </cell>
          <cell r="H743">
            <v>0</v>
          </cell>
          <cell r="I743">
            <v>3806152000</v>
          </cell>
          <cell r="J743">
            <v>10190700</v>
          </cell>
          <cell r="K743">
            <v>3574374692</v>
          </cell>
          <cell r="L743">
            <v>20837569</v>
          </cell>
          <cell r="M743">
            <v>3538784570</v>
          </cell>
          <cell r="N743">
            <v>92.975399999999993</v>
          </cell>
          <cell r="O743">
            <v>428438709</v>
          </cell>
          <cell r="P743">
            <v>1412886881</v>
          </cell>
          <cell r="Q743">
            <v>37.121099999999998</v>
          </cell>
          <cell r="R743">
            <v>428438709</v>
          </cell>
          <cell r="S743">
            <v>1412886881</v>
          </cell>
          <cell r="T743">
            <v>0</v>
          </cell>
        </row>
        <row r="744">
          <cell r="B744" t="str">
            <v>O2320201003083899997</v>
          </cell>
          <cell r="C744" t="str">
            <v>O2320201003083899997    Artículos n.c.p. para protección</v>
          </cell>
          <cell r="D744">
            <v>49000000</v>
          </cell>
          <cell r="E744">
            <v>-49000000</v>
          </cell>
          <cell r="F744">
            <v>-49000000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</row>
        <row r="745">
          <cell r="B745" t="str">
            <v>1-100-F001</v>
          </cell>
          <cell r="C745" t="str">
            <v>1-100-F001  VA-Recursos distrito</v>
          </cell>
          <cell r="D745">
            <v>49000000</v>
          </cell>
          <cell r="E745">
            <v>-49000000</v>
          </cell>
          <cell r="F745">
            <v>-49000000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</row>
        <row r="746">
          <cell r="B746" t="str">
            <v>O232020200883118</v>
          </cell>
          <cell r="C746" t="str">
            <v>O232020200883118        Servicios de gestión y administración empresarial</v>
          </cell>
          <cell r="D746">
            <v>3756152000</v>
          </cell>
          <cell r="E746">
            <v>50000000</v>
          </cell>
          <cell r="F746">
            <v>50000000</v>
          </cell>
          <cell r="G746">
            <v>3806152000</v>
          </cell>
          <cell r="H746">
            <v>0</v>
          </cell>
          <cell r="I746">
            <v>3806152000</v>
          </cell>
          <cell r="J746">
            <v>10190700</v>
          </cell>
          <cell r="K746">
            <v>3574374692</v>
          </cell>
          <cell r="L746">
            <v>20837569</v>
          </cell>
          <cell r="M746">
            <v>3538784570</v>
          </cell>
          <cell r="N746">
            <v>92.975399999999993</v>
          </cell>
          <cell r="O746">
            <v>428438709</v>
          </cell>
          <cell r="P746">
            <v>1412886881</v>
          </cell>
          <cell r="Q746">
            <v>37.121099999999998</v>
          </cell>
          <cell r="R746">
            <v>428438709</v>
          </cell>
          <cell r="S746">
            <v>1412886881</v>
          </cell>
          <cell r="T746">
            <v>0</v>
          </cell>
        </row>
        <row r="747">
          <cell r="B747" t="str">
            <v>1-100-F001</v>
          </cell>
          <cell r="C747" t="str">
            <v>1-100-F001  VA-Recursos distrito</v>
          </cell>
          <cell r="D747">
            <v>3756152000</v>
          </cell>
          <cell r="E747">
            <v>50000000</v>
          </cell>
          <cell r="F747">
            <v>50000000</v>
          </cell>
          <cell r="G747">
            <v>3806152000</v>
          </cell>
          <cell r="H747">
            <v>0</v>
          </cell>
          <cell r="I747">
            <v>3806152000</v>
          </cell>
          <cell r="J747">
            <v>10190700</v>
          </cell>
          <cell r="K747">
            <v>3574374692</v>
          </cell>
          <cell r="L747">
            <v>20837569</v>
          </cell>
          <cell r="M747">
            <v>3538784570</v>
          </cell>
          <cell r="N747">
            <v>92.975399999999993</v>
          </cell>
          <cell r="O747">
            <v>428438709</v>
          </cell>
          <cell r="P747">
            <v>1412886881</v>
          </cell>
          <cell r="Q747">
            <v>37.121099999999998</v>
          </cell>
          <cell r="R747">
            <v>428438709</v>
          </cell>
          <cell r="S747">
            <v>1412886881</v>
          </cell>
          <cell r="T747">
            <v>0</v>
          </cell>
        </row>
        <row r="748">
          <cell r="B748" t="str">
            <v>O232020200885999</v>
          </cell>
          <cell r="C748" t="str">
            <v>O232020200885999        Otros servicios de apoyo n.c.p.</v>
          </cell>
          <cell r="D748">
            <v>1000000</v>
          </cell>
          <cell r="E748">
            <v>-1000000</v>
          </cell>
          <cell r="F748">
            <v>-1000000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</row>
        <row r="749">
          <cell r="B749" t="str">
            <v>1-100-F001</v>
          </cell>
          <cell r="C749" t="str">
            <v>1-100-F001  VA-Recursos distrito</v>
          </cell>
          <cell r="D749">
            <v>1000000</v>
          </cell>
          <cell r="E749">
            <v>-1000000</v>
          </cell>
          <cell r="F749">
            <v>-1000000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</row>
        <row r="750">
          <cell r="B750" t="str">
            <v>O23011605560000007748</v>
          </cell>
          <cell r="C750" t="str">
            <v>O23011605560000007748  Fortalecimiento de la gestión institucional y desa</v>
          </cell>
          <cell r="D750">
            <v>255175913000</v>
          </cell>
          <cell r="E750">
            <v>9433988852</v>
          </cell>
          <cell r="F750">
            <v>9433988852</v>
          </cell>
          <cell r="G750">
            <v>264609901852</v>
          </cell>
          <cell r="H750">
            <v>0</v>
          </cell>
          <cell r="I750">
            <v>264609901852</v>
          </cell>
          <cell r="J750">
            <v>-342131109</v>
          </cell>
          <cell r="K750">
            <v>253936930724</v>
          </cell>
          <cell r="L750">
            <v>11073841092</v>
          </cell>
          <cell r="M750">
            <v>151292517962</v>
          </cell>
          <cell r="N750">
            <v>57.175699999999999</v>
          </cell>
          <cell r="O750">
            <v>22152742984</v>
          </cell>
          <cell r="P750">
            <v>84050018334</v>
          </cell>
          <cell r="Q750">
            <v>31.7637</v>
          </cell>
          <cell r="R750">
            <v>22145309384</v>
          </cell>
          <cell r="S750">
            <v>84042584730</v>
          </cell>
          <cell r="T750">
            <v>7433604</v>
          </cell>
        </row>
        <row r="751">
          <cell r="B751" t="str">
            <v>O231010100101</v>
          </cell>
          <cell r="C751" t="str">
            <v>O231010100101           Sueldo básico</v>
          </cell>
          <cell r="D751">
            <v>73161347000</v>
          </cell>
          <cell r="E751">
            <v>2736800000</v>
          </cell>
          <cell r="F751">
            <v>-6868056855</v>
          </cell>
          <cell r="G751">
            <v>66293290145</v>
          </cell>
          <cell r="H751">
            <v>0</v>
          </cell>
          <cell r="I751">
            <v>66293290145</v>
          </cell>
          <cell r="J751">
            <v>0</v>
          </cell>
          <cell r="K751">
            <v>63556490145</v>
          </cell>
          <cell r="L751">
            <v>5710943498</v>
          </cell>
          <cell r="M751">
            <v>26068745359</v>
          </cell>
          <cell r="N751">
            <v>39.323399999999999</v>
          </cell>
          <cell r="O751">
            <v>5683292817</v>
          </cell>
          <cell r="P751">
            <v>25176326871</v>
          </cell>
          <cell r="Q751">
            <v>37.977200000000003</v>
          </cell>
          <cell r="R751">
            <v>5683292817</v>
          </cell>
          <cell r="S751">
            <v>25176326873</v>
          </cell>
          <cell r="T751">
            <v>-2</v>
          </cell>
        </row>
        <row r="752">
          <cell r="B752" t="str">
            <v>1-100-F001</v>
          </cell>
          <cell r="C752" t="str">
            <v>1-100-F001  VA-Recursos distrito</v>
          </cell>
          <cell r="D752">
            <v>73161347000</v>
          </cell>
          <cell r="E752">
            <v>2736800000</v>
          </cell>
          <cell r="F752">
            <v>-6868056855</v>
          </cell>
          <cell r="G752">
            <v>66293290145</v>
          </cell>
          <cell r="H752">
            <v>0</v>
          </cell>
          <cell r="I752">
            <v>66293290145</v>
          </cell>
          <cell r="J752">
            <v>0</v>
          </cell>
          <cell r="K752">
            <v>63556490145</v>
          </cell>
          <cell r="L752">
            <v>5710943498</v>
          </cell>
          <cell r="M752">
            <v>26068745359</v>
          </cell>
          <cell r="N752">
            <v>39.323399999999999</v>
          </cell>
          <cell r="O752">
            <v>5683292817</v>
          </cell>
          <cell r="P752">
            <v>25176326871</v>
          </cell>
          <cell r="Q752">
            <v>37.977200000000003</v>
          </cell>
          <cell r="R752">
            <v>5683292817</v>
          </cell>
          <cell r="S752">
            <v>25176326873</v>
          </cell>
          <cell r="T752">
            <v>-2</v>
          </cell>
        </row>
        <row r="753">
          <cell r="B753" t="str">
            <v>O231010100102</v>
          </cell>
          <cell r="C753" t="str">
            <v>O231010100102           Horas extras, dominicales, festivos y recargos</v>
          </cell>
          <cell r="D753">
            <v>6731870000</v>
          </cell>
          <cell r="E753">
            <v>0</v>
          </cell>
          <cell r="F753">
            <v>-3837983000</v>
          </cell>
          <cell r="G753">
            <v>2893887000</v>
          </cell>
          <cell r="H753">
            <v>0</v>
          </cell>
          <cell r="I753">
            <v>2893887000</v>
          </cell>
          <cell r="J753">
            <v>0</v>
          </cell>
          <cell r="K753">
            <v>2893887000</v>
          </cell>
          <cell r="L753">
            <v>206134374</v>
          </cell>
          <cell r="M753">
            <v>1001354809</v>
          </cell>
          <cell r="N753">
            <v>34.602400000000003</v>
          </cell>
          <cell r="O753">
            <v>206134374</v>
          </cell>
          <cell r="P753">
            <v>1001354809</v>
          </cell>
          <cell r="Q753">
            <v>34.602400000000003</v>
          </cell>
          <cell r="R753">
            <v>206134374</v>
          </cell>
          <cell r="S753">
            <v>1001354798</v>
          </cell>
          <cell r="T753">
            <v>11</v>
          </cell>
        </row>
        <row r="754">
          <cell r="B754" t="str">
            <v>1-100-F001</v>
          </cell>
          <cell r="C754" t="str">
            <v>1-100-F001  VA-Recursos distrito</v>
          </cell>
          <cell r="D754">
            <v>6731870000</v>
          </cell>
          <cell r="E754">
            <v>0</v>
          </cell>
          <cell r="F754">
            <v>-3837983000</v>
          </cell>
          <cell r="G754">
            <v>2893887000</v>
          </cell>
          <cell r="H754">
            <v>0</v>
          </cell>
          <cell r="I754">
            <v>2893887000</v>
          </cell>
          <cell r="J754">
            <v>0</v>
          </cell>
          <cell r="K754">
            <v>2893887000</v>
          </cell>
          <cell r="L754">
            <v>206134374</v>
          </cell>
          <cell r="M754">
            <v>1001354809</v>
          </cell>
          <cell r="N754">
            <v>34.602400000000003</v>
          </cell>
          <cell r="O754">
            <v>206134374</v>
          </cell>
          <cell r="P754">
            <v>1001354809</v>
          </cell>
          <cell r="Q754">
            <v>34.602400000000003</v>
          </cell>
          <cell r="R754">
            <v>206134374</v>
          </cell>
          <cell r="S754">
            <v>1001354798</v>
          </cell>
          <cell r="T754">
            <v>11</v>
          </cell>
        </row>
        <row r="755">
          <cell r="B755" t="str">
            <v>O231010100103</v>
          </cell>
          <cell r="C755" t="str">
            <v>O231010100103           Gastos de representación</v>
          </cell>
          <cell r="D755">
            <v>1522854000</v>
          </cell>
          <cell r="E755">
            <v>0</v>
          </cell>
          <cell r="F755">
            <v>0</v>
          </cell>
          <cell r="G755">
            <v>1522854000</v>
          </cell>
          <cell r="H755">
            <v>0</v>
          </cell>
          <cell r="I755">
            <v>1522854000</v>
          </cell>
          <cell r="J755">
            <v>0</v>
          </cell>
          <cell r="K755">
            <v>1522854000</v>
          </cell>
          <cell r="L755">
            <v>132634829</v>
          </cell>
          <cell r="M755">
            <v>668526855</v>
          </cell>
          <cell r="N755">
            <v>43.8996</v>
          </cell>
          <cell r="O755">
            <v>132634829</v>
          </cell>
          <cell r="P755">
            <v>668526855</v>
          </cell>
          <cell r="Q755">
            <v>43.8996</v>
          </cell>
          <cell r="R755">
            <v>132634829</v>
          </cell>
          <cell r="S755">
            <v>668526884</v>
          </cell>
          <cell r="T755">
            <v>-29</v>
          </cell>
        </row>
        <row r="756">
          <cell r="B756" t="str">
            <v>1-100-F001</v>
          </cell>
          <cell r="C756" t="str">
            <v>1-100-F001  VA-Recursos distrito</v>
          </cell>
          <cell r="D756">
            <v>1522854000</v>
          </cell>
          <cell r="E756">
            <v>0</v>
          </cell>
          <cell r="F756">
            <v>0</v>
          </cell>
          <cell r="G756">
            <v>1522854000</v>
          </cell>
          <cell r="H756">
            <v>0</v>
          </cell>
          <cell r="I756">
            <v>1522854000</v>
          </cell>
          <cell r="J756">
            <v>0</v>
          </cell>
          <cell r="K756">
            <v>1522854000</v>
          </cell>
          <cell r="L756">
            <v>132634829</v>
          </cell>
          <cell r="M756">
            <v>668526855</v>
          </cell>
          <cell r="N756">
            <v>43.8996</v>
          </cell>
          <cell r="O756">
            <v>132634829</v>
          </cell>
          <cell r="P756">
            <v>668526855</v>
          </cell>
          <cell r="Q756">
            <v>43.8996</v>
          </cell>
          <cell r="R756">
            <v>132634829</v>
          </cell>
          <cell r="S756">
            <v>668526884</v>
          </cell>
          <cell r="T756">
            <v>-29</v>
          </cell>
        </row>
        <row r="757">
          <cell r="B757" t="str">
            <v>O231010100104</v>
          </cell>
          <cell r="C757" t="str">
            <v>O231010100104           Subsidio de alimentación</v>
          </cell>
          <cell r="D757">
            <v>379275000</v>
          </cell>
          <cell r="E757">
            <v>0</v>
          </cell>
          <cell r="F757">
            <v>0</v>
          </cell>
          <cell r="G757">
            <v>379275000</v>
          </cell>
          <cell r="H757">
            <v>0</v>
          </cell>
          <cell r="I757">
            <v>379275000</v>
          </cell>
          <cell r="J757">
            <v>0</v>
          </cell>
          <cell r="K757">
            <v>379275000</v>
          </cell>
          <cell r="L757">
            <v>22981407</v>
          </cell>
          <cell r="M757">
            <v>109668618</v>
          </cell>
          <cell r="N757">
            <v>28.915299999999998</v>
          </cell>
          <cell r="O757">
            <v>22981407</v>
          </cell>
          <cell r="P757">
            <v>109668618</v>
          </cell>
          <cell r="Q757">
            <v>28.915299999999998</v>
          </cell>
          <cell r="R757">
            <v>22981407</v>
          </cell>
          <cell r="S757">
            <v>109668576</v>
          </cell>
          <cell r="T757">
            <v>42</v>
          </cell>
        </row>
        <row r="758">
          <cell r="B758" t="str">
            <v>1-100-F001</v>
          </cell>
          <cell r="C758" t="str">
            <v>1-100-F001  VA-Recursos distrito</v>
          </cell>
          <cell r="D758">
            <v>379275000</v>
          </cell>
          <cell r="E758">
            <v>0</v>
          </cell>
          <cell r="F758">
            <v>0</v>
          </cell>
          <cell r="G758">
            <v>379275000</v>
          </cell>
          <cell r="H758">
            <v>0</v>
          </cell>
          <cell r="I758">
            <v>379275000</v>
          </cell>
          <cell r="J758">
            <v>0</v>
          </cell>
          <cell r="K758">
            <v>379275000</v>
          </cell>
          <cell r="L758">
            <v>22981407</v>
          </cell>
          <cell r="M758">
            <v>109668618</v>
          </cell>
          <cell r="N758">
            <v>28.915299999999998</v>
          </cell>
          <cell r="O758">
            <v>22981407</v>
          </cell>
          <cell r="P758">
            <v>109668618</v>
          </cell>
          <cell r="Q758">
            <v>28.915299999999998</v>
          </cell>
          <cell r="R758">
            <v>22981407</v>
          </cell>
          <cell r="S758">
            <v>109668576</v>
          </cell>
          <cell r="T758">
            <v>42</v>
          </cell>
        </row>
        <row r="759">
          <cell r="B759" t="str">
            <v>O231010100105</v>
          </cell>
          <cell r="C759" t="str">
            <v>O231010100105           Auxilio de transporte</v>
          </cell>
          <cell r="D759">
            <v>422375000</v>
          </cell>
          <cell r="E759">
            <v>0</v>
          </cell>
          <cell r="F759">
            <v>0</v>
          </cell>
          <cell r="G759">
            <v>422375000</v>
          </cell>
          <cell r="H759">
            <v>0</v>
          </cell>
          <cell r="I759">
            <v>422375000</v>
          </cell>
          <cell r="J759">
            <v>0</v>
          </cell>
          <cell r="K759">
            <v>422375000</v>
          </cell>
          <cell r="L759">
            <v>37014638</v>
          </cell>
          <cell r="M759">
            <v>179770592</v>
          </cell>
          <cell r="N759">
            <v>42.561799999999998</v>
          </cell>
          <cell r="O759">
            <v>37014638</v>
          </cell>
          <cell r="P759">
            <v>179770592</v>
          </cell>
          <cell r="Q759">
            <v>42.561799999999998</v>
          </cell>
          <cell r="R759">
            <v>37014638</v>
          </cell>
          <cell r="S759">
            <v>179770617</v>
          </cell>
          <cell r="T759">
            <v>-25</v>
          </cell>
        </row>
        <row r="760">
          <cell r="B760" t="str">
            <v>1-100-F001</v>
          </cell>
          <cell r="C760" t="str">
            <v>1-100-F001  VA-Recursos distrito</v>
          </cell>
          <cell r="D760">
            <v>422375000</v>
          </cell>
          <cell r="E760">
            <v>0</v>
          </cell>
          <cell r="F760">
            <v>0</v>
          </cell>
          <cell r="G760">
            <v>422375000</v>
          </cell>
          <cell r="H760">
            <v>0</v>
          </cell>
          <cell r="I760">
            <v>422375000</v>
          </cell>
          <cell r="J760">
            <v>0</v>
          </cell>
          <cell r="K760">
            <v>422375000</v>
          </cell>
          <cell r="L760">
            <v>37014638</v>
          </cell>
          <cell r="M760">
            <v>179770592</v>
          </cell>
          <cell r="N760">
            <v>42.561799999999998</v>
          </cell>
          <cell r="O760">
            <v>37014638</v>
          </cell>
          <cell r="P760">
            <v>179770592</v>
          </cell>
          <cell r="Q760">
            <v>42.561799999999998</v>
          </cell>
          <cell r="R760">
            <v>37014638</v>
          </cell>
          <cell r="S760">
            <v>179770617</v>
          </cell>
          <cell r="T760">
            <v>-25</v>
          </cell>
        </row>
        <row r="761">
          <cell r="B761" t="str">
            <v>O231010100107</v>
          </cell>
          <cell r="C761" t="str">
            <v>O231010100107           Bonificación por servicios prestados</v>
          </cell>
          <cell r="D761">
            <v>2123574000</v>
          </cell>
          <cell r="E761">
            <v>-180000000</v>
          </cell>
          <cell r="F761">
            <v>-180000000</v>
          </cell>
          <cell r="G761">
            <v>1943574000</v>
          </cell>
          <cell r="H761">
            <v>0</v>
          </cell>
          <cell r="I761">
            <v>1943574000</v>
          </cell>
          <cell r="J761">
            <v>-180000000</v>
          </cell>
          <cell r="K761">
            <v>1943574000</v>
          </cell>
          <cell r="L761">
            <v>172093309</v>
          </cell>
          <cell r="M761">
            <v>683195681</v>
          </cell>
          <cell r="N761">
            <v>35.151499999999999</v>
          </cell>
          <cell r="O761">
            <v>172093309</v>
          </cell>
          <cell r="P761">
            <v>683195681</v>
          </cell>
          <cell r="Q761">
            <v>35.151499999999999</v>
          </cell>
          <cell r="R761">
            <v>172093309</v>
          </cell>
          <cell r="S761">
            <v>683195663</v>
          </cell>
          <cell r="T761">
            <v>18</v>
          </cell>
        </row>
        <row r="762">
          <cell r="B762" t="str">
            <v>1-100-F001</v>
          </cell>
          <cell r="C762" t="str">
            <v>1-100-F001  VA-Recursos distrito</v>
          </cell>
          <cell r="D762">
            <v>2123574000</v>
          </cell>
          <cell r="E762">
            <v>-180000000</v>
          </cell>
          <cell r="F762">
            <v>-180000000</v>
          </cell>
          <cell r="G762">
            <v>1943574000</v>
          </cell>
          <cell r="H762">
            <v>0</v>
          </cell>
          <cell r="I762">
            <v>1943574000</v>
          </cell>
          <cell r="J762">
            <v>-180000000</v>
          </cell>
          <cell r="K762">
            <v>1943574000</v>
          </cell>
          <cell r="L762">
            <v>172093309</v>
          </cell>
          <cell r="M762">
            <v>683195681</v>
          </cell>
          <cell r="N762">
            <v>35.151499999999999</v>
          </cell>
          <cell r="O762">
            <v>172093309</v>
          </cell>
          <cell r="P762">
            <v>683195681</v>
          </cell>
          <cell r="Q762">
            <v>35.151499999999999</v>
          </cell>
          <cell r="R762">
            <v>172093309</v>
          </cell>
          <cell r="S762">
            <v>683195663</v>
          </cell>
          <cell r="T762">
            <v>18</v>
          </cell>
        </row>
        <row r="763">
          <cell r="B763" t="str">
            <v>O23101010010801</v>
          </cell>
          <cell r="C763" t="str">
            <v>O23101010010801         Prima de navidad</v>
          </cell>
          <cell r="D763">
            <v>8534273000</v>
          </cell>
          <cell r="E763">
            <v>201059397</v>
          </cell>
          <cell r="F763">
            <v>-463523814</v>
          </cell>
          <cell r="G763">
            <v>8070749186</v>
          </cell>
          <cell r="H763">
            <v>0</v>
          </cell>
          <cell r="I763">
            <v>8070749186</v>
          </cell>
          <cell r="J763">
            <v>-190140603</v>
          </cell>
          <cell r="K763">
            <v>7679549186</v>
          </cell>
          <cell r="L763">
            <v>14056669</v>
          </cell>
          <cell r="M763">
            <v>49227615</v>
          </cell>
          <cell r="N763">
            <v>0.61</v>
          </cell>
          <cell r="O763">
            <v>14056669</v>
          </cell>
          <cell r="P763">
            <v>49227615</v>
          </cell>
          <cell r="Q763">
            <v>0.61</v>
          </cell>
          <cell r="R763">
            <v>14056669</v>
          </cell>
          <cell r="S763">
            <v>49227611</v>
          </cell>
          <cell r="T763">
            <v>4</v>
          </cell>
        </row>
        <row r="764">
          <cell r="B764" t="str">
            <v>1-100-F001</v>
          </cell>
          <cell r="C764" t="str">
            <v>1-100-F001  VA-Recursos distrito</v>
          </cell>
          <cell r="D764">
            <v>8534273000</v>
          </cell>
          <cell r="E764">
            <v>201059397</v>
          </cell>
          <cell r="F764">
            <v>-463523814</v>
          </cell>
          <cell r="G764">
            <v>8070749186</v>
          </cell>
          <cell r="H764">
            <v>0</v>
          </cell>
          <cell r="I764">
            <v>8070749186</v>
          </cell>
          <cell r="J764">
            <v>-190140603</v>
          </cell>
          <cell r="K764">
            <v>7679549186</v>
          </cell>
          <cell r="L764">
            <v>14056669</v>
          </cell>
          <cell r="M764">
            <v>49227615</v>
          </cell>
          <cell r="N764">
            <v>0.61</v>
          </cell>
          <cell r="O764">
            <v>14056669</v>
          </cell>
          <cell r="P764">
            <v>49227615</v>
          </cell>
          <cell r="Q764">
            <v>0.61</v>
          </cell>
          <cell r="R764">
            <v>14056669</v>
          </cell>
          <cell r="S764">
            <v>49227611</v>
          </cell>
          <cell r="T764">
            <v>4</v>
          </cell>
        </row>
        <row r="765">
          <cell r="B765" t="str">
            <v>O23101010010802</v>
          </cell>
          <cell r="C765" t="str">
            <v>O23101010010802         Prima de vacaciones</v>
          </cell>
          <cell r="D765">
            <v>4096451000</v>
          </cell>
          <cell r="E765">
            <v>191600000</v>
          </cell>
          <cell r="F765">
            <v>191600000</v>
          </cell>
          <cell r="G765">
            <v>4288051000</v>
          </cell>
          <cell r="H765">
            <v>0</v>
          </cell>
          <cell r="I765">
            <v>4288051000</v>
          </cell>
          <cell r="J765">
            <v>0</v>
          </cell>
          <cell r="K765">
            <v>4096451000</v>
          </cell>
          <cell r="L765">
            <v>504753442</v>
          </cell>
          <cell r="M765">
            <v>1509623588</v>
          </cell>
          <cell r="N765">
            <v>35.205399999999997</v>
          </cell>
          <cell r="O765">
            <v>504753442</v>
          </cell>
          <cell r="P765">
            <v>1509623588</v>
          </cell>
          <cell r="Q765">
            <v>35.205399999999997</v>
          </cell>
          <cell r="R765">
            <v>504753442</v>
          </cell>
          <cell r="S765">
            <v>1509623583</v>
          </cell>
          <cell r="T765">
            <v>5</v>
          </cell>
        </row>
        <row r="766">
          <cell r="B766" t="str">
            <v>1-100-F001</v>
          </cell>
          <cell r="C766" t="str">
            <v>1-100-F001  VA-Recursos distrito</v>
          </cell>
          <cell r="D766">
            <v>4096451000</v>
          </cell>
          <cell r="E766">
            <v>191600000</v>
          </cell>
          <cell r="F766">
            <v>191600000</v>
          </cell>
          <cell r="G766">
            <v>4288051000</v>
          </cell>
          <cell r="H766">
            <v>0</v>
          </cell>
          <cell r="I766">
            <v>4288051000</v>
          </cell>
          <cell r="J766">
            <v>0</v>
          </cell>
          <cell r="K766">
            <v>4096451000</v>
          </cell>
          <cell r="L766">
            <v>504753442</v>
          </cell>
          <cell r="M766">
            <v>1509623588</v>
          </cell>
          <cell r="N766">
            <v>35.205399999999997</v>
          </cell>
          <cell r="O766">
            <v>504753442</v>
          </cell>
          <cell r="P766">
            <v>1509623588</v>
          </cell>
          <cell r="Q766">
            <v>35.205399999999997</v>
          </cell>
          <cell r="R766">
            <v>504753442</v>
          </cell>
          <cell r="S766">
            <v>1509623583</v>
          </cell>
          <cell r="T766">
            <v>5</v>
          </cell>
        </row>
        <row r="767">
          <cell r="B767" t="str">
            <v>O231010100109</v>
          </cell>
          <cell r="C767" t="str">
            <v>O231010100109           Prima técnica salarial</v>
          </cell>
          <cell r="D767">
            <v>13049006000</v>
          </cell>
          <cell r="E767">
            <v>694800000</v>
          </cell>
          <cell r="F767">
            <v>694800000</v>
          </cell>
          <cell r="G767">
            <v>13743806000</v>
          </cell>
          <cell r="H767">
            <v>0</v>
          </cell>
          <cell r="I767">
            <v>13743806000</v>
          </cell>
          <cell r="J767">
            <v>-400000000</v>
          </cell>
          <cell r="K767">
            <v>12649006000</v>
          </cell>
          <cell r="L767">
            <v>1011195628</v>
          </cell>
          <cell r="M767">
            <v>4813693884</v>
          </cell>
          <cell r="N767">
            <v>35.024500000000003</v>
          </cell>
          <cell r="O767">
            <v>1011195628</v>
          </cell>
          <cell r="P767">
            <v>4813693884</v>
          </cell>
          <cell r="Q767">
            <v>35.024500000000003</v>
          </cell>
          <cell r="R767">
            <v>1011195628</v>
          </cell>
          <cell r="S767">
            <v>4813693889</v>
          </cell>
          <cell r="T767">
            <v>-5</v>
          </cell>
        </row>
        <row r="768">
          <cell r="B768" t="str">
            <v>1-100-F001</v>
          </cell>
          <cell r="C768" t="str">
            <v>1-100-F001  VA-Recursos distrito</v>
          </cell>
          <cell r="D768">
            <v>13049006000</v>
          </cell>
          <cell r="E768">
            <v>694800000</v>
          </cell>
          <cell r="F768">
            <v>694800000</v>
          </cell>
          <cell r="G768">
            <v>13743806000</v>
          </cell>
          <cell r="H768">
            <v>0</v>
          </cell>
          <cell r="I768">
            <v>13743806000</v>
          </cell>
          <cell r="J768">
            <v>-400000000</v>
          </cell>
          <cell r="K768">
            <v>12649006000</v>
          </cell>
          <cell r="L768">
            <v>1011195628</v>
          </cell>
          <cell r="M768">
            <v>4813693884</v>
          </cell>
          <cell r="N768">
            <v>35.024500000000003</v>
          </cell>
          <cell r="O768">
            <v>1011195628</v>
          </cell>
          <cell r="P768">
            <v>4813693884</v>
          </cell>
          <cell r="Q768">
            <v>35.024500000000003</v>
          </cell>
          <cell r="R768">
            <v>1011195628</v>
          </cell>
          <cell r="S768">
            <v>4813693889</v>
          </cell>
          <cell r="T768">
            <v>-5</v>
          </cell>
        </row>
        <row r="769">
          <cell r="B769" t="str">
            <v>O231010100204</v>
          </cell>
          <cell r="C769" t="str">
            <v>O231010100204           Prima semestral</v>
          </cell>
          <cell r="D769">
            <v>9346713000</v>
          </cell>
          <cell r="E769">
            <v>-350000000</v>
          </cell>
          <cell r="F769">
            <v>-650000000</v>
          </cell>
          <cell r="G769">
            <v>8696713000</v>
          </cell>
          <cell r="H769">
            <v>0</v>
          </cell>
          <cell r="I769">
            <v>8696713000</v>
          </cell>
          <cell r="J769">
            <v>-350000000</v>
          </cell>
          <cell r="K769">
            <v>8696713000</v>
          </cell>
          <cell r="L769">
            <v>18097728</v>
          </cell>
          <cell r="M769">
            <v>21790426</v>
          </cell>
          <cell r="N769">
            <v>0.25059999999999999</v>
          </cell>
          <cell r="O769">
            <v>18097728</v>
          </cell>
          <cell r="P769">
            <v>21790426</v>
          </cell>
          <cell r="Q769">
            <v>0.25059999999999999</v>
          </cell>
          <cell r="R769">
            <v>18097728</v>
          </cell>
          <cell r="S769">
            <v>21790426</v>
          </cell>
          <cell r="T769">
            <v>0</v>
          </cell>
        </row>
        <row r="770">
          <cell r="B770" t="str">
            <v>1-100-F001</v>
          </cell>
          <cell r="C770" t="str">
            <v>1-100-F001  VA-Recursos distrito</v>
          </cell>
          <cell r="D770">
            <v>9346713000</v>
          </cell>
          <cell r="E770">
            <v>-350000000</v>
          </cell>
          <cell r="F770">
            <v>-650000000</v>
          </cell>
          <cell r="G770">
            <v>8696713000</v>
          </cell>
          <cell r="H770">
            <v>0</v>
          </cell>
          <cell r="I770">
            <v>8696713000</v>
          </cell>
          <cell r="J770">
            <v>-350000000</v>
          </cell>
          <cell r="K770">
            <v>8696713000</v>
          </cell>
          <cell r="L770">
            <v>18097728</v>
          </cell>
          <cell r="M770">
            <v>21790426</v>
          </cell>
          <cell r="N770">
            <v>0.25059999999999999</v>
          </cell>
          <cell r="O770">
            <v>18097728</v>
          </cell>
          <cell r="P770">
            <v>21790426</v>
          </cell>
          <cell r="Q770">
            <v>0.25059999999999999</v>
          </cell>
          <cell r="R770">
            <v>18097728</v>
          </cell>
          <cell r="S770">
            <v>21790426</v>
          </cell>
          <cell r="T770">
            <v>0</v>
          </cell>
        </row>
        <row r="771">
          <cell r="B771" t="str">
            <v>O23101010021201</v>
          </cell>
          <cell r="C771" t="str">
            <v>O23101010021201         Beneficios a los empleados a corto plazo</v>
          </cell>
          <cell r="D771">
            <v>5000000</v>
          </cell>
          <cell r="E771">
            <v>-105000000</v>
          </cell>
          <cell r="F771">
            <v>1862380000</v>
          </cell>
          <cell r="G771">
            <v>1867380000</v>
          </cell>
          <cell r="H771">
            <v>0</v>
          </cell>
          <cell r="I771">
            <v>1867380000</v>
          </cell>
          <cell r="J771">
            <v>-100000000</v>
          </cell>
          <cell r="K771">
            <v>1867380000</v>
          </cell>
          <cell r="L771">
            <v>135410067</v>
          </cell>
          <cell r="M771">
            <v>663995784</v>
          </cell>
          <cell r="N771">
            <v>35.557600000000001</v>
          </cell>
          <cell r="O771">
            <v>135410067</v>
          </cell>
          <cell r="P771">
            <v>663995784</v>
          </cell>
          <cell r="Q771">
            <v>35.557600000000001</v>
          </cell>
          <cell r="R771">
            <v>135410067</v>
          </cell>
          <cell r="S771">
            <v>663995787</v>
          </cell>
          <cell r="T771">
            <v>-3</v>
          </cell>
        </row>
        <row r="772">
          <cell r="B772" t="str">
            <v>1-100-F001</v>
          </cell>
          <cell r="C772" t="str">
            <v>1-100-F001  VA-Recursos distrito</v>
          </cell>
          <cell r="D772">
            <v>5000000</v>
          </cell>
          <cell r="E772">
            <v>-105000000</v>
          </cell>
          <cell r="F772">
            <v>1862380000</v>
          </cell>
          <cell r="G772">
            <v>1867380000</v>
          </cell>
          <cell r="H772">
            <v>0</v>
          </cell>
          <cell r="I772">
            <v>1867380000</v>
          </cell>
          <cell r="J772">
            <v>-100000000</v>
          </cell>
          <cell r="K772">
            <v>1867380000</v>
          </cell>
          <cell r="L772">
            <v>135410067</v>
          </cell>
          <cell r="M772">
            <v>663995784</v>
          </cell>
          <cell r="N772">
            <v>35.557600000000001</v>
          </cell>
          <cell r="O772">
            <v>135410067</v>
          </cell>
          <cell r="P772">
            <v>663995784</v>
          </cell>
          <cell r="Q772">
            <v>35.557600000000001</v>
          </cell>
          <cell r="R772">
            <v>135410067</v>
          </cell>
          <cell r="S772">
            <v>663995787</v>
          </cell>
          <cell r="T772">
            <v>-3</v>
          </cell>
        </row>
        <row r="773">
          <cell r="B773" t="str">
            <v>O231010200101</v>
          </cell>
          <cell r="C773" t="str">
            <v>O231010200101           Aportes a la seguridad social en pensiones pública</v>
          </cell>
          <cell r="D773">
            <v>339458000</v>
          </cell>
          <cell r="E773">
            <v>386280000</v>
          </cell>
          <cell r="F773">
            <v>6946513000</v>
          </cell>
          <cell r="G773">
            <v>7285971000</v>
          </cell>
          <cell r="H773">
            <v>0</v>
          </cell>
          <cell r="I773">
            <v>7285971000</v>
          </cell>
          <cell r="J773">
            <v>0</v>
          </cell>
          <cell r="K773">
            <v>6899691000</v>
          </cell>
          <cell r="L773">
            <v>552200740</v>
          </cell>
          <cell r="M773">
            <v>2267735895</v>
          </cell>
          <cell r="N773">
            <v>31.124700000000001</v>
          </cell>
          <cell r="O773">
            <v>552200740</v>
          </cell>
          <cell r="P773">
            <v>2267735895</v>
          </cell>
          <cell r="Q773">
            <v>31.124700000000001</v>
          </cell>
          <cell r="R773">
            <v>552200740</v>
          </cell>
          <cell r="S773">
            <v>2267735892</v>
          </cell>
          <cell r="T773">
            <v>3</v>
          </cell>
        </row>
        <row r="774">
          <cell r="B774" t="str">
            <v>1-100-F001</v>
          </cell>
          <cell r="C774" t="str">
            <v>1-100-F001  VA-Recursos distrito</v>
          </cell>
          <cell r="D774">
            <v>339458000</v>
          </cell>
          <cell r="E774">
            <v>386280000</v>
          </cell>
          <cell r="F774">
            <v>6946513000</v>
          </cell>
          <cell r="G774">
            <v>7285971000</v>
          </cell>
          <cell r="H774">
            <v>0</v>
          </cell>
          <cell r="I774">
            <v>7285971000</v>
          </cell>
          <cell r="J774">
            <v>0</v>
          </cell>
          <cell r="K774">
            <v>6899691000</v>
          </cell>
          <cell r="L774">
            <v>552200740</v>
          </cell>
          <cell r="M774">
            <v>2267735895</v>
          </cell>
          <cell r="N774">
            <v>31.124700000000001</v>
          </cell>
          <cell r="O774">
            <v>552200740</v>
          </cell>
          <cell r="P774">
            <v>2267735895</v>
          </cell>
          <cell r="Q774">
            <v>31.124700000000001</v>
          </cell>
          <cell r="R774">
            <v>552200740</v>
          </cell>
          <cell r="S774">
            <v>2267735892</v>
          </cell>
          <cell r="T774">
            <v>3</v>
          </cell>
        </row>
        <row r="775">
          <cell r="B775" t="str">
            <v>O231010200102</v>
          </cell>
          <cell r="C775" t="str">
            <v>O231010200102           Aportes a la seguridad social en pensiones privada</v>
          </cell>
          <cell r="D775">
            <v>0</v>
          </cell>
          <cell r="E775">
            <v>137520000</v>
          </cell>
          <cell r="F775">
            <v>4041308000</v>
          </cell>
          <cell r="G775">
            <v>4041308000</v>
          </cell>
          <cell r="H775">
            <v>0</v>
          </cell>
          <cell r="I775">
            <v>4041308000</v>
          </cell>
          <cell r="J775">
            <v>-120000000</v>
          </cell>
          <cell r="K775">
            <v>3783788000</v>
          </cell>
          <cell r="L775">
            <v>254251302</v>
          </cell>
          <cell r="M775">
            <v>1032420311</v>
          </cell>
          <cell r="N775">
            <v>25.546700000000001</v>
          </cell>
          <cell r="O775">
            <v>254251302</v>
          </cell>
          <cell r="P775">
            <v>1032420311</v>
          </cell>
          <cell r="Q775">
            <v>25.546700000000001</v>
          </cell>
          <cell r="R775">
            <v>254251302</v>
          </cell>
          <cell r="S775">
            <v>1032420313</v>
          </cell>
          <cell r="T775">
            <v>-2</v>
          </cell>
        </row>
        <row r="776">
          <cell r="B776" t="str">
            <v>1-100-F001</v>
          </cell>
          <cell r="C776" t="str">
            <v>1-100-F001  VA-Recursos distrito</v>
          </cell>
          <cell r="D776">
            <v>0</v>
          </cell>
          <cell r="E776">
            <v>137520000</v>
          </cell>
          <cell r="F776">
            <v>4041308000</v>
          </cell>
          <cell r="G776">
            <v>4041308000</v>
          </cell>
          <cell r="H776">
            <v>0</v>
          </cell>
          <cell r="I776">
            <v>4041308000</v>
          </cell>
          <cell r="J776">
            <v>-120000000</v>
          </cell>
          <cell r="K776">
            <v>3783788000</v>
          </cell>
          <cell r="L776">
            <v>254251302</v>
          </cell>
          <cell r="M776">
            <v>1032420311</v>
          </cell>
          <cell r="N776">
            <v>25.546700000000001</v>
          </cell>
          <cell r="O776">
            <v>254251302</v>
          </cell>
          <cell r="P776">
            <v>1032420311</v>
          </cell>
          <cell r="Q776">
            <v>25.546700000000001</v>
          </cell>
          <cell r="R776">
            <v>254251302</v>
          </cell>
          <cell r="S776">
            <v>1032420313</v>
          </cell>
          <cell r="T776">
            <v>-2</v>
          </cell>
        </row>
        <row r="777">
          <cell r="B777" t="str">
            <v>O231010200201</v>
          </cell>
          <cell r="C777" t="str">
            <v>O231010200201           Aportes a la seguridad social en salud pública</v>
          </cell>
          <cell r="D777">
            <v>0</v>
          </cell>
          <cell r="E777">
            <v>91200000</v>
          </cell>
          <cell r="F777">
            <v>435394000</v>
          </cell>
          <cell r="G777">
            <v>435394000</v>
          </cell>
          <cell r="H777">
            <v>0</v>
          </cell>
          <cell r="I777">
            <v>435394000</v>
          </cell>
          <cell r="J777">
            <v>0</v>
          </cell>
          <cell r="K777">
            <v>344194000</v>
          </cell>
          <cell r="L777">
            <v>28744300</v>
          </cell>
          <cell r="M777">
            <v>117522781</v>
          </cell>
          <cell r="N777">
            <v>26.9923</v>
          </cell>
          <cell r="O777">
            <v>28744300</v>
          </cell>
          <cell r="P777">
            <v>117522781</v>
          </cell>
          <cell r="Q777">
            <v>26.9923</v>
          </cell>
          <cell r="R777">
            <v>28744300</v>
          </cell>
          <cell r="S777">
            <v>117522784</v>
          </cell>
          <cell r="T777">
            <v>-3</v>
          </cell>
        </row>
        <row r="778">
          <cell r="B778" t="str">
            <v>1-100-F001</v>
          </cell>
          <cell r="C778" t="str">
            <v>1-100-F001  VA-Recursos distrito</v>
          </cell>
          <cell r="D778">
            <v>0</v>
          </cell>
          <cell r="E778">
            <v>91200000</v>
          </cell>
          <cell r="F778">
            <v>435394000</v>
          </cell>
          <cell r="G778">
            <v>435394000</v>
          </cell>
          <cell r="H778">
            <v>0</v>
          </cell>
          <cell r="I778">
            <v>435394000</v>
          </cell>
          <cell r="J778">
            <v>0</v>
          </cell>
          <cell r="K778">
            <v>344194000</v>
          </cell>
          <cell r="L778">
            <v>28744300</v>
          </cell>
          <cell r="M778">
            <v>117522781</v>
          </cell>
          <cell r="N778">
            <v>26.9923</v>
          </cell>
          <cell r="O778">
            <v>28744300</v>
          </cell>
          <cell r="P778">
            <v>117522781</v>
          </cell>
          <cell r="Q778">
            <v>26.9923</v>
          </cell>
          <cell r="R778">
            <v>28744300</v>
          </cell>
          <cell r="S778">
            <v>117522784</v>
          </cell>
          <cell r="T778">
            <v>-3</v>
          </cell>
        </row>
        <row r="779">
          <cell r="B779" t="str">
            <v>O231010200202</v>
          </cell>
          <cell r="C779" t="str">
            <v>O231010200202           Aportes a la seguridad social en salud privada</v>
          </cell>
          <cell r="D779">
            <v>7178644000</v>
          </cell>
          <cell r="E779">
            <v>244800000</v>
          </cell>
          <cell r="F779">
            <v>374426000</v>
          </cell>
          <cell r="G779">
            <v>7553070000</v>
          </cell>
          <cell r="H779">
            <v>0</v>
          </cell>
          <cell r="I779">
            <v>7553070000</v>
          </cell>
          <cell r="J779">
            <v>-120000000</v>
          </cell>
          <cell r="K779">
            <v>7188270000</v>
          </cell>
          <cell r="L779">
            <v>543986242</v>
          </cell>
          <cell r="M779">
            <v>2224751882</v>
          </cell>
          <cell r="N779">
            <v>29.454899999999999</v>
          </cell>
          <cell r="O779">
            <v>543986242</v>
          </cell>
          <cell r="P779">
            <v>2224751882</v>
          </cell>
          <cell r="Q779">
            <v>29.454899999999999</v>
          </cell>
          <cell r="R779">
            <v>543986242</v>
          </cell>
          <cell r="S779">
            <v>2224751880</v>
          </cell>
          <cell r="T779">
            <v>2</v>
          </cell>
        </row>
        <row r="780">
          <cell r="B780" t="str">
            <v>1-100-F001</v>
          </cell>
          <cell r="C780" t="str">
            <v>1-100-F001  VA-Recursos distrito</v>
          </cell>
          <cell r="D780">
            <v>7178644000</v>
          </cell>
          <cell r="E780">
            <v>244800000</v>
          </cell>
          <cell r="F780">
            <v>374426000</v>
          </cell>
          <cell r="G780">
            <v>7553070000</v>
          </cell>
          <cell r="H780">
            <v>0</v>
          </cell>
          <cell r="I780">
            <v>7553070000</v>
          </cell>
          <cell r="J780">
            <v>-120000000</v>
          </cell>
          <cell r="K780">
            <v>7188270000</v>
          </cell>
          <cell r="L780">
            <v>543986242</v>
          </cell>
          <cell r="M780">
            <v>2224751882</v>
          </cell>
          <cell r="N780">
            <v>29.454899999999999</v>
          </cell>
          <cell r="O780">
            <v>543986242</v>
          </cell>
          <cell r="P780">
            <v>2224751882</v>
          </cell>
          <cell r="Q780">
            <v>29.454899999999999</v>
          </cell>
          <cell r="R780">
            <v>543986242</v>
          </cell>
          <cell r="S780">
            <v>2224751880</v>
          </cell>
          <cell r="T780">
            <v>2</v>
          </cell>
        </row>
        <row r="781">
          <cell r="B781" t="str">
            <v>O231010200301</v>
          </cell>
          <cell r="C781" t="str">
            <v>O231010200301           Aportes de cesantías a fondos públicos</v>
          </cell>
          <cell r="D781">
            <v>6667054000</v>
          </cell>
          <cell r="E781">
            <v>259080000</v>
          </cell>
          <cell r="F781">
            <v>194758000</v>
          </cell>
          <cell r="G781">
            <v>6861812000</v>
          </cell>
          <cell r="H781">
            <v>0</v>
          </cell>
          <cell r="I781">
            <v>6861812000</v>
          </cell>
          <cell r="J781">
            <v>0</v>
          </cell>
          <cell r="K781">
            <v>6602732000</v>
          </cell>
          <cell r="L781">
            <v>79240304</v>
          </cell>
          <cell r="M781">
            <v>395035596</v>
          </cell>
          <cell r="N781">
            <v>5.7569999999999997</v>
          </cell>
          <cell r="O781">
            <v>79240304</v>
          </cell>
          <cell r="P781">
            <v>395035596</v>
          </cell>
          <cell r="Q781">
            <v>5.7569999999999997</v>
          </cell>
          <cell r="R781">
            <v>79240304</v>
          </cell>
          <cell r="S781">
            <v>395035592</v>
          </cell>
          <cell r="T781">
            <v>4</v>
          </cell>
        </row>
        <row r="782">
          <cell r="B782" t="str">
            <v>1-100-F001</v>
          </cell>
          <cell r="C782" t="str">
            <v>1-100-F001  VA-Recursos distrito</v>
          </cell>
          <cell r="D782">
            <v>6667054000</v>
          </cell>
          <cell r="E782">
            <v>259080000</v>
          </cell>
          <cell r="F782">
            <v>194758000</v>
          </cell>
          <cell r="G782">
            <v>6861812000</v>
          </cell>
          <cell r="H782">
            <v>0</v>
          </cell>
          <cell r="I782">
            <v>6861812000</v>
          </cell>
          <cell r="J782">
            <v>0</v>
          </cell>
          <cell r="K782">
            <v>6602732000</v>
          </cell>
          <cell r="L782">
            <v>79240304</v>
          </cell>
          <cell r="M782">
            <v>395035596</v>
          </cell>
          <cell r="N782">
            <v>5.7569999999999997</v>
          </cell>
          <cell r="O782">
            <v>79240304</v>
          </cell>
          <cell r="P782">
            <v>395035596</v>
          </cell>
          <cell r="Q782">
            <v>5.7569999999999997</v>
          </cell>
          <cell r="R782">
            <v>79240304</v>
          </cell>
          <cell r="S782">
            <v>395035592</v>
          </cell>
          <cell r="T782">
            <v>4</v>
          </cell>
        </row>
        <row r="783">
          <cell r="B783" t="str">
            <v>O231010200302</v>
          </cell>
          <cell r="C783" t="str">
            <v>O231010200302           Aportes de cesantías a fondos privados</v>
          </cell>
          <cell r="D783">
            <v>3631081000</v>
          </cell>
          <cell r="E783">
            <v>-77280000</v>
          </cell>
          <cell r="F783">
            <v>-74057000</v>
          </cell>
          <cell r="G783">
            <v>3557024000</v>
          </cell>
          <cell r="H783">
            <v>0</v>
          </cell>
          <cell r="I783">
            <v>3557024000</v>
          </cell>
          <cell r="J783">
            <v>-250000000</v>
          </cell>
          <cell r="K783">
            <v>3384304000</v>
          </cell>
          <cell r="L783">
            <v>2173969</v>
          </cell>
          <cell r="M783">
            <v>16702346</v>
          </cell>
          <cell r="N783">
            <v>0.46960000000000002</v>
          </cell>
          <cell r="O783">
            <v>2173969</v>
          </cell>
          <cell r="P783">
            <v>16702346</v>
          </cell>
          <cell r="Q783">
            <v>0.46960000000000002</v>
          </cell>
          <cell r="R783">
            <v>2173969</v>
          </cell>
          <cell r="S783">
            <v>16702391</v>
          </cell>
          <cell r="T783">
            <v>-45</v>
          </cell>
        </row>
        <row r="784">
          <cell r="B784" t="str">
            <v>1-100-F001</v>
          </cell>
          <cell r="C784" t="str">
            <v>1-100-F001  VA-Recursos distrito</v>
          </cell>
          <cell r="D784">
            <v>3631081000</v>
          </cell>
          <cell r="E784">
            <v>-77280000</v>
          </cell>
          <cell r="F784">
            <v>-74057000</v>
          </cell>
          <cell r="G784">
            <v>3557024000</v>
          </cell>
          <cell r="H784">
            <v>0</v>
          </cell>
          <cell r="I784">
            <v>3557024000</v>
          </cell>
          <cell r="J784">
            <v>-250000000</v>
          </cell>
          <cell r="K784">
            <v>3384304000</v>
          </cell>
          <cell r="L784">
            <v>2173969</v>
          </cell>
          <cell r="M784">
            <v>16702346</v>
          </cell>
          <cell r="N784">
            <v>0.46960000000000002</v>
          </cell>
          <cell r="O784">
            <v>2173969</v>
          </cell>
          <cell r="P784">
            <v>16702346</v>
          </cell>
          <cell r="Q784">
            <v>0.46960000000000002</v>
          </cell>
          <cell r="R784">
            <v>2173969</v>
          </cell>
          <cell r="S784">
            <v>16702391</v>
          </cell>
          <cell r="T784">
            <v>-45</v>
          </cell>
        </row>
        <row r="785">
          <cell r="B785" t="str">
            <v>O231010200401</v>
          </cell>
          <cell r="C785" t="str">
            <v>O231010200401           Compensar</v>
          </cell>
          <cell r="D785">
            <v>4156337000</v>
          </cell>
          <cell r="E785">
            <v>122200000</v>
          </cell>
          <cell r="F785">
            <v>122200000</v>
          </cell>
          <cell r="G785">
            <v>4278537000</v>
          </cell>
          <cell r="H785">
            <v>0</v>
          </cell>
          <cell r="I785">
            <v>4278537000</v>
          </cell>
          <cell r="J785">
            <v>-100000000</v>
          </cell>
          <cell r="K785">
            <v>4056337000</v>
          </cell>
          <cell r="L785">
            <v>277327700</v>
          </cell>
          <cell r="M785">
            <v>1075651100</v>
          </cell>
          <cell r="N785">
            <v>25.140599999999999</v>
          </cell>
          <cell r="O785">
            <v>277327700</v>
          </cell>
          <cell r="P785">
            <v>1075651100</v>
          </cell>
          <cell r="Q785">
            <v>25.140599999999999</v>
          </cell>
          <cell r="R785">
            <v>277327700</v>
          </cell>
          <cell r="S785">
            <v>1075651096</v>
          </cell>
          <cell r="T785">
            <v>4</v>
          </cell>
        </row>
        <row r="786">
          <cell r="B786" t="str">
            <v>1-100-F001</v>
          </cell>
          <cell r="C786" t="str">
            <v>1-100-F001  VA-Recursos distrito</v>
          </cell>
          <cell r="D786">
            <v>4156337000</v>
          </cell>
          <cell r="E786">
            <v>122200000</v>
          </cell>
          <cell r="F786">
            <v>122200000</v>
          </cell>
          <cell r="G786">
            <v>4278537000</v>
          </cell>
          <cell r="H786">
            <v>0</v>
          </cell>
          <cell r="I786">
            <v>4278537000</v>
          </cell>
          <cell r="J786">
            <v>-100000000</v>
          </cell>
          <cell r="K786">
            <v>4056337000</v>
          </cell>
          <cell r="L786">
            <v>277327700</v>
          </cell>
          <cell r="M786">
            <v>1075651100</v>
          </cell>
          <cell r="N786">
            <v>25.140599999999999</v>
          </cell>
          <cell r="O786">
            <v>277327700</v>
          </cell>
          <cell r="P786">
            <v>1075651100</v>
          </cell>
          <cell r="Q786">
            <v>25.140599999999999</v>
          </cell>
          <cell r="R786">
            <v>277327700</v>
          </cell>
          <cell r="S786">
            <v>1075651096</v>
          </cell>
          <cell r="T786">
            <v>4</v>
          </cell>
        </row>
        <row r="787">
          <cell r="B787" t="str">
            <v>O231010200501</v>
          </cell>
          <cell r="C787" t="str">
            <v>O231010200501           Aportes generales al sistema de riesgos laborales</v>
          </cell>
          <cell r="D787">
            <v>522687000</v>
          </cell>
          <cell r="E787">
            <v>28000000</v>
          </cell>
          <cell r="F787">
            <v>28000000</v>
          </cell>
          <cell r="G787">
            <v>550687000</v>
          </cell>
          <cell r="H787">
            <v>0</v>
          </cell>
          <cell r="I787">
            <v>550687000</v>
          </cell>
          <cell r="J787">
            <v>0</v>
          </cell>
          <cell r="K787">
            <v>522687000</v>
          </cell>
          <cell r="L787">
            <v>37454400</v>
          </cell>
          <cell r="M787">
            <v>147445800</v>
          </cell>
          <cell r="N787">
            <v>26.774899999999999</v>
          </cell>
          <cell r="O787">
            <v>37454400</v>
          </cell>
          <cell r="P787">
            <v>147445800</v>
          </cell>
          <cell r="Q787">
            <v>26.774899999999999</v>
          </cell>
          <cell r="R787">
            <v>37454400</v>
          </cell>
          <cell r="S787">
            <v>147445799</v>
          </cell>
          <cell r="T787">
            <v>1</v>
          </cell>
        </row>
        <row r="788">
          <cell r="B788" t="str">
            <v>1-100-F001</v>
          </cell>
          <cell r="C788" t="str">
            <v>1-100-F001  VA-Recursos distrito</v>
          </cell>
          <cell r="D788">
            <v>522687000</v>
          </cell>
          <cell r="E788">
            <v>28000000</v>
          </cell>
          <cell r="F788">
            <v>28000000</v>
          </cell>
          <cell r="G788">
            <v>550687000</v>
          </cell>
          <cell r="H788">
            <v>0</v>
          </cell>
          <cell r="I788">
            <v>550687000</v>
          </cell>
          <cell r="J788">
            <v>0</v>
          </cell>
          <cell r="K788">
            <v>522687000</v>
          </cell>
          <cell r="L788">
            <v>37454400</v>
          </cell>
          <cell r="M788">
            <v>147445800</v>
          </cell>
          <cell r="N788">
            <v>26.774899999999999</v>
          </cell>
          <cell r="O788">
            <v>37454400</v>
          </cell>
          <cell r="P788">
            <v>147445800</v>
          </cell>
          <cell r="Q788">
            <v>26.774899999999999</v>
          </cell>
          <cell r="R788">
            <v>37454400</v>
          </cell>
          <cell r="S788">
            <v>147445799</v>
          </cell>
          <cell r="T788">
            <v>1</v>
          </cell>
        </row>
        <row r="789">
          <cell r="B789" t="str">
            <v>O2310102006</v>
          </cell>
          <cell r="C789" t="str">
            <v>O2310102006             Aportes al ICBF</v>
          </cell>
          <cell r="D789">
            <v>3117252000</v>
          </cell>
          <cell r="E789">
            <v>86600000</v>
          </cell>
          <cell r="F789">
            <v>86600000</v>
          </cell>
          <cell r="G789">
            <v>3203852000</v>
          </cell>
          <cell r="H789">
            <v>0</v>
          </cell>
          <cell r="I789">
            <v>3203852000</v>
          </cell>
          <cell r="J789">
            <v>-80000000</v>
          </cell>
          <cell r="K789">
            <v>3037252000</v>
          </cell>
          <cell r="L789">
            <v>208027200</v>
          </cell>
          <cell r="M789">
            <v>806849200</v>
          </cell>
          <cell r="N789">
            <v>25.183700000000002</v>
          </cell>
          <cell r="O789">
            <v>208027200</v>
          </cell>
          <cell r="P789">
            <v>806849200</v>
          </cell>
          <cell r="Q789">
            <v>25.183700000000002</v>
          </cell>
          <cell r="R789">
            <v>208027200</v>
          </cell>
          <cell r="S789">
            <v>806849198</v>
          </cell>
          <cell r="T789">
            <v>2</v>
          </cell>
        </row>
        <row r="790">
          <cell r="B790" t="str">
            <v>1-100-F001</v>
          </cell>
          <cell r="C790" t="str">
            <v>1-100-F001  VA-Recursos distrito</v>
          </cell>
          <cell r="D790">
            <v>3117252000</v>
          </cell>
          <cell r="E790">
            <v>86600000</v>
          </cell>
          <cell r="F790">
            <v>86600000</v>
          </cell>
          <cell r="G790">
            <v>3203852000</v>
          </cell>
          <cell r="H790">
            <v>0</v>
          </cell>
          <cell r="I790">
            <v>3203852000</v>
          </cell>
          <cell r="J790">
            <v>-80000000</v>
          </cell>
          <cell r="K790">
            <v>3037252000</v>
          </cell>
          <cell r="L790">
            <v>208027200</v>
          </cell>
          <cell r="M790">
            <v>806849200</v>
          </cell>
          <cell r="N790">
            <v>25.183700000000002</v>
          </cell>
          <cell r="O790">
            <v>208027200</v>
          </cell>
          <cell r="P790">
            <v>806849200</v>
          </cell>
          <cell r="Q790">
            <v>25.183700000000002</v>
          </cell>
          <cell r="R790">
            <v>208027200</v>
          </cell>
          <cell r="S790">
            <v>806849198</v>
          </cell>
          <cell r="T790">
            <v>2</v>
          </cell>
        </row>
        <row r="791">
          <cell r="B791" t="str">
            <v>O2310102007</v>
          </cell>
          <cell r="C791" t="str">
            <v>O2310102007             Aportes al SENA</v>
          </cell>
          <cell r="D791">
            <v>519542000</v>
          </cell>
          <cell r="E791">
            <v>27800000</v>
          </cell>
          <cell r="F791">
            <v>27800000</v>
          </cell>
          <cell r="G791">
            <v>547342000</v>
          </cell>
          <cell r="H791">
            <v>0</v>
          </cell>
          <cell r="I791">
            <v>547342000</v>
          </cell>
          <cell r="J791">
            <v>0</v>
          </cell>
          <cell r="K791">
            <v>519542000</v>
          </cell>
          <cell r="L791">
            <v>34755600</v>
          </cell>
          <cell r="M791">
            <v>134804000</v>
          </cell>
          <cell r="N791">
            <v>24.628799999999998</v>
          </cell>
          <cell r="O791">
            <v>34755600</v>
          </cell>
          <cell r="P791">
            <v>134804000</v>
          </cell>
          <cell r="Q791">
            <v>24.628799999999998</v>
          </cell>
          <cell r="R791">
            <v>34755600</v>
          </cell>
          <cell r="S791">
            <v>134804000</v>
          </cell>
          <cell r="T791">
            <v>0</v>
          </cell>
        </row>
        <row r="792">
          <cell r="B792" t="str">
            <v>1-100-F001</v>
          </cell>
          <cell r="C792" t="str">
            <v>1-100-F001  VA-Recursos distrito</v>
          </cell>
          <cell r="D792">
            <v>519542000</v>
          </cell>
          <cell r="E792">
            <v>27800000</v>
          </cell>
          <cell r="F792">
            <v>27800000</v>
          </cell>
          <cell r="G792">
            <v>547342000</v>
          </cell>
          <cell r="H792">
            <v>0</v>
          </cell>
          <cell r="I792">
            <v>547342000</v>
          </cell>
          <cell r="J792">
            <v>0</v>
          </cell>
          <cell r="K792">
            <v>519542000</v>
          </cell>
          <cell r="L792">
            <v>34755600</v>
          </cell>
          <cell r="M792">
            <v>134804000</v>
          </cell>
          <cell r="N792">
            <v>24.628799999999998</v>
          </cell>
          <cell r="O792">
            <v>34755600</v>
          </cell>
          <cell r="P792">
            <v>134804000</v>
          </cell>
          <cell r="Q792">
            <v>24.628799999999998</v>
          </cell>
          <cell r="R792">
            <v>34755600</v>
          </cell>
          <cell r="S792">
            <v>134804000</v>
          </cell>
          <cell r="T792">
            <v>0</v>
          </cell>
        </row>
        <row r="793">
          <cell r="B793" t="str">
            <v>O2310102008</v>
          </cell>
          <cell r="C793" t="str">
            <v>O2310102008             Aportes a la ESAP</v>
          </cell>
          <cell r="D793">
            <v>519542000</v>
          </cell>
          <cell r="E793">
            <v>27800000</v>
          </cell>
          <cell r="F793">
            <v>27800000</v>
          </cell>
          <cell r="G793">
            <v>547342000</v>
          </cell>
          <cell r="H793">
            <v>0</v>
          </cell>
          <cell r="I793">
            <v>547342000</v>
          </cell>
          <cell r="J793">
            <v>0</v>
          </cell>
          <cell r="K793">
            <v>519542000</v>
          </cell>
          <cell r="L793">
            <v>34755600</v>
          </cell>
          <cell r="M793">
            <v>134804000</v>
          </cell>
          <cell r="N793">
            <v>24.628799999999998</v>
          </cell>
          <cell r="O793">
            <v>34755600</v>
          </cell>
          <cell r="P793">
            <v>134804000</v>
          </cell>
          <cell r="Q793">
            <v>24.628799999999998</v>
          </cell>
          <cell r="R793">
            <v>34755600</v>
          </cell>
          <cell r="S793">
            <v>134804000</v>
          </cell>
          <cell r="T793">
            <v>0</v>
          </cell>
        </row>
        <row r="794">
          <cell r="B794" t="str">
            <v>1-100-F001</v>
          </cell>
          <cell r="C794" t="str">
            <v>1-100-F001  VA-Recursos distrito</v>
          </cell>
          <cell r="D794">
            <v>519542000</v>
          </cell>
          <cell r="E794">
            <v>27800000</v>
          </cell>
          <cell r="F794">
            <v>27800000</v>
          </cell>
          <cell r="G794">
            <v>547342000</v>
          </cell>
          <cell r="H794">
            <v>0</v>
          </cell>
          <cell r="I794">
            <v>547342000</v>
          </cell>
          <cell r="J794">
            <v>0</v>
          </cell>
          <cell r="K794">
            <v>519542000</v>
          </cell>
          <cell r="L794">
            <v>34755600</v>
          </cell>
          <cell r="M794">
            <v>134804000</v>
          </cell>
          <cell r="N794">
            <v>24.628799999999998</v>
          </cell>
          <cell r="O794">
            <v>34755600</v>
          </cell>
          <cell r="P794">
            <v>134804000</v>
          </cell>
          <cell r="Q794">
            <v>24.628799999999998</v>
          </cell>
          <cell r="R794">
            <v>34755600</v>
          </cell>
          <cell r="S794">
            <v>134804000</v>
          </cell>
          <cell r="T794">
            <v>0</v>
          </cell>
        </row>
        <row r="795">
          <cell r="B795" t="str">
            <v>O2310102009</v>
          </cell>
          <cell r="C795" t="str">
            <v>O2310102009             Aportes a escuelas industriales e institutos técni</v>
          </cell>
          <cell r="D795">
            <v>1039084000</v>
          </cell>
          <cell r="E795">
            <v>55600000</v>
          </cell>
          <cell r="F795">
            <v>55600000</v>
          </cell>
          <cell r="G795">
            <v>1094684000</v>
          </cell>
          <cell r="H795">
            <v>0</v>
          </cell>
          <cell r="I795">
            <v>1094684000</v>
          </cell>
          <cell r="J795">
            <v>0</v>
          </cell>
          <cell r="K795">
            <v>1039084000</v>
          </cell>
          <cell r="L795">
            <v>69401300</v>
          </cell>
          <cell r="M795">
            <v>270300000</v>
          </cell>
          <cell r="N795">
            <v>24.6921</v>
          </cell>
          <cell r="O795">
            <v>69401300</v>
          </cell>
          <cell r="P795">
            <v>270300000</v>
          </cell>
          <cell r="Q795">
            <v>24.6921</v>
          </cell>
          <cell r="R795">
            <v>69401300</v>
          </cell>
          <cell r="S795">
            <v>270300006</v>
          </cell>
          <cell r="T795">
            <v>-6</v>
          </cell>
        </row>
        <row r="796">
          <cell r="B796" t="str">
            <v>1-100-F001</v>
          </cell>
          <cell r="C796" t="str">
            <v>1-100-F001  VA-Recursos distrito</v>
          </cell>
          <cell r="D796">
            <v>1039084000</v>
          </cell>
          <cell r="E796">
            <v>55600000</v>
          </cell>
          <cell r="F796">
            <v>55600000</v>
          </cell>
          <cell r="G796">
            <v>1094684000</v>
          </cell>
          <cell r="H796">
            <v>0</v>
          </cell>
          <cell r="I796">
            <v>1094684000</v>
          </cell>
          <cell r="J796">
            <v>0</v>
          </cell>
          <cell r="K796">
            <v>1039084000</v>
          </cell>
          <cell r="L796">
            <v>69401300</v>
          </cell>
          <cell r="M796">
            <v>270300000</v>
          </cell>
          <cell r="N796">
            <v>24.6921</v>
          </cell>
          <cell r="O796">
            <v>69401300</v>
          </cell>
          <cell r="P796">
            <v>270300000</v>
          </cell>
          <cell r="Q796">
            <v>24.6921</v>
          </cell>
          <cell r="R796">
            <v>69401300</v>
          </cell>
          <cell r="S796">
            <v>270300006</v>
          </cell>
          <cell r="T796">
            <v>-6</v>
          </cell>
        </row>
        <row r="797">
          <cell r="B797" t="str">
            <v>O231010300102</v>
          </cell>
          <cell r="C797" t="str">
            <v>O231010300102           Indemnización por vacaciones</v>
          </cell>
          <cell r="D797">
            <v>0</v>
          </cell>
          <cell r="E797">
            <v>0</v>
          </cell>
          <cell r="F797">
            <v>882371376</v>
          </cell>
          <cell r="G797">
            <v>882371376</v>
          </cell>
          <cell r="H797">
            <v>0</v>
          </cell>
          <cell r="I797">
            <v>882371376</v>
          </cell>
          <cell r="J797">
            <v>0</v>
          </cell>
          <cell r="K797">
            <v>882371376</v>
          </cell>
          <cell r="L797">
            <v>27910403</v>
          </cell>
          <cell r="M797">
            <v>55960048</v>
          </cell>
          <cell r="N797">
            <v>6.3419999999999996</v>
          </cell>
          <cell r="O797">
            <v>0</v>
          </cell>
          <cell r="P797">
            <v>28049645</v>
          </cell>
          <cell r="Q797">
            <v>3.1789000000000001</v>
          </cell>
          <cell r="R797">
            <v>0</v>
          </cell>
          <cell r="S797">
            <v>28049645</v>
          </cell>
          <cell r="T797">
            <v>0</v>
          </cell>
        </row>
        <row r="798">
          <cell r="B798" t="str">
            <v>1-100-F001</v>
          </cell>
          <cell r="C798" t="str">
            <v>1-100-F001  VA-Recursos distrito</v>
          </cell>
          <cell r="D798">
            <v>0</v>
          </cell>
          <cell r="E798">
            <v>0</v>
          </cell>
          <cell r="F798">
            <v>882371376</v>
          </cell>
          <cell r="G798">
            <v>882371376</v>
          </cell>
          <cell r="H798">
            <v>0</v>
          </cell>
          <cell r="I798">
            <v>882371376</v>
          </cell>
          <cell r="J798">
            <v>0</v>
          </cell>
          <cell r="K798">
            <v>882371376</v>
          </cell>
          <cell r="L798">
            <v>27910403</v>
          </cell>
          <cell r="M798">
            <v>55960048</v>
          </cell>
          <cell r="N798">
            <v>6.3419999999999996</v>
          </cell>
          <cell r="O798">
            <v>0</v>
          </cell>
          <cell r="P798">
            <v>28049645</v>
          </cell>
          <cell r="Q798">
            <v>3.1789000000000001</v>
          </cell>
          <cell r="R798">
            <v>0</v>
          </cell>
          <cell r="S798">
            <v>28049645</v>
          </cell>
          <cell r="T798">
            <v>0</v>
          </cell>
        </row>
        <row r="799">
          <cell r="B799" t="str">
            <v>O231010300103</v>
          </cell>
          <cell r="C799" t="str">
            <v>O231010300103           Bonificación especial de recreación</v>
          </cell>
          <cell r="D799">
            <v>364087000</v>
          </cell>
          <cell r="E799">
            <v>18200000</v>
          </cell>
          <cell r="F799">
            <v>18200000</v>
          </cell>
          <cell r="G799">
            <v>382287000</v>
          </cell>
          <cell r="H799">
            <v>0</v>
          </cell>
          <cell r="I799">
            <v>382287000</v>
          </cell>
          <cell r="J799">
            <v>0</v>
          </cell>
          <cell r="K799">
            <v>364087000</v>
          </cell>
          <cell r="L799">
            <v>44034658</v>
          </cell>
          <cell r="M799">
            <v>139997565</v>
          </cell>
          <cell r="N799">
            <v>36.621099999999998</v>
          </cell>
          <cell r="O799">
            <v>44034658</v>
          </cell>
          <cell r="P799">
            <v>139997565</v>
          </cell>
          <cell r="Q799">
            <v>36.621099999999998</v>
          </cell>
          <cell r="R799">
            <v>44034658</v>
          </cell>
          <cell r="S799">
            <v>139997574</v>
          </cell>
          <cell r="T799">
            <v>-9</v>
          </cell>
        </row>
        <row r="800">
          <cell r="B800" t="str">
            <v>1-100-F001</v>
          </cell>
          <cell r="C800" t="str">
            <v>1-100-F001  VA-Recursos distrito</v>
          </cell>
          <cell r="D800">
            <v>364087000</v>
          </cell>
          <cell r="E800">
            <v>18200000</v>
          </cell>
          <cell r="F800">
            <v>18200000</v>
          </cell>
          <cell r="G800">
            <v>382287000</v>
          </cell>
          <cell r="H800">
            <v>0</v>
          </cell>
          <cell r="I800">
            <v>382287000</v>
          </cell>
          <cell r="J800">
            <v>0</v>
          </cell>
          <cell r="K800">
            <v>364087000</v>
          </cell>
          <cell r="L800">
            <v>44034658</v>
          </cell>
          <cell r="M800">
            <v>139997565</v>
          </cell>
          <cell r="N800">
            <v>36.621099999999998</v>
          </cell>
          <cell r="O800">
            <v>44034658</v>
          </cell>
          <cell r="P800">
            <v>139997565</v>
          </cell>
          <cell r="Q800">
            <v>36.621099999999998</v>
          </cell>
          <cell r="R800">
            <v>44034658</v>
          </cell>
          <cell r="S800">
            <v>139997574</v>
          </cell>
          <cell r="T800">
            <v>-9</v>
          </cell>
        </row>
        <row r="801">
          <cell r="B801" t="str">
            <v>O2310103005</v>
          </cell>
          <cell r="C801" t="str">
            <v>O2310103005             Reconocimiento por permanencia en el servicio públ</v>
          </cell>
          <cell r="D801">
            <v>3227585000</v>
          </cell>
          <cell r="E801">
            <v>0</v>
          </cell>
          <cell r="F801">
            <v>-1302796789</v>
          </cell>
          <cell r="G801">
            <v>1924788211</v>
          </cell>
          <cell r="H801">
            <v>0</v>
          </cell>
          <cell r="I801">
            <v>1924788211</v>
          </cell>
          <cell r="J801">
            <v>0</v>
          </cell>
          <cell r="K801">
            <v>1924788211</v>
          </cell>
          <cell r="L801">
            <v>25725614</v>
          </cell>
          <cell r="M801">
            <v>1495883708</v>
          </cell>
          <cell r="N801">
            <v>77.716800000000006</v>
          </cell>
          <cell r="O801">
            <v>25725614</v>
          </cell>
          <cell r="P801">
            <v>1495883708</v>
          </cell>
          <cell r="Q801">
            <v>77.716800000000006</v>
          </cell>
          <cell r="R801">
            <v>25725614</v>
          </cell>
          <cell r="S801">
            <v>1495883697</v>
          </cell>
          <cell r="T801">
            <v>11</v>
          </cell>
        </row>
        <row r="802">
          <cell r="B802" t="str">
            <v>1-100-F001</v>
          </cell>
          <cell r="C802" t="str">
            <v>1-100-F001  VA-Recursos distrito</v>
          </cell>
          <cell r="D802">
            <v>3227585000</v>
          </cell>
          <cell r="E802">
            <v>0</v>
          </cell>
          <cell r="F802">
            <v>-1302796789</v>
          </cell>
          <cell r="G802">
            <v>1924788211</v>
          </cell>
          <cell r="H802">
            <v>0</v>
          </cell>
          <cell r="I802">
            <v>1924788211</v>
          </cell>
          <cell r="J802">
            <v>0</v>
          </cell>
          <cell r="K802">
            <v>1924788211</v>
          </cell>
          <cell r="L802">
            <v>25725614</v>
          </cell>
          <cell r="M802">
            <v>1495883708</v>
          </cell>
          <cell r="N802">
            <v>77.716800000000006</v>
          </cell>
          <cell r="O802">
            <v>25725614</v>
          </cell>
          <cell r="P802">
            <v>1495883708</v>
          </cell>
          <cell r="Q802">
            <v>77.716800000000006</v>
          </cell>
          <cell r="R802">
            <v>25725614</v>
          </cell>
          <cell r="S802">
            <v>1495883697</v>
          </cell>
          <cell r="T802">
            <v>11</v>
          </cell>
        </row>
        <row r="803">
          <cell r="B803" t="str">
            <v>O2310103068</v>
          </cell>
          <cell r="C803" t="str">
            <v>O2310103068             Prima secretarial</v>
          </cell>
          <cell r="D803">
            <v>33486000</v>
          </cell>
          <cell r="E803">
            <v>0</v>
          </cell>
          <cell r="F803">
            <v>0</v>
          </cell>
          <cell r="G803">
            <v>33486000</v>
          </cell>
          <cell r="H803">
            <v>0</v>
          </cell>
          <cell r="I803">
            <v>33486000</v>
          </cell>
          <cell r="J803">
            <v>0</v>
          </cell>
          <cell r="K803">
            <v>33486000</v>
          </cell>
          <cell r="L803">
            <v>2286956</v>
          </cell>
          <cell r="M803">
            <v>10536484</v>
          </cell>
          <cell r="N803">
            <v>31.465299999999999</v>
          </cell>
          <cell r="O803">
            <v>2286956</v>
          </cell>
          <cell r="P803">
            <v>10536484</v>
          </cell>
          <cell r="Q803">
            <v>31.465299999999999</v>
          </cell>
          <cell r="R803">
            <v>2286956</v>
          </cell>
          <cell r="S803">
            <v>10536464</v>
          </cell>
          <cell r="T803">
            <v>20</v>
          </cell>
        </row>
        <row r="804">
          <cell r="B804" t="str">
            <v>1-100-F001</v>
          </cell>
          <cell r="C804" t="str">
            <v>1-100-F001  VA-Recursos distrito</v>
          </cell>
          <cell r="D804">
            <v>33486000</v>
          </cell>
          <cell r="E804">
            <v>0</v>
          </cell>
          <cell r="F804">
            <v>0</v>
          </cell>
          <cell r="G804">
            <v>33486000</v>
          </cell>
          <cell r="H804">
            <v>0</v>
          </cell>
          <cell r="I804">
            <v>33486000</v>
          </cell>
          <cell r="J804">
            <v>0</v>
          </cell>
          <cell r="K804">
            <v>33486000</v>
          </cell>
          <cell r="L804">
            <v>2286956</v>
          </cell>
          <cell r="M804">
            <v>10536484</v>
          </cell>
          <cell r="N804">
            <v>31.465299999999999</v>
          </cell>
          <cell r="O804">
            <v>2286956</v>
          </cell>
          <cell r="P804">
            <v>10536484</v>
          </cell>
          <cell r="Q804">
            <v>31.465299999999999</v>
          </cell>
          <cell r="R804">
            <v>2286956</v>
          </cell>
          <cell r="S804">
            <v>10536464</v>
          </cell>
          <cell r="T804">
            <v>20</v>
          </cell>
        </row>
        <row r="805">
          <cell r="B805" t="str">
            <v>O23201010030301</v>
          </cell>
          <cell r="C805" t="str">
            <v>O23201010030301         Máquinas para oficina y contabilidad, y sus partes</v>
          </cell>
          <cell r="D805">
            <v>13846000</v>
          </cell>
          <cell r="E805">
            <v>-80000000</v>
          </cell>
          <cell r="F805">
            <v>13152000</v>
          </cell>
          <cell r="G805">
            <v>26998000</v>
          </cell>
          <cell r="H805">
            <v>0</v>
          </cell>
          <cell r="I805">
            <v>26998000</v>
          </cell>
          <cell r="J805">
            <v>0</v>
          </cell>
          <cell r="K805">
            <v>26998000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</row>
        <row r="806">
          <cell r="B806" t="str">
            <v>1-100-F001</v>
          </cell>
          <cell r="C806" t="str">
            <v>1-100-F001  VA-Recursos distrito</v>
          </cell>
          <cell r="D806">
            <v>12846000</v>
          </cell>
          <cell r="E806">
            <v>-80000000</v>
          </cell>
          <cell r="F806">
            <v>13152000</v>
          </cell>
          <cell r="G806">
            <v>25998000</v>
          </cell>
          <cell r="H806">
            <v>0</v>
          </cell>
          <cell r="I806">
            <v>25998000</v>
          </cell>
          <cell r="J806">
            <v>0</v>
          </cell>
          <cell r="K806">
            <v>25998000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</row>
        <row r="807">
          <cell r="B807" t="str">
            <v>1-100-I012</v>
          </cell>
          <cell r="C807" t="str">
            <v>1-100-I012  VA-Estampilla propersonas mayores</v>
          </cell>
          <cell r="D807">
            <v>1000000</v>
          </cell>
          <cell r="E807">
            <v>0</v>
          </cell>
          <cell r="F807">
            <v>0</v>
          </cell>
          <cell r="G807">
            <v>1000000</v>
          </cell>
          <cell r="H807">
            <v>0</v>
          </cell>
          <cell r="I807">
            <v>1000000</v>
          </cell>
          <cell r="J807">
            <v>0</v>
          </cell>
          <cell r="K807">
            <v>1000000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</row>
        <row r="808">
          <cell r="B808" t="str">
            <v>O2320101004010102</v>
          </cell>
          <cell r="C808" t="str">
            <v>O2320101004010102       Muebles del tipo utilizado en la oficina</v>
          </cell>
          <cell r="D808">
            <v>2500000</v>
          </cell>
          <cell r="E808">
            <v>0</v>
          </cell>
          <cell r="F808">
            <v>-2500000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</row>
        <row r="809">
          <cell r="B809" t="str">
            <v>1-100-F001</v>
          </cell>
          <cell r="C809" t="str">
            <v>1-100-F001  VA-Recursos distrito</v>
          </cell>
          <cell r="D809">
            <v>2500000</v>
          </cell>
          <cell r="E809">
            <v>0</v>
          </cell>
          <cell r="F809">
            <v>-2500000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</row>
        <row r="810">
          <cell r="B810" t="str">
            <v>O2320201002042411001</v>
          </cell>
          <cell r="C810" t="str">
            <v>O2320201002042411001    Alcohol etílico sin desnaturalizar (para fabricar</v>
          </cell>
          <cell r="D810">
            <v>0</v>
          </cell>
          <cell r="E810">
            <v>1523200</v>
          </cell>
          <cell r="F810">
            <v>1523200</v>
          </cell>
          <cell r="G810">
            <v>1523200</v>
          </cell>
          <cell r="H810">
            <v>0</v>
          </cell>
          <cell r="I810">
            <v>1523200</v>
          </cell>
          <cell r="J810">
            <v>1523200</v>
          </cell>
          <cell r="K810">
            <v>1523200</v>
          </cell>
          <cell r="L810">
            <v>1523200</v>
          </cell>
          <cell r="M810">
            <v>1523200</v>
          </cell>
          <cell r="N810">
            <v>100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</row>
        <row r="811">
          <cell r="B811" t="str">
            <v>1-100-F001</v>
          </cell>
          <cell r="C811" t="str">
            <v>1-100-F001  VA-Recursos distrito</v>
          </cell>
          <cell r="D811">
            <v>0</v>
          </cell>
          <cell r="E811">
            <v>1523200</v>
          </cell>
          <cell r="F811">
            <v>1523200</v>
          </cell>
          <cell r="G811">
            <v>1523200</v>
          </cell>
          <cell r="H811">
            <v>0</v>
          </cell>
          <cell r="I811">
            <v>1523200</v>
          </cell>
          <cell r="J811">
            <v>1523200</v>
          </cell>
          <cell r="K811">
            <v>1523200</v>
          </cell>
          <cell r="L811">
            <v>1523200</v>
          </cell>
          <cell r="M811">
            <v>1523200</v>
          </cell>
          <cell r="N811">
            <v>100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</row>
        <row r="812">
          <cell r="B812" t="str">
            <v>O2320201002072712010</v>
          </cell>
          <cell r="C812" t="str">
            <v>O2320201002072712010    Toallas</v>
          </cell>
          <cell r="D812">
            <v>0</v>
          </cell>
          <cell r="E812">
            <v>300000</v>
          </cell>
          <cell r="F812">
            <v>300000</v>
          </cell>
          <cell r="G812">
            <v>300000</v>
          </cell>
          <cell r="H812">
            <v>0</v>
          </cell>
          <cell r="I812">
            <v>300000</v>
          </cell>
          <cell r="J812">
            <v>300000</v>
          </cell>
          <cell r="K812">
            <v>300000</v>
          </cell>
          <cell r="L812">
            <v>300000</v>
          </cell>
          <cell r="M812">
            <v>300000</v>
          </cell>
          <cell r="N812">
            <v>100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</row>
        <row r="813">
          <cell r="B813" t="str">
            <v>1-100-F001</v>
          </cell>
          <cell r="C813" t="str">
            <v>1-100-F001  VA-Recursos distrito</v>
          </cell>
          <cell r="D813">
            <v>0</v>
          </cell>
          <cell r="E813">
            <v>300000</v>
          </cell>
          <cell r="F813">
            <v>300000</v>
          </cell>
          <cell r="G813">
            <v>300000</v>
          </cell>
          <cell r="H813">
            <v>0</v>
          </cell>
          <cell r="I813">
            <v>300000</v>
          </cell>
          <cell r="J813">
            <v>300000</v>
          </cell>
          <cell r="K813">
            <v>300000</v>
          </cell>
          <cell r="L813">
            <v>300000</v>
          </cell>
          <cell r="M813">
            <v>300000</v>
          </cell>
          <cell r="N813">
            <v>100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</row>
        <row r="814">
          <cell r="B814" t="str">
            <v>O2320201002072719004</v>
          </cell>
          <cell r="C814" t="str">
            <v>O2320201002072719004    Tapabocas y otras prendas de ropa médica</v>
          </cell>
          <cell r="D814">
            <v>0</v>
          </cell>
          <cell r="E814">
            <v>10746450</v>
          </cell>
          <cell r="F814">
            <v>10746450</v>
          </cell>
          <cell r="G814">
            <v>10746450</v>
          </cell>
          <cell r="H814">
            <v>0</v>
          </cell>
          <cell r="I814">
            <v>10746450</v>
          </cell>
          <cell r="J814">
            <v>10746450</v>
          </cell>
          <cell r="K814">
            <v>10746450</v>
          </cell>
          <cell r="L814">
            <v>10746450</v>
          </cell>
          <cell r="M814">
            <v>10746450</v>
          </cell>
          <cell r="N814">
            <v>100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</row>
        <row r="815">
          <cell r="B815" t="str">
            <v>1-100-F001</v>
          </cell>
          <cell r="C815" t="str">
            <v>1-100-F001  VA-Recursos distrito</v>
          </cell>
          <cell r="D815">
            <v>0</v>
          </cell>
          <cell r="E815">
            <v>10746450</v>
          </cell>
          <cell r="F815">
            <v>10746450</v>
          </cell>
          <cell r="G815">
            <v>10746450</v>
          </cell>
          <cell r="H815">
            <v>0</v>
          </cell>
          <cell r="I815">
            <v>10746450</v>
          </cell>
          <cell r="J815">
            <v>10746450</v>
          </cell>
          <cell r="K815">
            <v>10746450</v>
          </cell>
          <cell r="L815">
            <v>10746450</v>
          </cell>
          <cell r="M815">
            <v>10746450</v>
          </cell>
          <cell r="N815">
            <v>100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</row>
        <row r="816">
          <cell r="B816" t="str">
            <v>O2320201002082823613</v>
          </cell>
          <cell r="C816" t="str">
            <v>O2320201002082823613    Blusas de trabajo para hombre</v>
          </cell>
          <cell r="D816">
            <v>0</v>
          </cell>
          <cell r="E816">
            <v>2500000</v>
          </cell>
          <cell r="F816">
            <v>2500000</v>
          </cell>
          <cell r="G816">
            <v>2500000</v>
          </cell>
          <cell r="H816">
            <v>0</v>
          </cell>
          <cell r="I816">
            <v>2500000</v>
          </cell>
          <cell r="J816">
            <v>2500000</v>
          </cell>
          <cell r="K816">
            <v>2500000</v>
          </cell>
          <cell r="L816">
            <v>2500000</v>
          </cell>
          <cell r="M816">
            <v>2500000</v>
          </cell>
          <cell r="N816">
            <v>100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</row>
        <row r="817">
          <cell r="B817" t="str">
            <v>1-100-F001</v>
          </cell>
          <cell r="C817" t="str">
            <v>1-100-F001  VA-Recursos distrito</v>
          </cell>
          <cell r="D817">
            <v>0</v>
          </cell>
          <cell r="E817">
            <v>2500000</v>
          </cell>
          <cell r="F817">
            <v>2500000</v>
          </cell>
          <cell r="G817">
            <v>2500000</v>
          </cell>
          <cell r="H817">
            <v>0</v>
          </cell>
          <cell r="I817">
            <v>2500000</v>
          </cell>
          <cell r="J817">
            <v>2500000</v>
          </cell>
          <cell r="K817">
            <v>2500000</v>
          </cell>
          <cell r="L817">
            <v>2500000</v>
          </cell>
          <cell r="M817">
            <v>2500000</v>
          </cell>
          <cell r="N817">
            <v>100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</row>
        <row r="818">
          <cell r="B818" t="str">
            <v>O2320201002082823802</v>
          </cell>
          <cell r="C818" t="str">
            <v>O2320201002082823802    Guantes de algodón</v>
          </cell>
          <cell r="D818">
            <v>0</v>
          </cell>
          <cell r="E818">
            <v>3808000</v>
          </cell>
          <cell r="F818">
            <v>3808000</v>
          </cell>
          <cell r="G818">
            <v>3808000</v>
          </cell>
          <cell r="H818">
            <v>0</v>
          </cell>
          <cell r="I818">
            <v>3808000</v>
          </cell>
          <cell r="J818">
            <v>3808000</v>
          </cell>
          <cell r="K818">
            <v>3808000</v>
          </cell>
          <cell r="L818">
            <v>3808000</v>
          </cell>
          <cell r="M818">
            <v>3808000</v>
          </cell>
          <cell r="N818">
            <v>100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</row>
        <row r="819">
          <cell r="B819" t="str">
            <v>1-100-F001</v>
          </cell>
          <cell r="C819" t="str">
            <v>1-100-F001  VA-Recursos distrito</v>
          </cell>
          <cell r="D819">
            <v>0</v>
          </cell>
          <cell r="E819">
            <v>3808000</v>
          </cell>
          <cell r="F819">
            <v>3808000</v>
          </cell>
          <cell r="G819">
            <v>3808000</v>
          </cell>
          <cell r="H819">
            <v>0</v>
          </cell>
          <cell r="I819">
            <v>3808000</v>
          </cell>
          <cell r="J819">
            <v>3808000</v>
          </cell>
          <cell r="K819">
            <v>3808000</v>
          </cell>
          <cell r="L819">
            <v>3808000</v>
          </cell>
          <cell r="M819">
            <v>3808000</v>
          </cell>
          <cell r="N819">
            <v>100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</row>
        <row r="820">
          <cell r="B820" t="str">
            <v>O2320201002082823803</v>
          </cell>
          <cell r="C820" t="str">
            <v>O2320201002082823803    Guantes de fibras artificiales y sintéticas</v>
          </cell>
          <cell r="D820">
            <v>0</v>
          </cell>
          <cell r="E820">
            <v>38414200</v>
          </cell>
          <cell r="F820">
            <v>38414200</v>
          </cell>
          <cell r="G820">
            <v>38414200</v>
          </cell>
          <cell r="H820">
            <v>0</v>
          </cell>
          <cell r="I820">
            <v>38414200</v>
          </cell>
          <cell r="J820">
            <v>38414200</v>
          </cell>
          <cell r="K820">
            <v>38414200</v>
          </cell>
          <cell r="L820">
            <v>38414200</v>
          </cell>
          <cell r="M820">
            <v>38414200</v>
          </cell>
          <cell r="N820">
            <v>100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</row>
        <row r="821">
          <cell r="B821" t="str">
            <v>1-100-F001</v>
          </cell>
          <cell r="C821" t="str">
            <v>1-100-F001  VA-Recursos distrito</v>
          </cell>
          <cell r="D821">
            <v>0</v>
          </cell>
          <cell r="E821">
            <v>38414200</v>
          </cell>
          <cell r="F821">
            <v>38414200</v>
          </cell>
          <cell r="G821">
            <v>38414200</v>
          </cell>
          <cell r="H821">
            <v>0</v>
          </cell>
          <cell r="I821">
            <v>38414200</v>
          </cell>
          <cell r="J821">
            <v>38414200</v>
          </cell>
          <cell r="K821">
            <v>38414200</v>
          </cell>
          <cell r="L821">
            <v>38414200</v>
          </cell>
          <cell r="M821">
            <v>38414200</v>
          </cell>
          <cell r="N821">
            <v>100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</row>
        <row r="822">
          <cell r="B822" t="str">
            <v>O2320201003023215305</v>
          </cell>
          <cell r="C822" t="str">
            <v>O2320201003023215305    Cajas de cartón liso</v>
          </cell>
          <cell r="D822">
            <v>1250000</v>
          </cell>
          <cell r="E822">
            <v>36030000</v>
          </cell>
          <cell r="F822">
            <v>36030000</v>
          </cell>
          <cell r="G822">
            <v>37280000</v>
          </cell>
          <cell r="H822">
            <v>0</v>
          </cell>
          <cell r="I822">
            <v>37280000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</row>
        <row r="823">
          <cell r="B823" t="str">
            <v>1-100-F001</v>
          </cell>
          <cell r="C823" t="str">
            <v>1-100-F001  VA-Recursos distrito</v>
          </cell>
          <cell r="D823">
            <v>1250000</v>
          </cell>
          <cell r="E823">
            <v>36030000</v>
          </cell>
          <cell r="F823">
            <v>36030000</v>
          </cell>
          <cell r="G823">
            <v>37280000</v>
          </cell>
          <cell r="H823">
            <v>0</v>
          </cell>
          <cell r="I823">
            <v>37280000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</row>
        <row r="824">
          <cell r="B824" t="str">
            <v>O2320201003023215318</v>
          </cell>
          <cell r="C824" t="str">
            <v>O2320201003023215318    Envases de cartón y hojalata</v>
          </cell>
          <cell r="D824">
            <v>1250000</v>
          </cell>
          <cell r="E824">
            <v>132481563</v>
          </cell>
          <cell r="F824">
            <v>132481563</v>
          </cell>
          <cell r="G824">
            <v>133731563</v>
          </cell>
          <cell r="H824">
            <v>0</v>
          </cell>
          <cell r="I824">
            <v>133731563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</row>
        <row r="825">
          <cell r="B825" t="str">
            <v>1-100-F001</v>
          </cell>
          <cell r="C825" t="str">
            <v>1-100-F001  VA-Recursos distrito</v>
          </cell>
          <cell r="D825">
            <v>1250000</v>
          </cell>
          <cell r="E825">
            <v>132481563</v>
          </cell>
          <cell r="F825">
            <v>132481563</v>
          </cell>
          <cell r="G825">
            <v>133731563</v>
          </cell>
          <cell r="H825">
            <v>0</v>
          </cell>
          <cell r="I825">
            <v>133731563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</row>
        <row r="826">
          <cell r="B826" t="str">
            <v>O2320201003033331101</v>
          </cell>
          <cell r="C826" t="str">
            <v>O2320201003033331101    Gasolina motor corriente</v>
          </cell>
          <cell r="D826">
            <v>0</v>
          </cell>
          <cell r="E826">
            <v>0</v>
          </cell>
          <cell r="F826">
            <v>240000</v>
          </cell>
          <cell r="G826">
            <v>240000</v>
          </cell>
          <cell r="H826">
            <v>0</v>
          </cell>
          <cell r="I826">
            <v>240000</v>
          </cell>
          <cell r="J826">
            <v>0</v>
          </cell>
          <cell r="K826">
            <v>240000</v>
          </cell>
          <cell r="L826">
            <v>0</v>
          </cell>
          <cell r="M826">
            <v>32874</v>
          </cell>
          <cell r="N826">
            <v>13.6975</v>
          </cell>
          <cell r="O826">
            <v>0</v>
          </cell>
          <cell r="P826">
            <v>32874</v>
          </cell>
          <cell r="Q826">
            <v>13.6975</v>
          </cell>
          <cell r="R826">
            <v>0</v>
          </cell>
          <cell r="S826">
            <v>32874</v>
          </cell>
          <cell r="T826">
            <v>0</v>
          </cell>
        </row>
        <row r="827">
          <cell r="B827" t="str">
            <v>1-100-F001</v>
          </cell>
          <cell r="C827" t="str">
            <v>1-100-F001  VA-Recursos distrito</v>
          </cell>
          <cell r="D827">
            <v>0</v>
          </cell>
          <cell r="E827">
            <v>0</v>
          </cell>
          <cell r="F827">
            <v>240000</v>
          </cell>
          <cell r="G827">
            <v>240000</v>
          </cell>
          <cell r="H827">
            <v>0</v>
          </cell>
          <cell r="I827">
            <v>240000</v>
          </cell>
          <cell r="J827">
            <v>0</v>
          </cell>
          <cell r="K827">
            <v>240000</v>
          </cell>
          <cell r="L827">
            <v>0</v>
          </cell>
          <cell r="M827">
            <v>32874</v>
          </cell>
          <cell r="N827">
            <v>13.6975</v>
          </cell>
          <cell r="O827">
            <v>0</v>
          </cell>
          <cell r="P827">
            <v>32874</v>
          </cell>
          <cell r="Q827">
            <v>13.6975</v>
          </cell>
          <cell r="R827">
            <v>0</v>
          </cell>
          <cell r="S827">
            <v>32874</v>
          </cell>
          <cell r="T827">
            <v>0</v>
          </cell>
        </row>
        <row r="828">
          <cell r="B828" t="str">
            <v>O2320201003053532105</v>
          </cell>
          <cell r="C828" t="str">
            <v>O2320201003053532105    Jabones de tocador</v>
          </cell>
          <cell r="D828">
            <v>0</v>
          </cell>
          <cell r="E828">
            <v>3570000</v>
          </cell>
          <cell r="F828">
            <v>3570000</v>
          </cell>
          <cell r="G828">
            <v>3570000</v>
          </cell>
          <cell r="H828">
            <v>0</v>
          </cell>
          <cell r="I828">
            <v>3570000</v>
          </cell>
          <cell r="J828">
            <v>3570000</v>
          </cell>
          <cell r="K828">
            <v>3570000</v>
          </cell>
          <cell r="L828">
            <v>3570000</v>
          </cell>
          <cell r="M828">
            <v>3570000</v>
          </cell>
          <cell r="N828">
            <v>100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</row>
        <row r="829">
          <cell r="B829" t="str">
            <v>1-100-F001</v>
          </cell>
          <cell r="C829" t="str">
            <v>1-100-F001  VA-Recursos distrito</v>
          </cell>
          <cell r="D829">
            <v>0</v>
          </cell>
          <cell r="E829">
            <v>3570000</v>
          </cell>
          <cell r="F829">
            <v>3570000</v>
          </cell>
          <cell r="G829">
            <v>3570000</v>
          </cell>
          <cell r="H829">
            <v>0</v>
          </cell>
          <cell r="I829">
            <v>3570000</v>
          </cell>
          <cell r="J829">
            <v>3570000</v>
          </cell>
          <cell r="K829">
            <v>3570000</v>
          </cell>
          <cell r="L829">
            <v>3570000</v>
          </cell>
          <cell r="M829">
            <v>3570000</v>
          </cell>
          <cell r="N829">
            <v>100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</row>
        <row r="830">
          <cell r="B830" t="str">
            <v>O2320201003053532399</v>
          </cell>
          <cell r="C830" t="str">
            <v>O2320201003053532399    Productos n.c.p. para tocador</v>
          </cell>
          <cell r="D830">
            <v>0</v>
          </cell>
          <cell r="E830">
            <v>13209000</v>
          </cell>
          <cell r="F830">
            <v>13209000</v>
          </cell>
          <cell r="G830">
            <v>13209000</v>
          </cell>
          <cell r="H830">
            <v>0</v>
          </cell>
          <cell r="I830">
            <v>13209000</v>
          </cell>
          <cell r="J830">
            <v>13209000</v>
          </cell>
          <cell r="K830">
            <v>13209000</v>
          </cell>
          <cell r="L830">
            <v>13209000</v>
          </cell>
          <cell r="M830">
            <v>13209000</v>
          </cell>
          <cell r="N830">
            <v>100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</row>
        <row r="831">
          <cell r="B831" t="str">
            <v>1-100-F001</v>
          </cell>
          <cell r="C831" t="str">
            <v>1-100-F001  VA-Recursos distrito</v>
          </cell>
          <cell r="D831">
            <v>0</v>
          </cell>
          <cell r="E831">
            <v>13209000</v>
          </cell>
          <cell r="F831">
            <v>13209000</v>
          </cell>
          <cell r="G831">
            <v>13209000</v>
          </cell>
          <cell r="H831">
            <v>0</v>
          </cell>
          <cell r="I831">
            <v>13209000</v>
          </cell>
          <cell r="J831">
            <v>13209000</v>
          </cell>
          <cell r="K831">
            <v>13209000</v>
          </cell>
          <cell r="L831">
            <v>13209000</v>
          </cell>
          <cell r="M831">
            <v>13209000</v>
          </cell>
          <cell r="N831">
            <v>100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</row>
        <row r="832">
          <cell r="B832" t="str">
            <v>O2320201003053543003</v>
          </cell>
          <cell r="C832" t="str">
            <v>O2320201003053543003    Aditivos para gasolina, aceites minerales y combus</v>
          </cell>
          <cell r="D832">
            <v>4000000</v>
          </cell>
          <cell r="E832">
            <v>0</v>
          </cell>
          <cell r="F832">
            <v>0</v>
          </cell>
          <cell r="G832">
            <v>4000000</v>
          </cell>
          <cell r="H832">
            <v>0</v>
          </cell>
          <cell r="I832">
            <v>4000000</v>
          </cell>
          <cell r="J832">
            <v>4000000</v>
          </cell>
          <cell r="K832">
            <v>4000000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</row>
        <row r="833">
          <cell r="B833" t="str">
            <v>1-100-F001</v>
          </cell>
          <cell r="C833" t="str">
            <v>1-100-F001  VA-Recursos distrito</v>
          </cell>
          <cell r="D833">
            <v>4000000</v>
          </cell>
          <cell r="E833">
            <v>0</v>
          </cell>
          <cell r="F833">
            <v>0</v>
          </cell>
          <cell r="G833">
            <v>4000000</v>
          </cell>
          <cell r="H833">
            <v>0</v>
          </cell>
          <cell r="I833">
            <v>4000000</v>
          </cell>
          <cell r="J833">
            <v>4000000</v>
          </cell>
          <cell r="K833">
            <v>4000000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</row>
        <row r="834">
          <cell r="B834" t="str">
            <v>O2320201003063693001</v>
          </cell>
          <cell r="C834" t="str">
            <v>O2320201003063693001    Artículos de material plástico para servicios sani</v>
          </cell>
          <cell r="D834">
            <v>0</v>
          </cell>
          <cell r="E834">
            <v>5929000</v>
          </cell>
          <cell r="F834">
            <v>5929000</v>
          </cell>
          <cell r="G834">
            <v>5929000</v>
          </cell>
          <cell r="H834">
            <v>0</v>
          </cell>
          <cell r="I834">
            <v>5929000</v>
          </cell>
          <cell r="J834">
            <v>5929000</v>
          </cell>
          <cell r="K834">
            <v>5929000</v>
          </cell>
          <cell r="L834">
            <v>5929000</v>
          </cell>
          <cell r="M834">
            <v>5929000</v>
          </cell>
          <cell r="N834">
            <v>100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</row>
        <row r="835">
          <cell r="B835" t="str">
            <v>1-100-F001</v>
          </cell>
          <cell r="C835" t="str">
            <v>1-100-F001  VA-Recursos distrito</v>
          </cell>
          <cell r="D835">
            <v>0</v>
          </cell>
          <cell r="E835">
            <v>5929000</v>
          </cell>
          <cell r="F835">
            <v>5929000</v>
          </cell>
          <cell r="G835">
            <v>5929000</v>
          </cell>
          <cell r="H835">
            <v>0</v>
          </cell>
          <cell r="I835">
            <v>5929000</v>
          </cell>
          <cell r="J835">
            <v>5929000</v>
          </cell>
          <cell r="K835">
            <v>5929000</v>
          </cell>
          <cell r="L835">
            <v>5929000</v>
          </cell>
          <cell r="M835">
            <v>5929000</v>
          </cell>
          <cell r="N835">
            <v>100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</row>
        <row r="836">
          <cell r="B836" t="str">
            <v>O2320201003063694012</v>
          </cell>
          <cell r="C836" t="str">
            <v>O2320201003063694012    Recipientes de material plástico-canecas para la b</v>
          </cell>
          <cell r="D836">
            <v>2500000</v>
          </cell>
          <cell r="E836">
            <v>0</v>
          </cell>
          <cell r="F836">
            <v>0</v>
          </cell>
          <cell r="G836">
            <v>2500000</v>
          </cell>
          <cell r="H836">
            <v>0</v>
          </cell>
          <cell r="I836">
            <v>2500000</v>
          </cell>
          <cell r="J836">
            <v>0</v>
          </cell>
          <cell r="K836">
            <v>2500000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</row>
        <row r="837">
          <cell r="B837" t="str">
            <v>1-100-F001</v>
          </cell>
          <cell r="C837" t="str">
            <v>1-100-F001  VA-Recursos distrito</v>
          </cell>
          <cell r="D837">
            <v>2500000</v>
          </cell>
          <cell r="E837">
            <v>0</v>
          </cell>
          <cell r="F837">
            <v>0</v>
          </cell>
          <cell r="G837">
            <v>2500000</v>
          </cell>
          <cell r="H837">
            <v>0</v>
          </cell>
          <cell r="I837">
            <v>2500000</v>
          </cell>
          <cell r="J837">
            <v>0</v>
          </cell>
          <cell r="K837">
            <v>2500000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</row>
        <row r="838">
          <cell r="B838" t="str">
            <v>O2320201003083899997</v>
          </cell>
          <cell r="C838" t="str">
            <v>O2320201003083899997    Artículos n.c.p. para protección</v>
          </cell>
          <cell r="D838">
            <v>23000000</v>
          </cell>
          <cell r="E838">
            <v>0</v>
          </cell>
          <cell r="F838">
            <v>50000000</v>
          </cell>
          <cell r="G838">
            <v>73000000</v>
          </cell>
          <cell r="H838">
            <v>0</v>
          </cell>
          <cell r="I838">
            <v>73000000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</row>
        <row r="839">
          <cell r="B839" t="str">
            <v>1-100-F001</v>
          </cell>
          <cell r="C839" t="str">
            <v>1-100-F001  VA-Recursos distrito</v>
          </cell>
          <cell r="D839">
            <v>23000000</v>
          </cell>
          <cell r="E839">
            <v>0</v>
          </cell>
          <cell r="F839">
            <v>50000000</v>
          </cell>
          <cell r="G839">
            <v>73000000</v>
          </cell>
          <cell r="H839">
            <v>0</v>
          </cell>
          <cell r="I839">
            <v>73000000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</row>
        <row r="840">
          <cell r="B840" t="str">
            <v>O2320201004024299921</v>
          </cell>
          <cell r="C840" t="str">
            <v>O2320201004024299921    Soportes metálicos para fumigadoras y extinguidore</v>
          </cell>
          <cell r="D840">
            <v>4000000</v>
          </cell>
          <cell r="E840">
            <v>86000000</v>
          </cell>
          <cell r="F840">
            <v>86000000</v>
          </cell>
          <cell r="G840">
            <v>90000000</v>
          </cell>
          <cell r="H840">
            <v>0</v>
          </cell>
          <cell r="I840">
            <v>90000000</v>
          </cell>
          <cell r="J840">
            <v>70000000</v>
          </cell>
          <cell r="K840">
            <v>70000000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</row>
        <row r="841">
          <cell r="B841" t="str">
            <v>1-100-F001</v>
          </cell>
          <cell r="C841" t="str">
            <v>1-100-F001  VA-Recursos distrito</v>
          </cell>
          <cell r="D841">
            <v>4000000</v>
          </cell>
          <cell r="E841">
            <v>86000000</v>
          </cell>
          <cell r="F841">
            <v>86000000</v>
          </cell>
          <cell r="G841">
            <v>90000000</v>
          </cell>
          <cell r="H841">
            <v>0</v>
          </cell>
          <cell r="I841">
            <v>90000000</v>
          </cell>
          <cell r="J841">
            <v>70000000</v>
          </cell>
          <cell r="K841">
            <v>70000000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</row>
        <row r="842">
          <cell r="B842" t="str">
            <v>O2320202005040654699</v>
          </cell>
          <cell r="C842" t="str">
            <v>O2320202005040654699    Otros servicios de instalación n.c.p.</v>
          </cell>
          <cell r="D842">
            <v>2500000</v>
          </cell>
          <cell r="E842">
            <v>0</v>
          </cell>
          <cell r="F842">
            <v>-2500000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</row>
        <row r="843">
          <cell r="B843" t="str">
            <v>1-100-F001</v>
          </cell>
          <cell r="C843" t="str">
            <v>1-100-F001  VA-Recursos distrito</v>
          </cell>
          <cell r="D843">
            <v>2500000</v>
          </cell>
          <cell r="E843">
            <v>0</v>
          </cell>
          <cell r="F843">
            <v>-2500000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</row>
        <row r="844">
          <cell r="B844" t="str">
            <v>O232020200662151</v>
          </cell>
          <cell r="C844" t="str">
            <v>O232020200662151        Comercio al por menor de libros, periódicos, revis</v>
          </cell>
          <cell r="D844">
            <v>0</v>
          </cell>
          <cell r="E844">
            <v>0</v>
          </cell>
          <cell r="F844">
            <v>74541180</v>
          </cell>
          <cell r="G844">
            <v>74541180</v>
          </cell>
          <cell r="H844">
            <v>0</v>
          </cell>
          <cell r="I844">
            <v>74541180</v>
          </cell>
          <cell r="J844">
            <v>0</v>
          </cell>
          <cell r="K844">
            <v>74541180</v>
          </cell>
          <cell r="L844">
            <v>4116537</v>
          </cell>
          <cell r="M844">
            <v>14327670</v>
          </cell>
          <cell r="N844">
            <v>19.2211</v>
          </cell>
          <cell r="O844">
            <v>4016537</v>
          </cell>
          <cell r="P844">
            <v>14227670</v>
          </cell>
          <cell r="Q844">
            <v>19.087</v>
          </cell>
          <cell r="R844">
            <v>4016537</v>
          </cell>
          <cell r="S844">
            <v>14227670</v>
          </cell>
          <cell r="T844">
            <v>0</v>
          </cell>
        </row>
        <row r="845">
          <cell r="B845" t="str">
            <v>1-100-F001</v>
          </cell>
          <cell r="C845" t="str">
            <v>1-100-F001  VA-Recursos distrito</v>
          </cell>
          <cell r="D845">
            <v>0</v>
          </cell>
          <cell r="E845">
            <v>0</v>
          </cell>
          <cell r="F845">
            <v>53986461</v>
          </cell>
          <cell r="G845">
            <v>53986461</v>
          </cell>
          <cell r="H845">
            <v>0</v>
          </cell>
          <cell r="I845">
            <v>53986461</v>
          </cell>
          <cell r="J845">
            <v>0</v>
          </cell>
          <cell r="K845">
            <v>53986461</v>
          </cell>
          <cell r="L845">
            <v>3536925</v>
          </cell>
          <cell r="M845">
            <v>10932321</v>
          </cell>
          <cell r="N845">
            <v>20.2501</v>
          </cell>
          <cell r="O845">
            <v>3436925</v>
          </cell>
          <cell r="P845">
            <v>10832321</v>
          </cell>
          <cell r="Q845">
            <v>20.064900000000002</v>
          </cell>
          <cell r="R845">
            <v>3436925</v>
          </cell>
          <cell r="S845">
            <v>10832321</v>
          </cell>
          <cell r="T845">
            <v>0</v>
          </cell>
        </row>
        <row r="846">
          <cell r="B846" t="str">
            <v>1-100-I012</v>
          </cell>
          <cell r="C846" t="str">
            <v>1-100-I012  VA-Estampilla propersonas mayores</v>
          </cell>
          <cell r="D846">
            <v>0</v>
          </cell>
          <cell r="E846">
            <v>0</v>
          </cell>
          <cell r="F846">
            <v>20554719</v>
          </cell>
          <cell r="G846">
            <v>20554719</v>
          </cell>
          <cell r="H846">
            <v>0</v>
          </cell>
          <cell r="I846">
            <v>20554719</v>
          </cell>
          <cell r="J846">
            <v>0</v>
          </cell>
          <cell r="K846">
            <v>20554719</v>
          </cell>
          <cell r="L846">
            <v>579612</v>
          </cell>
          <cell r="M846">
            <v>3395349</v>
          </cell>
          <cell r="N846">
            <v>16.518599999999999</v>
          </cell>
          <cell r="O846">
            <v>579612</v>
          </cell>
          <cell r="P846">
            <v>3395349</v>
          </cell>
          <cell r="Q846">
            <v>16.518599999999999</v>
          </cell>
          <cell r="R846">
            <v>579612</v>
          </cell>
          <cell r="S846">
            <v>3395349</v>
          </cell>
          <cell r="T846">
            <v>0</v>
          </cell>
        </row>
        <row r="847">
          <cell r="B847" t="str">
            <v>O232020200662159</v>
          </cell>
          <cell r="C847" t="str">
            <v>O232020200662159        Comercio al por menor de productos variados de con</v>
          </cell>
          <cell r="D847">
            <v>0</v>
          </cell>
          <cell r="E847">
            <v>0</v>
          </cell>
          <cell r="F847">
            <v>160117346</v>
          </cell>
          <cell r="G847">
            <v>160117346</v>
          </cell>
          <cell r="H847">
            <v>0</v>
          </cell>
          <cell r="I847">
            <v>160117346</v>
          </cell>
          <cell r="J847">
            <v>0</v>
          </cell>
          <cell r="K847">
            <v>160117346</v>
          </cell>
          <cell r="L847">
            <v>2689943</v>
          </cell>
          <cell r="M847">
            <v>24623818</v>
          </cell>
          <cell r="N847">
            <v>15.3786</v>
          </cell>
          <cell r="O847">
            <v>2689943</v>
          </cell>
          <cell r="P847">
            <v>24053583</v>
          </cell>
          <cell r="Q847">
            <v>15.022500000000001</v>
          </cell>
          <cell r="R847">
            <v>2689943</v>
          </cell>
          <cell r="S847">
            <v>24053583</v>
          </cell>
          <cell r="T847">
            <v>0</v>
          </cell>
        </row>
        <row r="848">
          <cell r="B848" t="str">
            <v>1-100-F001</v>
          </cell>
          <cell r="C848" t="str">
            <v>1-100-F001  VA-Recursos distrito</v>
          </cell>
          <cell r="D848">
            <v>0</v>
          </cell>
          <cell r="E848">
            <v>0</v>
          </cell>
          <cell r="F848">
            <v>128277665</v>
          </cell>
          <cell r="G848">
            <v>128277665</v>
          </cell>
          <cell r="H848">
            <v>0</v>
          </cell>
          <cell r="I848">
            <v>128277665</v>
          </cell>
          <cell r="J848">
            <v>0</v>
          </cell>
          <cell r="K848">
            <v>128277665</v>
          </cell>
          <cell r="L848">
            <v>2529944</v>
          </cell>
          <cell r="M848">
            <v>20102218</v>
          </cell>
          <cell r="N848">
            <v>15.6709</v>
          </cell>
          <cell r="O848">
            <v>2529944</v>
          </cell>
          <cell r="P848">
            <v>19531983</v>
          </cell>
          <cell r="Q848">
            <v>15.2263</v>
          </cell>
          <cell r="R848">
            <v>2529944</v>
          </cell>
          <cell r="S848">
            <v>19531983</v>
          </cell>
          <cell r="T848">
            <v>0</v>
          </cell>
        </row>
        <row r="849">
          <cell r="B849" t="str">
            <v>1-100-I012</v>
          </cell>
          <cell r="C849" t="str">
            <v>1-100-I012  VA-Estampilla propersonas mayores</v>
          </cell>
          <cell r="D849">
            <v>0</v>
          </cell>
          <cell r="E849">
            <v>0</v>
          </cell>
          <cell r="F849">
            <v>31839681</v>
          </cell>
          <cell r="G849">
            <v>31839681</v>
          </cell>
          <cell r="H849">
            <v>0</v>
          </cell>
          <cell r="I849">
            <v>31839681</v>
          </cell>
          <cell r="J849">
            <v>0</v>
          </cell>
          <cell r="K849">
            <v>31839681</v>
          </cell>
          <cell r="L849">
            <v>159999</v>
          </cell>
          <cell r="M849">
            <v>4521600</v>
          </cell>
          <cell r="N849">
            <v>14.2011</v>
          </cell>
          <cell r="O849">
            <v>159999</v>
          </cell>
          <cell r="P849">
            <v>4521600</v>
          </cell>
          <cell r="Q849">
            <v>14.2011</v>
          </cell>
          <cell r="R849">
            <v>159999</v>
          </cell>
          <cell r="S849">
            <v>4521600</v>
          </cell>
          <cell r="T849">
            <v>0</v>
          </cell>
        </row>
        <row r="850">
          <cell r="B850" t="str">
            <v>O232020200662165</v>
          </cell>
          <cell r="C850" t="str">
            <v>O232020200662165        Comercio al por menor de artículos de ferretería y</v>
          </cell>
          <cell r="D850">
            <v>0</v>
          </cell>
          <cell r="E850">
            <v>0</v>
          </cell>
          <cell r="F850">
            <v>181536828</v>
          </cell>
          <cell r="G850">
            <v>181536828</v>
          </cell>
          <cell r="H850">
            <v>0</v>
          </cell>
          <cell r="I850">
            <v>181536828</v>
          </cell>
          <cell r="J850">
            <v>0</v>
          </cell>
          <cell r="K850">
            <v>181536828</v>
          </cell>
          <cell r="L850">
            <v>14040737</v>
          </cell>
          <cell r="M850">
            <v>38908787</v>
          </cell>
          <cell r="N850">
            <v>21.433</v>
          </cell>
          <cell r="O850">
            <v>13093437</v>
          </cell>
          <cell r="P850">
            <v>36821016</v>
          </cell>
          <cell r="Q850">
            <v>20.282900000000001</v>
          </cell>
          <cell r="R850">
            <v>13093437</v>
          </cell>
          <cell r="S850">
            <v>36821016</v>
          </cell>
          <cell r="T850">
            <v>0</v>
          </cell>
        </row>
        <row r="851">
          <cell r="B851" t="str">
            <v>1-100-F001</v>
          </cell>
          <cell r="C851" t="str">
            <v>1-100-F001  VA-Recursos distrito</v>
          </cell>
          <cell r="D851">
            <v>0</v>
          </cell>
          <cell r="E851">
            <v>0</v>
          </cell>
          <cell r="F851">
            <v>153191606</v>
          </cell>
          <cell r="G851">
            <v>153191606</v>
          </cell>
          <cell r="H851">
            <v>0</v>
          </cell>
          <cell r="I851">
            <v>153191606</v>
          </cell>
          <cell r="J851">
            <v>0</v>
          </cell>
          <cell r="K851">
            <v>153191606</v>
          </cell>
          <cell r="L851">
            <v>12258727</v>
          </cell>
          <cell r="M851">
            <v>33243870</v>
          </cell>
          <cell r="N851">
            <v>21.700800000000001</v>
          </cell>
          <cell r="O851">
            <v>11401427</v>
          </cell>
          <cell r="P851">
            <v>31246099</v>
          </cell>
          <cell r="Q851">
            <v>20.396699999999999</v>
          </cell>
          <cell r="R851">
            <v>11401427</v>
          </cell>
          <cell r="S851">
            <v>31246099</v>
          </cell>
          <cell r="T851">
            <v>0</v>
          </cell>
        </row>
        <row r="852">
          <cell r="B852" t="str">
            <v>1-100-I012</v>
          </cell>
          <cell r="C852" t="str">
            <v>1-100-I012  VA-Estampilla propersonas mayores</v>
          </cell>
          <cell r="D852">
            <v>0</v>
          </cell>
          <cell r="E852">
            <v>0</v>
          </cell>
          <cell r="F852">
            <v>28345222</v>
          </cell>
          <cell r="G852">
            <v>28345222</v>
          </cell>
          <cell r="H852">
            <v>0</v>
          </cell>
          <cell r="I852">
            <v>28345222</v>
          </cell>
          <cell r="J852">
            <v>0</v>
          </cell>
          <cell r="K852">
            <v>28345222</v>
          </cell>
          <cell r="L852">
            <v>1782010</v>
          </cell>
          <cell r="M852">
            <v>5664917</v>
          </cell>
          <cell r="N852">
            <v>19.985399999999998</v>
          </cell>
          <cell r="O852">
            <v>1692010</v>
          </cell>
          <cell r="P852">
            <v>5574917</v>
          </cell>
          <cell r="Q852">
            <v>19.667899999999999</v>
          </cell>
          <cell r="R852">
            <v>1692010</v>
          </cell>
          <cell r="S852">
            <v>5574917</v>
          </cell>
          <cell r="T852">
            <v>0</v>
          </cell>
        </row>
        <row r="853">
          <cell r="B853" t="str">
            <v>O232020200662173</v>
          </cell>
          <cell r="C853" t="str">
            <v>O232020200662173        Comercio al por menor de productos farmacéuticos,</v>
          </cell>
          <cell r="D853">
            <v>0</v>
          </cell>
          <cell r="E853">
            <v>0</v>
          </cell>
          <cell r="F853">
            <v>85802492</v>
          </cell>
          <cell r="G853">
            <v>85802492</v>
          </cell>
          <cell r="H853">
            <v>0</v>
          </cell>
          <cell r="I853">
            <v>85802492</v>
          </cell>
          <cell r="J853">
            <v>0</v>
          </cell>
          <cell r="K853">
            <v>85802492</v>
          </cell>
          <cell r="L853">
            <v>3596285</v>
          </cell>
          <cell r="M853">
            <v>15350071</v>
          </cell>
          <cell r="N853">
            <v>17.89</v>
          </cell>
          <cell r="O853">
            <v>3596285</v>
          </cell>
          <cell r="P853">
            <v>15350071</v>
          </cell>
          <cell r="Q853">
            <v>17.89</v>
          </cell>
          <cell r="R853">
            <v>3596285</v>
          </cell>
          <cell r="S853">
            <v>15350071</v>
          </cell>
          <cell r="T853">
            <v>0</v>
          </cell>
        </row>
        <row r="854">
          <cell r="B854" t="str">
            <v>1-100-F001</v>
          </cell>
          <cell r="C854" t="str">
            <v>1-100-F001  VA-Recursos distrito</v>
          </cell>
          <cell r="D854">
            <v>0</v>
          </cell>
          <cell r="E854">
            <v>0</v>
          </cell>
          <cell r="F854">
            <v>72229224</v>
          </cell>
          <cell r="G854">
            <v>72229224</v>
          </cell>
          <cell r="H854">
            <v>0</v>
          </cell>
          <cell r="I854">
            <v>72229224</v>
          </cell>
          <cell r="J854">
            <v>0</v>
          </cell>
          <cell r="K854">
            <v>72229224</v>
          </cell>
          <cell r="L854">
            <v>3392285</v>
          </cell>
          <cell r="M854">
            <v>13286708</v>
          </cell>
          <cell r="N854">
            <v>18.395199999999999</v>
          </cell>
          <cell r="O854">
            <v>3392285</v>
          </cell>
          <cell r="P854">
            <v>13286708</v>
          </cell>
          <cell r="Q854">
            <v>18.395199999999999</v>
          </cell>
          <cell r="R854">
            <v>3392285</v>
          </cell>
          <cell r="S854">
            <v>13286708</v>
          </cell>
          <cell r="T854">
            <v>0</v>
          </cell>
        </row>
        <row r="855">
          <cell r="B855" t="str">
            <v>1-100-I012</v>
          </cell>
          <cell r="C855" t="str">
            <v>1-100-I012  VA-Estampilla propersonas mayores</v>
          </cell>
          <cell r="D855">
            <v>0</v>
          </cell>
          <cell r="E855">
            <v>0</v>
          </cell>
          <cell r="F855">
            <v>13573268</v>
          </cell>
          <cell r="G855">
            <v>13573268</v>
          </cell>
          <cell r="H855">
            <v>0</v>
          </cell>
          <cell r="I855">
            <v>13573268</v>
          </cell>
          <cell r="J855">
            <v>0</v>
          </cell>
          <cell r="K855">
            <v>13573268</v>
          </cell>
          <cell r="L855">
            <v>204000</v>
          </cell>
          <cell r="M855">
            <v>2063363</v>
          </cell>
          <cell r="N855">
            <v>15.201700000000001</v>
          </cell>
          <cell r="O855">
            <v>204000</v>
          </cell>
          <cell r="P855">
            <v>2063363</v>
          </cell>
          <cell r="Q855">
            <v>15.201700000000001</v>
          </cell>
          <cell r="R855">
            <v>204000</v>
          </cell>
          <cell r="S855">
            <v>2063363</v>
          </cell>
          <cell r="T855">
            <v>0</v>
          </cell>
        </row>
        <row r="856">
          <cell r="B856" t="str">
            <v>O232020200664112</v>
          </cell>
          <cell r="C856" t="str">
            <v>O232020200664112        Servicios de transporte terrestre local regular de</v>
          </cell>
          <cell r="D856">
            <v>0</v>
          </cell>
          <cell r="E856">
            <v>0</v>
          </cell>
          <cell r="F856">
            <v>298553601</v>
          </cell>
          <cell r="G856">
            <v>298553601</v>
          </cell>
          <cell r="H856">
            <v>0</v>
          </cell>
          <cell r="I856">
            <v>298553601</v>
          </cell>
          <cell r="J856">
            <v>0</v>
          </cell>
          <cell r="K856">
            <v>298553601</v>
          </cell>
          <cell r="L856">
            <v>22395000</v>
          </cell>
          <cell r="M856">
            <v>63292749</v>
          </cell>
          <cell r="N856">
            <v>21.1998</v>
          </cell>
          <cell r="O856">
            <v>22154900</v>
          </cell>
          <cell r="P856">
            <v>62710504</v>
          </cell>
          <cell r="Q856">
            <v>21.004799999999999</v>
          </cell>
          <cell r="R856">
            <v>20013300</v>
          </cell>
          <cell r="S856">
            <v>60568904</v>
          </cell>
          <cell r="T856">
            <v>2141600</v>
          </cell>
        </row>
        <row r="857">
          <cell r="B857" t="str">
            <v>1-100-F001</v>
          </cell>
          <cell r="C857" t="str">
            <v>1-100-F001  VA-Recursos distrito</v>
          </cell>
          <cell r="D857">
            <v>0</v>
          </cell>
          <cell r="E857">
            <v>0</v>
          </cell>
          <cell r="F857">
            <v>251061345</v>
          </cell>
          <cell r="G857">
            <v>251061345</v>
          </cell>
          <cell r="H857">
            <v>0</v>
          </cell>
          <cell r="I857">
            <v>251061345</v>
          </cell>
          <cell r="J857">
            <v>0</v>
          </cell>
          <cell r="K857">
            <v>251061345</v>
          </cell>
          <cell r="L857">
            <v>19416250</v>
          </cell>
          <cell r="M857">
            <v>53808220</v>
          </cell>
          <cell r="N857">
            <v>21.432300000000001</v>
          </cell>
          <cell r="O857">
            <v>19220250</v>
          </cell>
          <cell r="P857">
            <v>53270075</v>
          </cell>
          <cell r="Q857">
            <v>21.218</v>
          </cell>
          <cell r="R857">
            <v>17996950</v>
          </cell>
          <cell r="S857">
            <v>52046775</v>
          </cell>
          <cell r="T857">
            <v>1223300</v>
          </cell>
        </row>
        <row r="858">
          <cell r="B858" t="str">
            <v>1-100-I012</v>
          </cell>
          <cell r="C858" t="str">
            <v>1-100-I012  VA-Estampilla propersonas mayores</v>
          </cell>
          <cell r="D858">
            <v>0</v>
          </cell>
          <cell r="E858">
            <v>0</v>
          </cell>
          <cell r="F858">
            <v>47492256</v>
          </cell>
          <cell r="G858">
            <v>47492256</v>
          </cell>
          <cell r="H858">
            <v>0</v>
          </cell>
          <cell r="I858">
            <v>47492256</v>
          </cell>
          <cell r="J858">
            <v>0</v>
          </cell>
          <cell r="K858">
            <v>47492256</v>
          </cell>
          <cell r="L858">
            <v>2978750</v>
          </cell>
          <cell r="M858">
            <v>9484529</v>
          </cell>
          <cell r="N858">
            <v>19.970700000000001</v>
          </cell>
          <cell r="O858">
            <v>2934650</v>
          </cell>
          <cell r="P858">
            <v>9440429</v>
          </cell>
          <cell r="Q858">
            <v>19.877800000000001</v>
          </cell>
          <cell r="R858">
            <v>2016350</v>
          </cell>
          <cell r="S858">
            <v>8522129</v>
          </cell>
          <cell r="T858">
            <v>918300</v>
          </cell>
        </row>
        <row r="859">
          <cell r="B859" t="str">
            <v>O232020200664114</v>
          </cell>
          <cell r="C859" t="str">
            <v>O232020200664114        Servicios de transporte terrestre especial local d</v>
          </cell>
          <cell r="D859">
            <v>30035000</v>
          </cell>
          <cell r="E859">
            <v>0</v>
          </cell>
          <cell r="F859">
            <v>1155997158</v>
          </cell>
          <cell r="G859">
            <v>1186032158</v>
          </cell>
          <cell r="H859">
            <v>0</v>
          </cell>
          <cell r="I859">
            <v>1186032158</v>
          </cell>
          <cell r="J859">
            <v>0</v>
          </cell>
          <cell r="K859">
            <v>1186032158</v>
          </cell>
          <cell r="L859">
            <v>0</v>
          </cell>
          <cell r="M859">
            <v>1186032158</v>
          </cell>
          <cell r="N859">
            <v>100</v>
          </cell>
          <cell r="O859">
            <v>3273624</v>
          </cell>
          <cell r="P859">
            <v>14731937</v>
          </cell>
          <cell r="Q859">
            <v>1.2421</v>
          </cell>
          <cell r="R859">
            <v>3273624</v>
          </cell>
          <cell r="S859">
            <v>14731937</v>
          </cell>
          <cell r="T859">
            <v>0</v>
          </cell>
        </row>
        <row r="860">
          <cell r="B860" t="str">
            <v>1-100-F001</v>
          </cell>
          <cell r="C860" t="str">
            <v>1-100-F001  VA-Recursos distrito</v>
          </cell>
          <cell r="D860">
            <v>29035000</v>
          </cell>
          <cell r="E860">
            <v>0</v>
          </cell>
          <cell r="F860">
            <v>1155997158</v>
          </cell>
          <cell r="G860">
            <v>1185032158</v>
          </cell>
          <cell r="H860">
            <v>0</v>
          </cell>
          <cell r="I860">
            <v>1185032158</v>
          </cell>
          <cell r="J860">
            <v>0</v>
          </cell>
          <cell r="K860">
            <v>1185032158</v>
          </cell>
          <cell r="L860">
            <v>0</v>
          </cell>
          <cell r="M860">
            <v>1185032158</v>
          </cell>
          <cell r="N860">
            <v>100</v>
          </cell>
          <cell r="O860">
            <v>3273624</v>
          </cell>
          <cell r="P860">
            <v>14731937</v>
          </cell>
          <cell r="Q860">
            <v>1.2432000000000001</v>
          </cell>
          <cell r="R860">
            <v>3273624</v>
          </cell>
          <cell r="S860">
            <v>14731937</v>
          </cell>
          <cell r="T860">
            <v>0</v>
          </cell>
        </row>
        <row r="861">
          <cell r="B861" t="str">
            <v>1-100-I012</v>
          </cell>
          <cell r="C861" t="str">
            <v>1-100-I012  VA-Estampilla propersonas mayores</v>
          </cell>
          <cell r="D861">
            <v>1000000</v>
          </cell>
          <cell r="E861">
            <v>0</v>
          </cell>
          <cell r="F861">
            <v>0</v>
          </cell>
          <cell r="G861">
            <v>1000000</v>
          </cell>
          <cell r="H861">
            <v>0</v>
          </cell>
          <cell r="I861">
            <v>1000000</v>
          </cell>
          <cell r="J861">
            <v>0</v>
          </cell>
          <cell r="K861">
            <v>1000000</v>
          </cell>
          <cell r="L861">
            <v>0</v>
          </cell>
          <cell r="M861">
            <v>1000000</v>
          </cell>
          <cell r="N861">
            <v>100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</row>
        <row r="862">
          <cell r="B862" t="str">
            <v>O232020200668021</v>
          </cell>
          <cell r="C862" t="str">
            <v>O232020200668021        Servicios locales de mensajería nacional</v>
          </cell>
          <cell r="D862">
            <v>10000000</v>
          </cell>
          <cell r="E862">
            <v>0</v>
          </cell>
          <cell r="F862">
            <v>0</v>
          </cell>
          <cell r="G862">
            <v>10000000</v>
          </cell>
          <cell r="H862">
            <v>0</v>
          </cell>
          <cell r="I862">
            <v>10000000</v>
          </cell>
          <cell r="J862">
            <v>10000000</v>
          </cell>
          <cell r="K862">
            <v>10000000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</row>
        <row r="863">
          <cell r="B863" t="str">
            <v>1-100-F001</v>
          </cell>
          <cell r="C863" t="str">
            <v>1-100-F001  VA-Recursos distrito</v>
          </cell>
          <cell r="D863">
            <v>10000000</v>
          </cell>
          <cell r="E863">
            <v>0</v>
          </cell>
          <cell r="F863">
            <v>0</v>
          </cell>
          <cell r="G863">
            <v>10000000</v>
          </cell>
          <cell r="H863">
            <v>0</v>
          </cell>
          <cell r="I863">
            <v>10000000</v>
          </cell>
          <cell r="J863">
            <v>10000000</v>
          </cell>
          <cell r="K863">
            <v>10000000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</row>
        <row r="864">
          <cell r="B864" t="str">
            <v>O232020200771551</v>
          </cell>
          <cell r="C864" t="str">
            <v>O232020200771551        Servicios operacionales de los mercados financiero</v>
          </cell>
          <cell r="D864">
            <v>29198000</v>
          </cell>
          <cell r="E864">
            <v>-4503547</v>
          </cell>
          <cell r="F864">
            <v>6656339</v>
          </cell>
          <cell r="G864">
            <v>35854339</v>
          </cell>
          <cell r="H864">
            <v>0</v>
          </cell>
          <cell r="I864">
            <v>35854339</v>
          </cell>
          <cell r="J864">
            <v>0</v>
          </cell>
          <cell r="K864">
            <v>33854339</v>
          </cell>
          <cell r="L864">
            <v>1584806</v>
          </cell>
          <cell r="M864">
            <v>14026288</v>
          </cell>
          <cell r="N864">
            <v>39.120199999999997</v>
          </cell>
          <cell r="O864">
            <v>4008564</v>
          </cell>
          <cell r="P864">
            <v>9793707</v>
          </cell>
          <cell r="Q864">
            <v>27.315300000000001</v>
          </cell>
          <cell r="R864">
            <v>4008564</v>
          </cell>
          <cell r="S864">
            <v>9793701</v>
          </cell>
          <cell r="T864">
            <v>6</v>
          </cell>
        </row>
        <row r="865">
          <cell r="B865" t="str">
            <v>1-100-F001</v>
          </cell>
          <cell r="C865" t="str">
            <v>1-100-F001  VA-Recursos distrito</v>
          </cell>
          <cell r="D865">
            <v>29198000</v>
          </cell>
          <cell r="E865">
            <v>-4503547</v>
          </cell>
          <cell r="F865">
            <v>6656339</v>
          </cell>
          <cell r="G865">
            <v>35854339</v>
          </cell>
          <cell r="H865">
            <v>0</v>
          </cell>
          <cell r="I865">
            <v>35854339</v>
          </cell>
          <cell r="J865">
            <v>0</v>
          </cell>
          <cell r="K865">
            <v>33854339</v>
          </cell>
          <cell r="L865">
            <v>1584806</v>
          </cell>
          <cell r="M865">
            <v>14026288</v>
          </cell>
          <cell r="N865">
            <v>39.120199999999997</v>
          </cell>
          <cell r="O865">
            <v>4008564</v>
          </cell>
          <cell r="P865">
            <v>9793707</v>
          </cell>
          <cell r="Q865">
            <v>27.315300000000001</v>
          </cell>
          <cell r="R865">
            <v>4008564</v>
          </cell>
          <cell r="S865">
            <v>9793701</v>
          </cell>
          <cell r="T865">
            <v>6</v>
          </cell>
        </row>
        <row r="866">
          <cell r="B866" t="str">
            <v>O232020200882199</v>
          </cell>
          <cell r="C866" t="str">
            <v>O232020200882199        Otros servicios jurídicos n.c.p.</v>
          </cell>
          <cell r="D866">
            <v>0</v>
          </cell>
          <cell r="E866">
            <v>0</v>
          </cell>
          <cell r="F866">
            <v>4000000</v>
          </cell>
          <cell r="G866">
            <v>4000000</v>
          </cell>
          <cell r="H866">
            <v>0</v>
          </cell>
          <cell r="I866">
            <v>4000000</v>
          </cell>
          <cell r="J866">
            <v>0</v>
          </cell>
          <cell r="K866">
            <v>4000000</v>
          </cell>
          <cell r="L866">
            <v>0</v>
          </cell>
          <cell r="M866">
            <v>547942</v>
          </cell>
          <cell r="N866">
            <v>13.698600000000001</v>
          </cell>
          <cell r="O866">
            <v>0</v>
          </cell>
          <cell r="P866">
            <v>547942</v>
          </cell>
          <cell r="Q866">
            <v>13.698600000000001</v>
          </cell>
          <cell r="R866">
            <v>0</v>
          </cell>
          <cell r="S866">
            <v>547942</v>
          </cell>
          <cell r="T866">
            <v>0</v>
          </cell>
        </row>
        <row r="867">
          <cell r="B867" t="str">
            <v>1-100-F001</v>
          </cell>
          <cell r="C867" t="str">
            <v>1-100-F001  VA-Recursos distrito</v>
          </cell>
          <cell r="D867">
            <v>0</v>
          </cell>
          <cell r="E867">
            <v>0</v>
          </cell>
          <cell r="F867">
            <v>4000000</v>
          </cell>
          <cell r="G867">
            <v>4000000</v>
          </cell>
          <cell r="H867">
            <v>0</v>
          </cell>
          <cell r="I867">
            <v>4000000</v>
          </cell>
          <cell r="J867">
            <v>0</v>
          </cell>
          <cell r="K867">
            <v>4000000</v>
          </cell>
          <cell r="L867">
            <v>0</v>
          </cell>
          <cell r="M867">
            <v>547942</v>
          </cell>
          <cell r="N867">
            <v>13.698600000000001</v>
          </cell>
          <cell r="O867">
            <v>0</v>
          </cell>
          <cell r="P867">
            <v>547942</v>
          </cell>
          <cell r="Q867">
            <v>13.698600000000001</v>
          </cell>
          <cell r="R867">
            <v>0</v>
          </cell>
          <cell r="S867">
            <v>547942</v>
          </cell>
          <cell r="T867">
            <v>0</v>
          </cell>
        </row>
        <row r="868">
          <cell r="B868" t="str">
            <v>O232020200883118</v>
          </cell>
          <cell r="C868" t="str">
            <v>O232020200883118        Servicios de gestión y administración empresarial</v>
          </cell>
          <cell r="D868">
            <v>71659948000</v>
          </cell>
          <cell r="E868">
            <v>999822300</v>
          </cell>
          <cell r="F868">
            <v>-63595265</v>
          </cell>
          <cell r="G868">
            <v>71596352735</v>
          </cell>
          <cell r="H868">
            <v>0</v>
          </cell>
          <cell r="I868">
            <v>71596352735</v>
          </cell>
          <cell r="J868">
            <v>57687644</v>
          </cell>
          <cell r="K868">
            <v>70464701348</v>
          </cell>
          <cell r="L868">
            <v>210694466</v>
          </cell>
          <cell r="M868">
            <v>70278696225</v>
          </cell>
          <cell r="N868">
            <v>98.159599999999998</v>
          </cell>
          <cell r="O868">
            <v>6499601958</v>
          </cell>
          <cell r="P868">
            <v>21775312300</v>
          </cell>
          <cell r="Q868">
            <v>30.414000000000001</v>
          </cell>
          <cell r="R868">
            <v>6494309958</v>
          </cell>
          <cell r="S868">
            <v>21770020300</v>
          </cell>
          <cell r="T868">
            <v>5292000</v>
          </cell>
        </row>
        <row r="869">
          <cell r="B869" t="str">
            <v>1-100-F001</v>
          </cell>
          <cell r="C869" t="str">
            <v>1-100-F001  VA-Recursos distrito</v>
          </cell>
          <cell r="D869">
            <v>65547466000</v>
          </cell>
          <cell r="E869">
            <v>999397900</v>
          </cell>
          <cell r="F869">
            <v>108870335</v>
          </cell>
          <cell r="G869">
            <v>65656336335</v>
          </cell>
          <cell r="H869">
            <v>0</v>
          </cell>
          <cell r="I869">
            <v>65656336335</v>
          </cell>
          <cell r="J869">
            <v>57687644</v>
          </cell>
          <cell r="K869">
            <v>64525109348</v>
          </cell>
          <cell r="L869">
            <v>210694466</v>
          </cell>
          <cell r="M869">
            <v>64339104225</v>
          </cell>
          <cell r="N869">
            <v>97.993700000000004</v>
          </cell>
          <cell r="O869">
            <v>5982034365</v>
          </cell>
          <cell r="P869">
            <v>19976261047</v>
          </cell>
          <cell r="Q869">
            <v>30.4255</v>
          </cell>
          <cell r="R869">
            <v>5976742365</v>
          </cell>
          <cell r="S869">
            <v>19970969047</v>
          </cell>
          <cell r="T869">
            <v>5292000</v>
          </cell>
        </row>
        <row r="870">
          <cell r="B870" t="str">
            <v>1-100-I012</v>
          </cell>
          <cell r="C870" t="str">
            <v>1-100-I012  VA-Estampilla propersonas mayores</v>
          </cell>
          <cell r="D870">
            <v>6112482000</v>
          </cell>
          <cell r="E870">
            <v>0</v>
          </cell>
          <cell r="F870">
            <v>-172890000</v>
          </cell>
          <cell r="G870">
            <v>5939592000</v>
          </cell>
          <cell r="H870">
            <v>0</v>
          </cell>
          <cell r="I870">
            <v>5939592000</v>
          </cell>
          <cell r="J870">
            <v>0</v>
          </cell>
          <cell r="K870">
            <v>5939592000</v>
          </cell>
          <cell r="L870">
            <v>0</v>
          </cell>
          <cell r="M870">
            <v>5939592000</v>
          </cell>
          <cell r="N870">
            <v>100</v>
          </cell>
          <cell r="O870">
            <v>517567593</v>
          </cell>
          <cell r="P870">
            <v>1799051253</v>
          </cell>
          <cell r="Q870">
            <v>30.289100000000001</v>
          </cell>
          <cell r="R870">
            <v>517567593</v>
          </cell>
          <cell r="S870">
            <v>1799051253</v>
          </cell>
          <cell r="T870">
            <v>0</v>
          </cell>
        </row>
        <row r="871">
          <cell r="B871" t="str">
            <v>1-601-F001</v>
          </cell>
          <cell r="C871" t="str">
            <v>1-601-F001  PAS-Otros distrito</v>
          </cell>
          <cell r="D871">
            <v>0</v>
          </cell>
          <cell r="E871">
            <v>424400</v>
          </cell>
          <cell r="F871">
            <v>424400</v>
          </cell>
          <cell r="G871">
            <v>424400</v>
          </cell>
          <cell r="H871">
            <v>0</v>
          </cell>
          <cell r="I871">
            <v>424400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</row>
        <row r="872">
          <cell r="B872" t="str">
            <v>O232020200884120</v>
          </cell>
          <cell r="C872" t="str">
            <v>O232020200884120        Servicios de telefonía fija (acceso)</v>
          </cell>
          <cell r="D872">
            <v>0</v>
          </cell>
          <cell r="E872">
            <v>0</v>
          </cell>
          <cell r="F872">
            <v>1000000</v>
          </cell>
          <cell r="G872">
            <v>1000000</v>
          </cell>
          <cell r="H872">
            <v>0</v>
          </cell>
          <cell r="I872">
            <v>1000000</v>
          </cell>
          <cell r="J872">
            <v>0</v>
          </cell>
          <cell r="K872">
            <v>1000000</v>
          </cell>
          <cell r="L872">
            <v>0</v>
          </cell>
          <cell r="M872">
            <v>136990</v>
          </cell>
          <cell r="N872">
            <v>13.699</v>
          </cell>
          <cell r="O872">
            <v>0</v>
          </cell>
          <cell r="P872">
            <v>136990</v>
          </cell>
          <cell r="Q872">
            <v>13.699</v>
          </cell>
          <cell r="R872">
            <v>0</v>
          </cell>
          <cell r="S872">
            <v>136990</v>
          </cell>
          <cell r="T872">
            <v>0</v>
          </cell>
        </row>
        <row r="873">
          <cell r="B873" t="str">
            <v>1-100-F001</v>
          </cell>
          <cell r="C873" t="str">
            <v>1-100-F001  VA-Recursos distrito</v>
          </cell>
          <cell r="D873">
            <v>0</v>
          </cell>
          <cell r="E873">
            <v>0</v>
          </cell>
          <cell r="F873">
            <v>1000000</v>
          </cell>
          <cell r="G873">
            <v>1000000</v>
          </cell>
          <cell r="H873">
            <v>0</v>
          </cell>
          <cell r="I873">
            <v>1000000</v>
          </cell>
          <cell r="J873">
            <v>0</v>
          </cell>
          <cell r="K873">
            <v>1000000</v>
          </cell>
          <cell r="L873">
            <v>0</v>
          </cell>
          <cell r="M873">
            <v>136990</v>
          </cell>
          <cell r="N873">
            <v>13.699</v>
          </cell>
          <cell r="O873">
            <v>0</v>
          </cell>
          <cell r="P873">
            <v>136990</v>
          </cell>
          <cell r="Q873">
            <v>13.699</v>
          </cell>
          <cell r="R873">
            <v>0</v>
          </cell>
          <cell r="S873">
            <v>136990</v>
          </cell>
          <cell r="T873">
            <v>0</v>
          </cell>
        </row>
        <row r="874">
          <cell r="B874" t="str">
            <v>O232020200885310</v>
          </cell>
          <cell r="C874" t="str">
            <v>O232020200885310        Servicios de desinfección y exterminación</v>
          </cell>
          <cell r="D874">
            <v>10000000</v>
          </cell>
          <cell r="E874">
            <v>0</v>
          </cell>
          <cell r="F874">
            <v>330829987</v>
          </cell>
          <cell r="G874">
            <v>340829987</v>
          </cell>
          <cell r="H874">
            <v>0</v>
          </cell>
          <cell r="I874">
            <v>340829987</v>
          </cell>
          <cell r="J874">
            <v>330000000</v>
          </cell>
          <cell r="K874">
            <v>330000000</v>
          </cell>
          <cell r="L874">
            <v>330000000</v>
          </cell>
          <cell r="M874">
            <v>330000000</v>
          </cell>
          <cell r="N874">
            <v>96.822500000000005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</row>
        <row r="875">
          <cell r="B875" t="str">
            <v>1-100-F001</v>
          </cell>
          <cell r="C875" t="str">
            <v>1-100-F001  VA-Recursos distrito</v>
          </cell>
          <cell r="D875">
            <v>10000000</v>
          </cell>
          <cell r="E875">
            <v>0</v>
          </cell>
          <cell r="F875">
            <v>330829987</v>
          </cell>
          <cell r="G875">
            <v>340829987</v>
          </cell>
          <cell r="H875">
            <v>0</v>
          </cell>
          <cell r="I875">
            <v>340829987</v>
          </cell>
          <cell r="J875">
            <v>330000000</v>
          </cell>
          <cell r="K875">
            <v>330000000</v>
          </cell>
          <cell r="L875">
            <v>330000000</v>
          </cell>
          <cell r="M875">
            <v>330000000</v>
          </cell>
          <cell r="N875">
            <v>96.822500000000005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</row>
        <row r="876">
          <cell r="B876" t="str">
            <v>O232020200885330</v>
          </cell>
          <cell r="C876" t="str">
            <v>O232020200885330        Servicios de limpieza general</v>
          </cell>
          <cell r="D876">
            <v>15301027000</v>
          </cell>
          <cell r="E876">
            <v>2049242668</v>
          </cell>
          <cell r="F876">
            <v>2049242668</v>
          </cell>
          <cell r="G876">
            <v>17350269668</v>
          </cell>
          <cell r="H876">
            <v>0</v>
          </cell>
          <cell r="I876">
            <v>17350269668</v>
          </cell>
          <cell r="J876">
            <v>0</v>
          </cell>
          <cell r="K876">
            <v>15301026098</v>
          </cell>
          <cell r="L876">
            <v>0</v>
          </cell>
          <cell r="M876">
            <v>15301026098</v>
          </cell>
          <cell r="N876">
            <v>88.188999999999993</v>
          </cell>
          <cell r="O876">
            <v>2813342947</v>
          </cell>
          <cell r="P876">
            <v>9304268004</v>
          </cell>
          <cell r="Q876">
            <v>53.626100000000001</v>
          </cell>
          <cell r="R876">
            <v>2813342947</v>
          </cell>
          <cell r="S876">
            <v>9304268004</v>
          </cell>
          <cell r="T876">
            <v>0</v>
          </cell>
        </row>
        <row r="877">
          <cell r="B877" t="str">
            <v>1-100-F001</v>
          </cell>
          <cell r="C877" t="str">
            <v>1-100-F001  VA-Recursos distrito</v>
          </cell>
          <cell r="D877">
            <v>14166394000</v>
          </cell>
          <cell r="E877">
            <v>917453816</v>
          </cell>
          <cell r="F877">
            <v>917453816</v>
          </cell>
          <cell r="G877">
            <v>15083847816</v>
          </cell>
          <cell r="H877">
            <v>0</v>
          </cell>
          <cell r="I877">
            <v>15083847816</v>
          </cell>
          <cell r="J877">
            <v>0</v>
          </cell>
          <cell r="K877">
            <v>14166393098</v>
          </cell>
          <cell r="L877">
            <v>0</v>
          </cell>
          <cell r="M877">
            <v>14166393098</v>
          </cell>
          <cell r="N877">
            <v>93.917599999999993</v>
          </cell>
          <cell r="O877">
            <v>2646101527</v>
          </cell>
          <cell r="P877">
            <v>8871729001</v>
          </cell>
          <cell r="Q877">
            <v>58.816099999999999</v>
          </cell>
          <cell r="R877">
            <v>2646101527</v>
          </cell>
          <cell r="S877">
            <v>8871729001</v>
          </cell>
          <cell r="T877">
            <v>0</v>
          </cell>
        </row>
        <row r="878">
          <cell r="B878" t="str">
            <v>1-100-I012</v>
          </cell>
          <cell r="C878" t="str">
            <v>1-100-I012  VA-Estampilla propersonas mayores</v>
          </cell>
          <cell r="D878">
            <v>1134633000</v>
          </cell>
          <cell r="E878">
            <v>0</v>
          </cell>
          <cell r="F878">
            <v>0</v>
          </cell>
          <cell r="G878">
            <v>1134633000</v>
          </cell>
          <cell r="H878">
            <v>0</v>
          </cell>
          <cell r="I878">
            <v>1134633000</v>
          </cell>
          <cell r="J878">
            <v>0</v>
          </cell>
          <cell r="K878">
            <v>1134633000</v>
          </cell>
          <cell r="L878">
            <v>0</v>
          </cell>
          <cell r="M878">
            <v>1134633000</v>
          </cell>
          <cell r="N878">
            <v>100</v>
          </cell>
          <cell r="O878">
            <v>167241420</v>
          </cell>
          <cell r="P878">
            <v>432539003</v>
          </cell>
          <cell r="Q878">
            <v>38.121499999999997</v>
          </cell>
          <cell r="R878">
            <v>167241420</v>
          </cell>
          <cell r="S878">
            <v>432539003</v>
          </cell>
          <cell r="T878">
            <v>0</v>
          </cell>
        </row>
        <row r="879">
          <cell r="B879" t="str">
            <v>1-300-I010</v>
          </cell>
          <cell r="C879" t="str">
            <v>1-300-I010  REAF-Estampilla propersonas mayores</v>
          </cell>
          <cell r="D879">
            <v>0</v>
          </cell>
          <cell r="E879">
            <v>1131788852</v>
          </cell>
          <cell r="F879">
            <v>1131788852</v>
          </cell>
          <cell r="G879">
            <v>1131788852</v>
          </cell>
          <cell r="H879">
            <v>0</v>
          </cell>
          <cell r="I879">
            <v>1131788852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</row>
        <row r="880">
          <cell r="B880" t="str">
            <v>O232020200885951</v>
          </cell>
          <cell r="C880" t="str">
            <v>O232020200885951        Servicios de copia y reproducción</v>
          </cell>
          <cell r="D880">
            <v>9995000</v>
          </cell>
          <cell r="E880">
            <v>0</v>
          </cell>
          <cell r="F880">
            <v>314680208</v>
          </cell>
          <cell r="G880">
            <v>324675208</v>
          </cell>
          <cell r="H880">
            <v>0</v>
          </cell>
          <cell r="I880">
            <v>324675208</v>
          </cell>
          <cell r="J880">
            <v>150000000</v>
          </cell>
          <cell r="K880">
            <v>324675208</v>
          </cell>
          <cell r="L880">
            <v>5538715</v>
          </cell>
          <cell r="M880">
            <v>98507945</v>
          </cell>
          <cell r="N880">
            <v>30.340499999999999</v>
          </cell>
          <cell r="O880">
            <v>12448543</v>
          </cell>
          <cell r="P880">
            <v>25189669</v>
          </cell>
          <cell r="Q880">
            <v>7.7584</v>
          </cell>
          <cell r="R880">
            <v>12448543</v>
          </cell>
          <cell r="S880">
            <v>25189669</v>
          </cell>
          <cell r="T880">
            <v>0</v>
          </cell>
        </row>
        <row r="881">
          <cell r="B881" t="str">
            <v>1-100-F001</v>
          </cell>
          <cell r="C881" t="str">
            <v>1-100-F001  VA-Recursos distrito</v>
          </cell>
          <cell r="D881">
            <v>9995000</v>
          </cell>
          <cell r="E881">
            <v>0</v>
          </cell>
          <cell r="F881">
            <v>286165514</v>
          </cell>
          <cell r="G881">
            <v>296160514</v>
          </cell>
          <cell r="H881">
            <v>0</v>
          </cell>
          <cell r="I881">
            <v>296160514</v>
          </cell>
          <cell r="J881">
            <v>150000000</v>
          </cell>
          <cell r="K881">
            <v>296160514</v>
          </cell>
          <cell r="L881">
            <v>3962538</v>
          </cell>
          <cell r="M881">
            <v>93025639</v>
          </cell>
          <cell r="N881">
            <v>31.410499999999999</v>
          </cell>
          <cell r="O881">
            <v>10962330</v>
          </cell>
          <cell r="P881">
            <v>19797327</v>
          </cell>
          <cell r="Q881">
            <v>6.6847000000000003</v>
          </cell>
          <cell r="R881">
            <v>10962330</v>
          </cell>
          <cell r="S881">
            <v>19797327</v>
          </cell>
          <cell r="T881">
            <v>0</v>
          </cell>
        </row>
        <row r="882">
          <cell r="B882" t="str">
            <v>1-100-I012</v>
          </cell>
          <cell r="C882" t="str">
            <v>1-100-I012  VA-Estampilla propersonas mayores</v>
          </cell>
          <cell r="D882">
            <v>0</v>
          </cell>
          <cell r="E882">
            <v>0</v>
          </cell>
          <cell r="F882">
            <v>28514694</v>
          </cell>
          <cell r="G882">
            <v>28514694</v>
          </cell>
          <cell r="H882">
            <v>0</v>
          </cell>
          <cell r="I882">
            <v>28514694</v>
          </cell>
          <cell r="J882">
            <v>0</v>
          </cell>
          <cell r="K882">
            <v>28514694</v>
          </cell>
          <cell r="L882">
            <v>1576177</v>
          </cell>
          <cell r="M882">
            <v>5482306</v>
          </cell>
          <cell r="N882">
            <v>19.226199999999999</v>
          </cell>
          <cell r="O882">
            <v>1486213</v>
          </cell>
          <cell r="P882">
            <v>5392342</v>
          </cell>
          <cell r="Q882">
            <v>18.910699999999999</v>
          </cell>
          <cell r="R882">
            <v>1486213</v>
          </cell>
          <cell r="S882">
            <v>5392342</v>
          </cell>
          <cell r="T882">
            <v>0</v>
          </cell>
        </row>
        <row r="883">
          <cell r="B883" t="str">
            <v>O232020200885970</v>
          </cell>
          <cell r="C883" t="str">
            <v>O232020200885970        Servicios de mantenimiento y cuidado del paisaje</v>
          </cell>
          <cell r="D883">
            <v>10000000</v>
          </cell>
          <cell r="E883">
            <v>386198009</v>
          </cell>
          <cell r="F883">
            <v>386198009</v>
          </cell>
          <cell r="G883">
            <v>396198009</v>
          </cell>
          <cell r="H883">
            <v>0</v>
          </cell>
          <cell r="I883">
            <v>396198009</v>
          </cell>
          <cell r="J883">
            <v>210000000</v>
          </cell>
          <cell r="K883">
            <v>210000000</v>
          </cell>
          <cell r="L883">
            <v>210000000</v>
          </cell>
          <cell r="M883">
            <v>210000000</v>
          </cell>
          <cell r="N883">
            <v>53.003799999999998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</row>
        <row r="884">
          <cell r="B884" t="str">
            <v>1-100-F001</v>
          </cell>
          <cell r="C884" t="str">
            <v>1-100-F001  VA-Recursos distrito</v>
          </cell>
          <cell r="D884">
            <v>10000000</v>
          </cell>
          <cell r="E884">
            <v>386198009</v>
          </cell>
          <cell r="F884">
            <v>386198009</v>
          </cell>
          <cell r="G884">
            <v>396198009</v>
          </cell>
          <cell r="H884">
            <v>0</v>
          </cell>
          <cell r="I884">
            <v>396198009</v>
          </cell>
          <cell r="J884">
            <v>210000000</v>
          </cell>
          <cell r="K884">
            <v>210000000</v>
          </cell>
          <cell r="L884">
            <v>210000000</v>
          </cell>
          <cell r="M884">
            <v>210000000</v>
          </cell>
          <cell r="N884">
            <v>53.003799999999998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</row>
        <row r="885">
          <cell r="B885" t="str">
            <v>O232020200886312</v>
          </cell>
          <cell r="C885" t="str">
            <v>O232020200886312        Servicios de distribución de electricidad (a comis</v>
          </cell>
          <cell r="D885">
            <v>0</v>
          </cell>
          <cell r="E885">
            <v>0</v>
          </cell>
          <cell r="F885">
            <v>3000000</v>
          </cell>
          <cell r="G885">
            <v>3000000</v>
          </cell>
          <cell r="H885">
            <v>0</v>
          </cell>
          <cell r="I885">
            <v>3000000</v>
          </cell>
          <cell r="J885">
            <v>0</v>
          </cell>
          <cell r="K885">
            <v>3000000</v>
          </cell>
          <cell r="L885">
            <v>0</v>
          </cell>
          <cell r="M885">
            <v>410961</v>
          </cell>
          <cell r="N885">
            <v>13.698700000000001</v>
          </cell>
          <cell r="O885">
            <v>0</v>
          </cell>
          <cell r="P885">
            <v>410961</v>
          </cell>
          <cell r="Q885">
            <v>13.698700000000001</v>
          </cell>
          <cell r="R885">
            <v>0</v>
          </cell>
          <cell r="S885">
            <v>410961</v>
          </cell>
          <cell r="T885">
            <v>0</v>
          </cell>
        </row>
        <row r="886">
          <cell r="B886" t="str">
            <v>1-100-F001</v>
          </cell>
          <cell r="C886" t="str">
            <v>1-100-F001  VA-Recursos distrito</v>
          </cell>
          <cell r="D886">
            <v>0</v>
          </cell>
          <cell r="E886">
            <v>0</v>
          </cell>
          <cell r="F886">
            <v>3000000</v>
          </cell>
          <cell r="G886">
            <v>3000000</v>
          </cell>
          <cell r="H886">
            <v>0</v>
          </cell>
          <cell r="I886">
            <v>3000000</v>
          </cell>
          <cell r="J886">
            <v>0</v>
          </cell>
          <cell r="K886">
            <v>3000000</v>
          </cell>
          <cell r="L886">
            <v>0</v>
          </cell>
          <cell r="M886">
            <v>410961</v>
          </cell>
          <cell r="N886">
            <v>13.698700000000001</v>
          </cell>
          <cell r="O886">
            <v>0</v>
          </cell>
          <cell r="P886">
            <v>410961</v>
          </cell>
          <cell r="Q886">
            <v>13.698700000000001</v>
          </cell>
          <cell r="R886">
            <v>0</v>
          </cell>
          <cell r="S886">
            <v>410961</v>
          </cell>
          <cell r="T886">
            <v>0</v>
          </cell>
        </row>
        <row r="887">
          <cell r="B887" t="str">
            <v>O232020200886320</v>
          </cell>
          <cell r="C887" t="str">
            <v>O232020200886320        Servicios de distribución de gas por tuberías (a c</v>
          </cell>
          <cell r="D887">
            <v>0</v>
          </cell>
          <cell r="E887">
            <v>0</v>
          </cell>
          <cell r="F887">
            <v>200000</v>
          </cell>
          <cell r="G887">
            <v>200000</v>
          </cell>
          <cell r="H887">
            <v>0</v>
          </cell>
          <cell r="I887">
            <v>200000</v>
          </cell>
          <cell r="J887">
            <v>0</v>
          </cell>
          <cell r="K887">
            <v>200000</v>
          </cell>
          <cell r="L887">
            <v>0</v>
          </cell>
          <cell r="M887">
            <v>27398</v>
          </cell>
          <cell r="N887">
            <v>13.699</v>
          </cell>
          <cell r="O887">
            <v>0</v>
          </cell>
          <cell r="P887">
            <v>27398</v>
          </cell>
          <cell r="Q887">
            <v>13.699</v>
          </cell>
          <cell r="R887">
            <v>0</v>
          </cell>
          <cell r="S887">
            <v>27398</v>
          </cell>
          <cell r="T887">
            <v>0</v>
          </cell>
        </row>
        <row r="888">
          <cell r="B888" t="str">
            <v>1-100-F001</v>
          </cell>
          <cell r="C888" t="str">
            <v>1-100-F001  VA-Recursos distrito</v>
          </cell>
          <cell r="D888">
            <v>0</v>
          </cell>
          <cell r="E888">
            <v>0</v>
          </cell>
          <cell r="F888">
            <v>200000</v>
          </cell>
          <cell r="G888">
            <v>200000</v>
          </cell>
          <cell r="H888">
            <v>0</v>
          </cell>
          <cell r="I888">
            <v>200000</v>
          </cell>
          <cell r="J888">
            <v>0</v>
          </cell>
          <cell r="K888">
            <v>200000</v>
          </cell>
          <cell r="L888">
            <v>0</v>
          </cell>
          <cell r="M888">
            <v>27398</v>
          </cell>
          <cell r="N888">
            <v>13.699</v>
          </cell>
          <cell r="O888">
            <v>0</v>
          </cell>
          <cell r="P888">
            <v>27398</v>
          </cell>
          <cell r="Q888">
            <v>13.699</v>
          </cell>
          <cell r="R888">
            <v>0</v>
          </cell>
          <cell r="S888">
            <v>27398</v>
          </cell>
          <cell r="T888">
            <v>0</v>
          </cell>
        </row>
        <row r="889">
          <cell r="B889" t="str">
            <v>O232020200886330</v>
          </cell>
          <cell r="C889" t="str">
            <v>O232020200886330        Servicios de distribución de agua por tubería (a c</v>
          </cell>
          <cell r="D889">
            <v>0</v>
          </cell>
          <cell r="E889">
            <v>0</v>
          </cell>
          <cell r="F889">
            <v>4000000</v>
          </cell>
          <cell r="G889">
            <v>4000000</v>
          </cell>
          <cell r="H889">
            <v>0</v>
          </cell>
          <cell r="I889">
            <v>4000000</v>
          </cell>
          <cell r="J889">
            <v>0</v>
          </cell>
          <cell r="K889">
            <v>4000000</v>
          </cell>
          <cell r="L889">
            <v>0</v>
          </cell>
          <cell r="M889">
            <v>547942</v>
          </cell>
          <cell r="N889">
            <v>13.698600000000001</v>
          </cell>
          <cell r="O889">
            <v>0</v>
          </cell>
          <cell r="P889">
            <v>547942</v>
          </cell>
          <cell r="Q889">
            <v>13.698600000000001</v>
          </cell>
          <cell r="R889">
            <v>0</v>
          </cell>
          <cell r="S889">
            <v>547942</v>
          </cell>
          <cell r="T889">
            <v>0</v>
          </cell>
        </row>
        <row r="890">
          <cell r="B890" t="str">
            <v>1-100-F001</v>
          </cell>
          <cell r="C890" t="str">
            <v>1-100-F001  VA-Recursos distrito</v>
          </cell>
          <cell r="D890">
            <v>0</v>
          </cell>
          <cell r="E890">
            <v>0</v>
          </cell>
          <cell r="F890">
            <v>4000000</v>
          </cell>
          <cell r="G890">
            <v>4000000</v>
          </cell>
          <cell r="H890">
            <v>0</v>
          </cell>
          <cell r="I890">
            <v>4000000</v>
          </cell>
          <cell r="J890">
            <v>0</v>
          </cell>
          <cell r="K890">
            <v>4000000</v>
          </cell>
          <cell r="L890">
            <v>0</v>
          </cell>
          <cell r="M890">
            <v>547942</v>
          </cell>
          <cell r="N890">
            <v>13.698600000000001</v>
          </cell>
          <cell r="O890">
            <v>0</v>
          </cell>
          <cell r="P890">
            <v>547942</v>
          </cell>
          <cell r="Q890">
            <v>13.698600000000001</v>
          </cell>
          <cell r="R890">
            <v>0</v>
          </cell>
          <cell r="S890">
            <v>547942</v>
          </cell>
          <cell r="T890">
            <v>0</v>
          </cell>
        </row>
        <row r="891">
          <cell r="B891" t="str">
            <v>O23202020088711001</v>
          </cell>
          <cell r="C891" t="str">
            <v>O23202020088711001      Servicio de mantenimiento y reparación de producto</v>
          </cell>
          <cell r="D891">
            <v>4000000</v>
          </cell>
          <cell r="E891">
            <v>580322000</v>
          </cell>
          <cell r="F891">
            <v>750322000</v>
          </cell>
          <cell r="G891">
            <v>754322000</v>
          </cell>
          <cell r="H891">
            <v>0</v>
          </cell>
          <cell r="I891">
            <v>754322000</v>
          </cell>
          <cell r="J891">
            <v>580322000</v>
          </cell>
          <cell r="K891">
            <v>754322000</v>
          </cell>
          <cell r="L891">
            <v>0</v>
          </cell>
          <cell r="M891">
            <v>174000000</v>
          </cell>
          <cell r="N891">
            <v>23.0671</v>
          </cell>
          <cell r="O891">
            <v>75644197</v>
          </cell>
          <cell r="P891">
            <v>75644197</v>
          </cell>
          <cell r="Q891">
            <v>10.0281</v>
          </cell>
          <cell r="R891">
            <v>75644197</v>
          </cell>
          <cell r="S891">
            <v>75644197</v>
          </cell>
          <cell r="T891">
            <v>0</v>
          </cell>
        </row>
        <row r="892">
          <cell r="B892" t="str">
            <v>1-100-F001</v>
          </cell>
          <cell r="C892" t="str">
            <v>1-100-F001  VA-Recursos distrito</v>
          </cell>
          <cell r="D892">
            <v>4000000</v>
          </cell>
          <cell r="E892">
            <v>580322000</v>
          </cell>
          <cell r="F892">
            <v>750322000</v>
          </cell>
          <cell r="G892">
            <v>754322000</v>
          </cell>
          <cell r="H892">
            <v>0</v>
          </cell>
          <cell r="I892">
            <v>754322000</v>
          </cell>
          <cell r="J892">
            <v>580322000</v>
          </cell>
          <cell r="K892">
            <v>754322000</v>
          </cell>
          <cell r="L892">
            <v>0</v>
          </cell>
          <cell r="M892">
            <v>174000000</v>
          </cell>
          <cell r="N892">
            <v>23.0671</v>
          </cell>
          <cell r="O892">
            <v>75644197</v>
          </cell>
          <cell r="P892">
            <v>75644197</v>
          </cell>
          <cell r="Q892">
            <v>10.0281</v>
          </cell>
          <cell r="R892">
            <v>75644197</v>
          </cell>
          <cell r="S892">
            <v>75644197</v>
          </cell>
          <cell r="T892">
            <v>0</v>
          </cell>
        </row>
        <row r="893">
          <cell r="B893" t="str">
            <v>O23202020088715701</v>
          </cell>
          <cell r="C893" t="str">
            <v>O23202020088715701      Servicio de mantenimiento y reparación de ascensor</v>
          </cell>
          <cell r="D893">
            <v>4000000</v>
          </cell>
          <cell r="E893">
            <v>47900496</v>
          </cell>
          <cell r="F893">
            <v>65400496</v>
          </cell>
          <cell r="G893">
            <v>69400496</v>
          </cell>
          <cell r="H893">
            <v>0</v>
          </cell>
          <cell r="I893">
            <v>69400496</v>
          </cell>
          <cell r="J893">
            <v>36000000</v>
          </cell>
          <cell r="K893">
            <v>53500000</v>
          </cell>
          <cell r="L893">
            <v>0</v>
          </cell>
          <cell r="M893">
            <v>7500000</v>
          </cell>
          <cell r="N893">
            <v>10.806800000000001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</row>
        <row r="894">
          <cell r="B894" t="str">
            <v>1-100-F001</v>
          </cell>
          <cell r="C894" t="str">
            <v>1-100-F001  VA-Recursos distrito</v>
          </cell>
          <cell r="D894">
            <v>4000000</v>
          </cell>
          <cell r="E894">
            <v>47900496</v>
          </cell>
          <cell r="F894">
            <v>65400496</v>
          </cell>
          <cell r="G894">
            <v>69400496</v>
          </cell>
          <cell r="H894">
            <v>0</v>
          </cell>
          <cell r="I894">
            <v>69400496</v>
          </cell>
          <cell r="J894">
            <v>36000000</v>
          </cell>
          <cell r="K894">
            <v>53500000</v>
          </cell>
          <cell r="L894">
            <v>0</v>
          </cell>
          <cell r="M894">
            <v>7500000</v>
          </cell>
          <cell r="N894">
            <v>10.806800000000001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</row>
        <row r="895">
          <cell r="B895" t="str">
            <v>O23202020088729001</v>
          </cell>
          <cell r="C895" t="str">
            <v>O23202020088729001      Servicio de mantenimiento y reparación de biciclet</v>
          </cell>
          <cell r="D895">
            <v>2500000</v>
          </cell>
          <cell r="E895">
            <v>13436116</v>
          </cell>
          <cell r="F895">
            <v>13436116</v>
          </cell>
          <cell r="G895">
            <v>15936116</v>
          </cell>
          <cell r="H895">
            <v>0</v>
          </cell>
          <cell r="I895">
            <v>15936116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</row>
        <row r="896">
          <cell r="B896" t="str">
            <v>1-100-F001</v>
          </cell>
          <cell r="C896" t="str">
            <v>1-100-F001  VA-Recursos distrito</v>
          </cell>
          <cell r="D896">
            <v>2500000</v>
          </cell>
          <cell r="E896">
            <v>13436116</v>
          </cell>
          <cell r="F896">
            <v>13436116</v>
          </cell>
          <cell r="G896">
            <v>15936116</v>
          </cell>
          <cell r="H896">
            <v>0</v>
          </cell>
          <cell r="I896">
            <v>15936116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</row>
        <row r="897">
          <cell r="B897" t="str">
            <v>O232020200888167</v>
          </cell>
          <cell r="C897" t="str">
            <v>O232020200888167        Servicios de elaboración de comidas y platos prepa</v>
          </cell>
          <cell r="D897">
            <v>17344287000</v>
          </cell>
          <cell r="E897">
            <v>500000000</v>
          </cell>
          <cell r="F897">
            <v>500000000</v>
          </cell>
          <cell r="G897">
            <v>17844287000</v>
          </cell>
          <cell r="H897">
            <v>0</v>
          </cell>
          <cell r="I897">
            <v>17844287000</v>
          </cell>
          <cell r="J897">
            <v>0</v>
          </cell>
          <cell r="K897">
            <v>17344287000</v>
          </cell>
          <cell r="L897">
            <v>0</v>
          </cell>
          <cell r="M897">
            <v>17344287000</v>
          </cell>
          <cell r="N897">
            <v>97.197999999999993</v>
          </cell>
          <cell r="O897">
            <v>2565248380</v>
          </cell>
          <cell r="P897">
            <v>7500305264</v>
          </cell>
          <cell r="Q897">
            <v>42.031999999999996</v>
          </cell>
          <cell r="R897">
            <v>2565248380</v>
          </cell>
          <cell r="S897">
            <v>7500305264</v>
          </cell>
          <cell r="T897">
            <v>0</v>
          </cell>
        </row>
        <row r="898">
          <cell r="B898" t="str">
            <v>1-100-F001</v>
          </cell>
          <cell r="C898" t="str">
            <v>1-100-F001  VA-Recursos distrito</v>
          </cell>
          <cell r="D898">
            <v>17319691000</v>
          </cell>
          <cell r="E898">
            <v>0</v>
          </cell>
          <cell r="F898">
            <v>0</v>
          </cell>
          <cell r="G898">
            <v>17319691000</v>
          </cell>
          <cell r="H898">
            <v>0</v>
          </cell>
          <cell r="I898">
            <v>17319691000</v>
          </cell>
          <cell r="J898">
            <v>0</v>
          </cell>
          <cell r="K898">
            <v>17319691000</v>
          </cell>
          <cell r="L898">
            <v>0</v>
          </cell>
          <cell r="M898">
            <v>17319691000</v>
          </cell>
          <cell r="N898">
            <v>100</v>
          </cell>
          <cell r="O898">
            <v>2565248380</v>
          </cell>
          <cell r="P898">
            <v>7500305264</v>
          </cell>
          <cell r="Q898">
            <v>43.305100000000003</v>
          </cell>
          <cell r="R898">
            <v>2565248380</v>
          </cell>
          <cell r="S898">
            <v>7500305264</v>
          </cell>
          <cell r="T898">
            <v>0</v>
          </cell>
        </row>
        <row r="899">
          <cell r="B899" t="str">
            <v>1-100-I012</v>
          </cell>
          <cell r="C899" t="str">
            <v>1-100-I012  VA-Estampilla propersonas mayores</v>
          </cell>
          <cell r="D899">
            <v>24596000</v>
          </cell>
          <cell r="E899">
            <v>0</v>
          </cell>
          <cell r="F899">
            <v>0</v>
          </cell>
          <cell r="G899">
            <v>24596000</v>
          </cell>
          <cell r="H899">
            <v>0</v>
          </cell>
          <cell r="I899">
            <v>24596000</v>
          </cell>
          <cell r="J899">
            <v>0</v>
          </cell>
          <cell r="K899">
            <v>24596000</v>
          </cell>
          <cell r="L899">
            <v>0</v>
          </cell>
          <cell r="M899">
            <v>24596000</v>
          </cell>
          <cell r="N899">
            <v>100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</row>
        <row r="900">
          <cell r="B900" t="str">
            <v>1-300-I010</v>
          </cell>
          <cell r="C900" t="str">
            <v>1-300-I010  REAF-Estampilla propersonas mayores</v>
          </cell>
          <cell r="D900">
            <v>0</v>
          </cell>
          <cell r="E900">
            <v>500000000</v>
          </cell>
          <cell r="F900">
            <v>500000000</v>
          </cell>
          <cell r="G900">
            <v>500000000</v>
          </cell>
          <cell r="H900">
            <v>0</v>
          </cell>
          <cell r="I900">
            <v>500000000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</row>
        <row r="901">
          <cell r="B901" t="str">
            <v>O232020200992920</v>
          </cell>
          <cell r="C901" t="str">
            <v>O232020200992920        Servicios de apoyo educativo</v>
          </cell>
          <cell r="D901">
            <v>5000000</v>
          </cell>
          <cell r="E901">
            <v>0</v>
          </cell>
          <cell r="F901">
            <v>0</v>
          </cell>
          <cell r="G901">
            <v>5000000</v>
          </cell>
          <cell r="H901">
            <v>0</v>
          </cell>
          <cell r="I901">
            <v>5000000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</row>
        <row r="902">
          <cell r="B902" t="str">
            <v>1-100-F001</v>
          </cell>
          <cell r="C902" t="str">
            <v>1-100-F001  VA-Recursos distrito</v>
          </cell>
          <cell r="D902">
            <v>5000000</v>
          </cell>
          <cell r="E902">
            <v>0</v>
          </cell>
          <cell r="F902">
            <v>0</v>
          </cell>
          <cell r="G902">
            <v>5000000</v>
          </cell>
          <cell r="H902">
            <v>0</v>
          </cell>
          <cell r="I902">
            <v>5000000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</row>
        <row r="903">
          <cell r="B903" t="str">
            <v>O232020200994212</v>
          </cell>
          <cell r="C903" t="str">
            <v>O232020200994212        Servicios de recolección de desechos peligrosos de</v>
          </cell>
          <cell r="D903">
            <v>2500000</v>
          </cell>
          <cell r="E903">
            <v>0</v>
          </cell>
          <cell r="F903">
            <v>3500000</v>
          </cell>
          <cell r="G903">
            <v>6000000</v>
          </cell>
          <cell r="H903">
            <v>0</v>
          </cell>
          <cell r="I903">
            <v>6000000</v>
          </cell>
          <cell r="J903">
            <v>0</v>
          </cell>
          <cell r="K903">
            <v>6000000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</row>
        <row r="904">
          <cell r="B904" t="str">
            <v>1-100-F001</v>
          </cell>
          <cell r="C904" t="str">
            <v>1-100-F001  VA-Recursos distrito</v>
          </cell>
          <cell r="D904">
            <v>2500000</v>
          </cell>
          <cell r="E904">
            <v>0</v>
          </cell>
          <cell r="F904">
            <v>3500000</v>
          </cell>
          <cell r="G904">
            <v>6000000</v>
          </cell>
          <cell r="H904">
            <v>0</v>
          </cell>
          <cell r="I904">
            <v>6000000</v>
          </cell>
          <cell r="J904">
            <v>0</v>
          </cell>
          <cell r="K904">
            <v>6000000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</row>
        <row r="905">
          <cell r="B905" t="str">
            <v>O232020200994239</v>
          </cell>
          <cell r="C905" t="str">
            <v>O232020200994239        Servicios generales de recolección de otros desech</v>
          </cell>
          <cell r="D905">
            <v>0</v>
          </cell>
          <cell r="E905">
            <v>0</v>
          </cell>
          <cell r="F905">
            <v>4300000</v>
          </cell>
          <cell r="G905">
            <v>4300000</v>
          </cell>
          <cell r="H905">
            <v>0</v>
          </cell>
          <cell r="I905">
            <v>4300000</v>
          </cell>
          <cell r="J905">
            <v>0</v>
          </cell>
          <cell r="K905">
            <v>4300000</v>
          </cell>
          <cell r="L905">
            <v>328679</v>
          </cell>
          <cell r="M905">
            <v>917718</v>
          </cell>
          <cell r="N905">
            <v>21.342300000000002</v>
          </cell>
          <cell r="O905">
            <v>328679</v>
          </cell>
          <cell r="P905">
            <v>917718</v>
          </cell>
          <cell r="Q905">
            <v>21.342300000000002</v>
          </cell>
          <cell r="R905">
            <v>328679</v>
          </cell>
          <cell r="S905">
            <v>917718</v>
          </cell>
          <cell r="T905">
            <v>0</v>
          </cell>
        </row>
        <row r="906">
          <cell r="B906" t="str">
            <v>1-100-F001</v>
          </cell>
          <cell r="C906" t="str">
            <v>1-100-F001  VA-Recursos distrito</v>
          </cell>
          <cell r="D906">
            <v>0</v>
          </cell>
          <cell r="E906">
            <v>0</v>
          </cell>
          <cell r="F906">
            <v>4300000</v>
          </cell>
          <cell r="G906">
            <v>4300000</v>
          </cell>
          <cell r="H906">
            <v>0</v>
          </cell>
          <cell r="I906">
            <v>4300000</v>
          </cell>
          <cell r="J906">
            <v>0</v>
          </cell>
          <cell r="K906">
            <v>4300000</v>
          </cell>
          <cell r="L906">
            <v>328679</v>
          </cell>
          <cell r="M906">
            <v>917718</v>
          </cell>
          <cell r="N906">
            <v>21.342300000000002</v>
          </cell>
          <cell r="O906">
            <v>328679</v>
          </cell>
          <cell r="P906">
            <v>917718</v>
          </cell>
          <cell r="Q906">
            <v>21.342300000000002</v>
          </cell>
          <cell r="R906">
            <v>328679</v>
          </cell>
          <cell r="S906">
            <v>917718</v>
          </cell>
          <cell r="T906">
            <v>0</v>
          </cell>
        </row>
        <row r="907">
          <cell r="B907" t="str">
            <v>O232020200996290</v>
          </cell>
          <cell r="C907" t="str">
            <v>O232020200996290        Otros servicios de artes escénicas, eventos cultur</v>
          </cell>
          <cell r="D907">
            <v>10000000</v>
          </cell>
          <cell r="E907">
            <v>10000000</v>
          </cell>
          <cell r="F907">
            <v>10000000</v>
          </cell>
          <cell r="G907">
            <v>20000000</v>
          </cell>
          <cell r="H907">
            <v>0</v>
          </cell>
          <cell r="I907">
            <v>20000000</v>
          </cell>
          <cell r="J907">
            <v>20000000</v>
          </cell>
          <cell r="K907">
            <v>20000000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</row>
        <row r="908">
          <cell r="B908" t="str">
            <v>1-100-F001</v>
          </cell>
          <cell r="C908" t="str">
            <v>1-100-F001  VA-Recursos distrito</v>
          </cell>
          <cell r="D908">
            <v>10000000</v>
          </cell>
          <cell r="E908">
            <v>10000000</v>
          </cell>
          <cell r="F908">
            <v>10000000</v>
          </cell>
          <cell r="G908">
            <v>20000000</v>
          </cell>
          <cell r="H908">
            <v>0</v>
          </cell>
          <cell r="I908">
            <v>20000000</v>
          </cell>
          <cell r="J908">
            <v>20000000</v>
          </cell>
          <cell r="K908">
            <v>20000000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</row>
        <row r="909">
          <cell r="B909" t="str">
            <v>O232020200997990</v>
          </cell>
          <cell r="C909" t="str">
            <v>O232020200997990        Otros servicios diversos n.c.p.</v>
          </cell>
          <cell r="D909">
            <v>0</v>
          </cell>
          <cell r="E909">
            <v>0</v>
          </cell>
          <cell r="F909">
            <v>88033358</v>
          </cell>
          <cell r="G909">
            <v>88033358</v>
          </cell>
          <cell r="H909">
            <v>0</v>
          </cell>
          <cell r="I909">
            <v>88033358</v>
          </cell>
          <cell r="J909">
            <v>0</v>
          </cell>
          <cell r="K909">
            <v>88033358</v>
          </cell>
          <cell r="L909">
            <v>1264197</v>
          </cell>
          <cell r="M909">
            <v>13323551</v>
          </cell>
          <cell r="N909">
            <v>15.1347</v>
          </cell>
          <cell r="O909">
            <v>1264197</v>
          </cell>
          <cell r="P909">
            <v>13323551</v>
          </cell>
          <cell r="Q909">
            <v>15.1347</v>
          </cell>
          <cell r="R909">
            <v>1264197</v>
          </cell>
          <cell r="S909">
            <v>13323551</v>
          </cell>
          <cell r="T909">
            <v>0</v>
          </cell>
        </row>
        <row r="910">
          <cell r="B910" t="str">
            <v>1-100-F001</v>
          </cell>
          <cell r="C910" t="str">
            <v>1-100-F001  VA-Recursos distrito</v>
          </cell>
          <cell r="D910">
            <v>0</v>
          </cell>
          <cell r="E910">
            <v>0</v>
          </cell>
          <cell r="F910">
            <v>85463198</v>
          </cell>
          <cell r="G910">
            <v>85463198</v>
          </cell>
          <cell r="H910">
            <v>0</v>
          </cell>
          <cell r="I910">
            <v>85463198</v>
          </cell>
          <cell r="J910">
            <v>0</v>
          </cell>
          <cell r="K910">
            <v>85463198</v>
          </cell>
          <cell r="L910">
            <v>1264197</v>
          </cell>
          <cell r="M910">
            <v>12971477</v>
          </cell>
          <cell r="N910">
            <v>15.177899999999999</v>
          </cell>
          <cell r="O910">
            <v>1264197</v>
          </cell>
          <cell r="P910">
            <v>12971477</v>
          </cell>
          <cell r="Q910">
            <v>15.177899999999999</v>
          </cell>
          <cell r="R910">
            <v>1264197</v>
          </cell>
          <cell r="S910">
            <v>12971477</v>
          </cell>
          <cell r="T910">
            <v>0</v>
          </cell>
        </row>
        <row r="911">
          <cell r="B911" t="str">
            <v>1-100-I012</v>
          </cell>
          <cell r="C911" t="str">
            <v>1-100-I012  VA-Estampilla propersonas mayores</v>
          </cell>
          <cell r="D911">
            <v>0</v>
          </cell>
          <cell r="E911">
            <v>0</v>
          </cell>
          <cell r="F911">
            <v>2570160</v>
          </cell>
          <cell r="G911">
            <v>2570160</v>
          </cell>
          <cell r="H911">
            <v>0</v>
          </cell>
          <cell r="I911">
            <v>2570160</v>
          </cell>
          <cell r="J911">
            <v>0</v>
          </cell>
          <cell r="K911">
            <v>2570160</v>
          </cell>
          <cell r="L911">
            <v>0</v>
          </cell>
          <cell r="M911">
            <v>352074</v>
          </cell>
          <cell r="N911">
            <v>13.698499999999999</v>
          </cell>
          <cell r="O911">
            <v>0</v>
          </cell>
          <cell r="P911">
            <v>352074</v>
          </cell>
          <cell r="Q911">
            <v>13.698499999999999</v>
          </cell>
          <cell r="R911">
            <v>0</v>
          </cell>
          <cell r="S911">
            <v>352074</v>
          </cell>
          <cell r="T911">
            <v>0</v>
          </cell>
        </row>
        <row r="912">
          <cell r="B912" t="str">
            <v>O23011605570000007735</v>
          </cell>
          <cell r="C912" t="str">
            <v>O23011605570000007735  Fortalecimiento de los procesos territoriales y la</v>
          </cell>
          <cell r="D912">
            <v>7512835000</v>
          </cell>
          <cell r="E912">
            <v>-160000000</v>
          </cell>
          <cell r="F912">
            <v>-160000000</v>
          </cell>
          <cell r="G912">
            <v>7352835000</v>
          </cell>
          <cell r="H912">
            <v>0</v>
          </cell>
          <cell r="I912">
            <v>7352835000</v>
          </cell>
          <cell r="J912">
            <v>-201902660</v>
          </cell>
          <cell r="K912">
            <v>2268531269</v>
          </cell>
          <cell r="L912">
            <v>46393125</v>
          </cell>
          <cell r="M912">
            <v>2265309944</v>
          </cell>
          <cell r="N912">
            <v>30.808700000000002</v>
          </cell>
          <cell r="O912">
            <v>373158055</v>
          </cell>
          <cell r="P912">
            <v>1025030281</v>
          </cell>
          <cell r="Q912">
            <v>13.9406</v>
          </cell>
          <cell r="R912">
            <v>373158055</v>
          </cell>
          <cell r="S912">
            <v>1025030281</v>
          </cell>
          <cell r="T912">
            <v>0</v>
          </cell>
        </row>
        <row r="913">
          <cell r="B913" t="str">
            <v>O2320201003083899997</v>
          </cell>
          <cell r="C913" t="str">
            <v>O2320201003083899997    Artículos n.c.p. para protección</v>
          </cell>
          <cell r="D913">
            <v>22500000</v>
          </cell>
          <cell r="E913">
            <v>0</v>
          </cell>
          <cell r="F913">
            <v>0</v>
          </cell>
          <cell r="G913">
            <v>22500000</v>
          </cell>
          <cell r="H913">
            <v>0</v>
          </cell>
          <cell r="I913">
            <v>22500000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</row>
        <row r="914">
          <cell r="B914" t="str">
            <v>1-100-F001</v>
          </cell>
          <cell r="C914" t="str">
            <v>1-100-F001  VA-Recursos distrito</v>
          </cell>
          <cell r="D914">
            <v>22500000</v>
          </cell>
          <cell r="E914">
            <v>0</v>
          </cell>
          <cell r="F914">
            <v>0</v>
          </cell>
          <cell r="G914">
            <v>22500000</v>
          </cell>
          <cell r="H914">
            <v>0</v>
          </cell>
          <cell r="I914">
            <v>22500000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</row>
        <row r="915">
          <cell r="B915" t="str">
            <v>O232020200771551</v>
          </cell>
          <cell r="C915" t="str">
            <v>O232020200771551        Servicios operacionales de los mercados financiero</v>
          </cell>
          <cell r="D915">
            <v>2500000</v>
          </cell>
          <cell r="E915">
            <v>0</v>
          </cell>
          <cell r="F915">
            <v>0</v>
          </cell>
          <cell r="G915">
            <v>2500000</v>
          </cell>
          <cell r="H915">
            <v>0</v>
          </cell>
          <cell r="I915">
            <v>2500000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</row>
        <row r="916">
          <cell r="B916" t="str">
            <v>1-100-F001</v>
          </cell>
          <cell r="C916" t="str">
            <v>1-100-F001  VA-Recursos distrito</v>
          </cell>
          <cell r="D916">
            <v>2500000</v>
          </cell>
          <cell r="E916">
            <v>0</v>
          </cell>
          <cell r="F916">
            <v>0</v>
          </cell>
          <cell r="G916">
            <v>2500000</v>
          </cell>
          <cell r="H916">
            <v>0</v>
          </cell>
          <cell r="I916">
            <v>2500000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</row>
        <row r="917">
          <cell r="B917" t="str">
            <v>O232020200883118</v>
          </cell>
          <cell r="C917" t="str">
            <v>O232020200883118        Servicios de gestión y administración empresarial</v>
          </cell>
          <cell r="D917">
            <v>4977835000</v>
          </cell>
          <cell r="E917">
            <v>0</v>
          </cell>
          <cell r="F917">
            <v>-28472039</v>
          </cell>
          <cell r="G917">
            <v>4949362961</v>
          </cell>
          <cell r="H917">
            <v>0</v>
          </cell>
          <cell r="I917">
            <v>4949362961</v>
          </cell>
          <cell r="J917">
            <v>-41902660</v>
          </cell>
          <cell r="K917">
            <v>2240059230</v>
          </cell>
          <cell r="L917">
            <v>46393125</v>
          </cell>
          <cell r="M917">
            <v>2236837905</v>
          </cell>
          <cell r="N917">
            <v>45.194499999999998</v>
          </cell>
          <cell r="O917">
            <v>373158055</v>
          </cell>
          <cell r="P917">
            <v>996558242</v>
          </cell>
          <cell r="Q917">
            <v>20.135100000000001</v>
          </cell>
          <cell r="R917">
            <v>373158055</v>
          </cell>
          <cell r="S917">
            <v>996558242</v>
          </cell>
          <cell r="T917">
            <v>0</v>
          </cell>
        </row>
        <row r="918">
          <cell r="B918" t="str">
            <v>1-100-F001</v>
          </cell>
          <cell r="C918" t="str">
            <v>1-100-F001  VA-Recursos distrito</v>
          </cell>
          <cell r="D918">
            <v>4577835000</v>
          </cell>
          <cell r="E918">
            <v>0</v>
          </cell>
          <cell r="F918">
            <v>-28472039</v>
          </cell>
          <cell r="G918">
            <v>4549362961</v>
          </cell>
          <cell r="H918">
            <v>0</v>
          </cell>
          <cell r="I918">
            <v>4549362961</v>
          </cell>
          <cell r="J918">
            <v>-41902660</v>
          </cell>
          <cell r="K918">
            <v>1986473730</v>
          </cell>
          <cell r="L918">
            <v>46393125</v>
          </cell>
          <cell r="M918">
            <v>1983252405</v>
          </cell>
          <cell r="N918">
            <v>43.594099999999997</v>
          </cell>
          <cell r="O918">
            <v>325867555</v>
          </cell>
          <cell r="P918">
            <v>881431826</v>
          </cell>
          <cell r="Q918">
            <v>19.3748</v>
          </cell>
          <cell r="R918">
            <v>325867555</v>
          </cell>
          <cell r="S918">
            <v>881431826</v>
          </cell>
          <cell r="T918">
            <v>0</v>
          </cell>
        </row>
        <row r="919">
          <cell r="B919" t="str">
            <v>1-200-F001</v>
          </cell>
          <cell r="C919" t="str">
            <v>1-200-F001  RB-Otros distrito</v>
          </cell>
          <cell r="D919">
            <v>400000000</v>
          </cell>
          <cell r="E919">
            <v>0</v>
          </cell>
          <cell r="F919">
            <v>0</v>
          </cell>
          <cell r="G919">
            <v>400000000</v>
          </cell>
          <cell r="H919">
            <v>0</v>
          </cell>
          <cell r="I919">
            <v>400000000</v>
          </cell>
          <cell r="J919">
            <v>0</v>
          </cell>
          <cell r="K919">
            <v>253585500</v>
          </cell>
          <cell r="L919">
            <v>0</v>
          </cell>
          <cell r="M919">
            <v>253585500</v>
          </cell>
          <cell r="N919">
            <v>63.3964</v>
          </cell>
          <cell r="O919">
            <v>47290500</v>
          </cell>
          <cell r="P919">
            <v>115126416</v>
          </cell>
          <cell r="Q919">
            <v>28.781600000000001</v>
          </cell>
          <cell r="R919">
            <v>47290500</v>
          </cell>
          <cell r="S919">
            <v>115126416</v>
          </cell>
          <cell r="T919">
            <v>0</v>
          </cell>
        </row>
        <row r="920">
          <cell r="B920" t="str">
            <v>O232020200991199</v>
          </cell>
          <cell r="C920" t="str">
            <v>O232020200991199        Otros servicios administrativos del gobierno n.c.p</v>
          </cell>
          <cell r="D920">
            <v>2010000000</v>
          </cell>
          <cell r="E920">
            <v>-160000000</v>
          </cell>
          <cell r="F920">
            <v>-160000000</v>
          </cell>
          <cell r="G920">
            <v>1850000000</v>
          </cell>
          <cell r="H920">
            <v>0</v>
          </cell>
          <cell r="I920">
            <v>1850000000</v>
          </cell>
          <cell r="J920">
            <v>-160000000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</row>
        <row r="921">
          <cell r="B921" t="str">
            <v>1-100-F001</v>
          </cell>
          <cell r="C921" t="str">
            <v>1-100-F001  VA-Recursos distrito</v>
          </cell>
          <cell r="D921">
            <v>910000000</v>
          </cell>
          <cell r="E921">
            <v>-160000000</v>
          </cell>
          <cell r="F921">
            <v>-160000000</v>
          </cell>
          <cell r="G921">
            <v>750000000</v>
          </cell>
          <cell r="H921">
            <v>0</v>
          </cell>
          <cell r="I921">
            <v>750000000</v>
          </cell>
          <cell r="J921">
            <v>-160000000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</row>
        <row r="922">
          <cell r="B922" t="str">
            <v>1-200-F001</v>
          </cell>
          <cell r="C922" t="str">
            <v>1-200-F001  RB-Otros distrito</v>
          </cell>
          <cell r="D922">
            <v>1100000000</v>
          </cell>
          <cell r="E922">
            <v>0</v>
          </cell>
          <cell r="F922">
            <v>0</v>
          </cell>
          <cell r="G922">
            <v>1100000000</v>
          </cell>
          <cell r="H922">
            <v>0</v>
          </cell>
          <cell r="I922">
            <v>1100000000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</row>
        <row r="923">
          <cell r="B923" t="str">
            <v>O232020200992912</v>
          </cell>
          <cell r="C923" t="str">
            <v>O232020200992912        Servicios de educación deportiva y de recreación</v>
          </cell>
          <cell r="D923">
            <v>500000000</v>
          </cell>
          <cell r="E923">
            <v>0</v>
          </cell>
          <cell r="F923">
            <v>0</v>
          </cell>
          <cell r="G923">
            <v>500000000</v>
          </cell>
          <cell r="H923">
            <v>0</v>
          </cell>
          <cell r="I923">
            <v>500000000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</row>
        <row r="924">
          <cell r="B924" t="str">
            <v>1-200-F001</v>
          </cell>
          <cell r="C924" t="str">
            <v>1-200-F001  RB-Otros distrito</v>
          </cell>
          <cell r="D924">
            <v>500000000</v>
          </cell>
          <cell r="E924">
            <v>0</v>
          </cell>
          <cell r="F924">
            <v>0</v>
          </cell>
          <cell r="G924">
            <v>500000000</v>
          </cell>
          <cell r="H924">
            <v>0</v>
          </cell>
          <cell r="I924">
            <v>500000000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</row>
        <row r="925">
          <cell r="B925" t="str">
            <v>O2380501002</v>
          </cell>
          <cell r="C925" t="str">
            <v>O2380501002             Multas judiciales</v>
          </cell>
          <cell r="D925">
            <v>0</v>
          </cell>
          <cell r="E925">
            <v>0</v>
          </cell>
          <cell r="F925">
            <v>28472039</v>
          </cell>
          <cell r="G925">
            <v>28472039</v>
          </cell>
          <cell r="H925">
            <v>0</v>
          </cell>
          <cell r="I925">
            <v>28472039</v>
          </cell>
          <cell r="J925">
            <v>0</v>
          </cell>
          <cell r="K925">
            <v>28472039</v>
          </cell>
          <cell r="L925">
            <v>0</v>
          </cell>
          <cell r="M925">
            <v>28472039</v>
          </cell>
          <cell r="N925">
            <v>100</v>
          </cell>
          <cell r="O925">
            <v>0</v>
          </cell>
          <cell r="P925">
            <v>28472039</v>
          </cell>
          <cell r="Q925">
            <v>100</v>
          </cell>
          <cell r="R925">
            <v>0</v>
          </cell>
          <cell r="S925">
            <v>28472039</v>
          </cell>
          <cell r="T925">
            <v>0</v>
          </cell>
        </row>
        <row r="926">
          <cell r="B926" t="str">
            <v>1-100-F001</v>
          </cell>
          <cell r="C926" t="str">
            <v>1-100-F001  VA-Recursos distrito</v>
          </cell>
          <cell r="D926">
            <v>0</v>
          </cell>
          <cell r="E926">
            <v>0</v>
          </cell>
          <cell r="F926">
            <v>28472039</v>
          </cell>
          <cell r="G926">
            <v>28472039</v>
          </cell>
          <cell r="H926">
            <v>0</v>
          </cell>
          <cell r="I926">
            <v>28472039</v>
          </cell>
          <cell r="J926">
            <v>0</v>
          </cell>
          <cell r="K926">
            <v>28472039</v>
          </cell>
          <cell r="L926">
            <v>0</v>
          </cell>
          <cell r="M926">
            <v>28472039</v>
          </cell>
          <cell r="N926">
            <v>100</v>
          </cell>
          <cell r="O926">
            <v>0</v>
          </cell>
          <cell r="P926">
            <v>28472039</v>
          </cell>
          <cell r="Q926">
            <v>100</v>
          </cell>
          <cell r="R926">
            <v>0</v>
          </cell>
          <cell r="S926">
            <v>28472039</v>
          </cell>
          <cell r="T9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W178"/>
  <sheetViews>
    <sheetView showGridLines="0" tabSelected="1" view="pageBreakPreview" topLeftCell="D1" zoomScale="85" zoomScaleNormal="85" zoomScaleSheetLayoutView="85" workbookViewId="0">
      <pane ySplit="11" topLeftCell="A150" activePane="bottomLeft" state="frozen"/>
      <selection pane="bottomLeft" activeCell="P5" sqref="P5:R5"/>
    </sheetView>
  </sheetViews>
  <sheetFormatPr baseColWidth="10" defaultColWidth="11.5703125" defaultRowHeight="12.75"/>
  <cols>
    <col min="1" max="2" width="0" style="1" hidden="1" customWidth="1"/>
    <col min="3" max="3" width="32.140625" style="1" hidden="1" customWidth="1"/>
    <col min="4" max="4" width="24.140625" style="1" customWidth="1"/>
    <col min="5" max="5" width="32" style="1" customWidth="1"/>
    <col min="6" max="6" width="17.7109375" style="1" customWidth="1"/>
    <col min="7" max="7" width="16.140625" style="1" customWidth="1"/>
    <col min="8" max="8" width="15.85546875" style="1" bestFit="1" customWidth="1"/>
    <col min="9" max="9" width="18.42578125" style="1" bestFit="1" customWidth="1"/>
    <col min="10" max="10" width="15.5703125" style="1" customWidth="1"/>
    <col min="11" max="11" width="17.28515625" style="1" customWidth="1"/>
    <col min="12" max="12" width="16" style="1" customWidth="1"/>
    <col min="13" max="13" width="16.7109375" style="1" customWidth="1"/>
    <col min="14" max="14" width="15.42578125" style="1" customWidth="1"/>
    <col min="15" max="15" width="16.7109375" style="1" customWidth="1"/>
    <col min="16" max="16" width="9.7109375" style="1" bestFit="1" customWidth="1"/>
    <col min="17" max="17" width="15.28515625" style="1" customWidth="1"/>
    <col min="18" max="18" width="16.140625" style="1" bestFit="1" customWidth="1"/>
    <col min="19" max="19" width="13.28515625" style="1" customWidth="1"/>
    <col min="20" max="20" width="16.28515625" style="1" customWidth="1"/>
    <col min="21" max="16384" width="11.5703125" style="1"/>
  </cols>
  <sheetData>
    <row r="1" spans="1:23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3"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3"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3">
      <c r="D5" s="3" t="s">
        <v>3</v>
      </c>
      <c r="E5" s="1" t="s">
        <v>4</v>
      </c>
      <c r="O5" s="3" t="s">
        <v>5</v>
      </c>
      <c r="P5" s="4" t="s">
        <v>6</v>
      </c>
      <c r="Q5" s="4"/>
      <c r="R5" s="4"/>
    </row>
    <row r="6" spans="1:23">
      <c r="D6" s="3" t="s">
        <v>7</v>
      </c>
      <c r="G6" s="5"/>
      <c r="O6" s="3" t="s">
        <v>8</v>
      </c>
      <c r="P6" s="6">
        <v>2022</v>
      </c>
      <c r="R6" s="5"/>
    </row>
    <row r="7" spans="1:23" hidden="1">
      <c r="F7" s="5">
        <f>+F12-'[1]INSUMO VIG'!D3</f>
        <v>0</v>
      </c>
      <c r="G7" s="5">
        <f>+G12-'[1]INSUMO VIG'!E3</f>
        <v>0</v>
      </c>
      <c r="H7" s="5">
        <f>+H12-'[1]INSUMO VIG'!F3</f>
        <v>0</v>
      </c>
      <c r="I7" s="5">
        <f>+I12-'[1]INSUMO VIG'!G3</f>
        <v>0</v>
      </c>
      <c r="J7" s="5">
        <f>+J12-'[1]INSUMO VIG'!H3</f>
        <v>0</v>
      </c>
      <c r="K7" s="5">
        <f>+K12-'[1]INSUMO VIG'!I3</f>
        <v>0</v>
      </c>
      <c r="L7" s="5">
        <f>+L12-'[1]INSUMO VIG'!J3</f>
        <v>0</v>
      </c>
      <c r="M7" s="5">
        <f>+M12-'[1]INSUMO VIG'!K3</f>
        <v>0</v>
      </c>
      <c r="N7" s="5">
        <f>+N12-'[1]INSUMO VIG'!L3</f>
        <v>0</v>
      </c>
      <c r="O7" s="5">
        <f>+O12-'[1]INSUMO VIG'!M3</f>
        <v>0</v>
      </c>
      <c r="P7" s="5">
        <f>+P12-'[1]INSUMO VIG'!N3</f>
        <v>-52.432676808928861</v>
      </c>
      <c r="Q7" s="5">
        <f>+Q12-'[1]INSUMO VIG'!O3</f>
        <v>0</v>
      </c>
      <c r="R7" s="5">
        <f>+R12-'[1]INSUMO VIG'!P3</f>
        <v>0</v>
      </c>
      <c r="S7" s="5">
        <f>+S12-'[1]INSUMO VIG'!Q3</f>
        <v>-21.020273659554437</v>
      </c>
    </row>
    <row r="8" spans="1:23">
      <c r="I8" s="5"/>
      <c r="O8" s="7"/>
      <c r="R8" s="7"/>
    </row>
    <row r="9" spans="1:23" ht="25.5" customHeight="1">
      <c r="C9" s="8" t="s">
        <v>9</v>
      </c>
      <c r="D9" s="8"/>
      <c r="E9" s="8"/>
      <c r="F9" s="8" t="s">
        <v>10</v>
      </c>
      <c r="G9" s="8"/>
      <c r="H9" s="8"/>
      <c r="I9" s="8"/>
      <c r="J9" s="8"/>
      <c r="K9" s="8"/>
      <c r="L9" s="8" t="s">
        <v>11</v>
      </c>
      <c r="M9" s="8"/>
      <c r="N9" s="8" t="s">
        <v>12</v>
      </c>
      <c r="O9" s="8"/>
      <c r="P9" s="9" t="s">
        <v>13</v>
      </c>
      <c r="Q9" s="10" t="s">
        <v>14</v>
      </c>
      <c r="R9" s="10"/>
      <c r="S9" s="9" t="s">
        <v>15</v>
      </c>
      <c r="T9" s="11" t="s">
        <v>16</v>
      </c>
    </row>
    <row r="10" spans="1:23">
      <c r="C10" s="12" t="s">
        <v>17</v>
      </c>
      <c r="D10" s="13"/>
      <c r="E10" s="9" t="s">
        <v>18</v>
      </c>
      <c r="F10" s="9" t="s">
        <v>19</v>
      </c>
      <c r="G10" s="8" t="s">
        <v>20</v>
      </c>
      <c r="H10" s="8"/>
      <c r="I10" s="9" t="s">
        <v>21</v>
      </c>
      <c r="J10" s="9" t="s">
        <v>22</v>
      </c>
      <c r="K10" s="9" t="s">
        <v>23</v>
      </c>
      <c r="L10" s="9" t="s">
        <v>24</v>
      </c>
      <c r="M10" s="9" t="s">
        <v>25</v>
      </c>
      <c r="N10" s="9" t="s">
        <v>24</v>
      </c>
      <c r="O10" s="9" t="s">
        <v>25</v>
      </c>
      <c r="P10" s="9" t="s">
        <v>26</v>
      </c>
      <c r="Q10" s="9" t="s">
        <v>24</v>
      </c>
      <c r="R10" s="9" t="s">
        <v>25</v>
      </c>
      <c r="S10" s="9" t="s">
        <v>27</v>
      </c>
      <c r="T10" s="9" t="s">
        <v>25</v>
      </c>
    </row>
    <row r="11" spans="1:23" ht="25.5">
      <c r="A11" s="1" t="s">
        <v>28</v>
      </c>
      <c r="B11" s="1" t="s">
        <v>29</v>
      </c>
      <c r="C11" s="9">
        <v>1</v>
      </c>
      <c r="D11" s="14" t="s">
        <v>30</v>
      </c>
      <c r="E11" s="9">
        <v>2</v>
      </c>
      <c r="F11" s="9">
        <v>3</v>
      </c>
      <c r="G11" s="11" t="s">
        <v>31</v>
      </c>
      <c r="H11" s="11" t="s">
        <v>32</v>
      </c>
      <c r="I11" s="9" t="s">
        <v>33</v>
      </c>
      <c r="J11" s="9">
        <v>7</v>
      </c>
      <c r="K11" s="9" t="s">
        <v>34</v>
      </c>
      <c r="L11" s="9">
        <v>9</v>
      </c>
      <c r="M11" s="9">
        <v>10</v>
      </c>
      <c r="N11" s="9">
        <v>11</v>
      </c>
      <c r="O11" s="9">
        <v>12</v>
      </c>
      <c r="P11" s="9" t="s">
        <v>35</v>
      </c>
      <c r="Q11" s="9">
        <v>14</v>
      </c>
      <c r="R11" s="9">
        <v>15</v>
      </c>
      <c r="S11" s="9" t="s">
        <v>36</v>
      </c>
      <c r="T11" s="9">
        <v>17</v>
      </c>
    </row>
    <row r="12" spans="1:23">
      <c r="A12" s="1">
        <f>LEN(D12)</f>
        <v>2</v>
      </c>
      <c r="B12" s="1" t="s">
        <v>37</v>
      </c>
      <c r="C12" s="15" t="str">
        <f>LEFT(D12,2)</f>
        <v>O2</v>
      </c>
      <c r="D12" s="15" t="s">
        <v>38</v>
      </c>
      <c r="E12" s="16" t="s">
        <v>39</v>
      </c>
      <c r="F12" s="17">
        <f>F13+F133</f>
        <v>1195158940000</v>
      </c>
      <c r="G12" s="17">
        <f>G13+G133</f>
        <v>0</v>
      </c>
      <c r="H12" s="17">
        <f>H13-H133</f>
        <v>0</v>
      </c>
      <c r="I12" s="17">
        <f t="shared" ref="I12:O12" si="0">I13+I133</f>
        <v>1195158940000</v>
      </c>
      <c r="J12" s="17">
        <f t="shared" si="0"/>
        <v>0</v>
      </c>
      <c r="K12" s="17">
        <f t="shared" si="0"/>
        <v>1195158940000</v>
      </c>
      <c r="L12" s="17">
        <f t="shared" si="0"/>
        <v>98619184029</v>
      </c>
      <c r="M12" s="17">
        <f t="shared" si="0"/>
        <v>926557127704</v>
      </c>
      <c r="N12" s="17">
        <f t="shared" si="0"/>
        <v>37905242596</v>
      </c>
      <c r="O12" s="17">
        <f t="shared" si="0"/>
        <v>632983891640</v>
      </c>
      <c r="P12" s="18">
        <f>IFERROR(O12/K12,"")</f>
        <v>0.52962319107113909</v>
      </c>
      <c r="Q12" s="17">
        <f>Q13+Q133</f>
        <v>81620998021</v>
      </c>
      <c r="R12" s="17">
        <f>R13+R133</f>
        <v>253763723981</v>
      </c>
      <c r="S12" s="18">
        <f t="shared" ref="S12:S75" si="1">IFERROR(R12/K12,"")</f>
        <v>0.2123263404455645</v>
      </c>
      <c r="T12" s="19">
        <f>T13+T133</f>
        <v>253708165979</v>
      </c>
      <c r="W12" s="1">
        <v>0</v>
      </c>
    </row>
    <row r="13" spans="1:23">
      <c r="A13" s="1">
        <f t="shared" ref="A13:A76" si="2">LEN(D13)</f>
        <v>3</v>
      </c>
      <c r="B13" s="1" t="s">
        <v>37</v>
      </c>
      <c r="C13" s="15" t="str">
        <f>LEFT(D13,2)&amp;"."&amp;MID(D13,3,1)</f>
        <v>O2.1</v>
      </c>
      <c r="D13" s="15" t="s">
        <v>40</v>
      </c>
      <c r="E13" s="16" t="s">
        <v>41</v>
      </c>
      <c r="F13" s="17">
        <f>F14+F58</f>
        <v>29485902000</v>
      </c>
      <c r="G13" s="17">
        <f t="shared" ref="G13:O13" si="3">G14+G58</f>
        <v>0</v>
      </c>
      <c r="H13" s="17">
        <f>H14+H58</f>
        <v>0</v>
      </c>
      <c r="I13" s="17">
        <f>I14+I58</f>
        <v>29485902000</v>
      </c>
      <c r="J13" s="17">
        <f t="shared" si="3"/>
        <v>0</v>
      </c>
      <c r="K13" s="17">
        <f t="shared" si="3"/>
        <v>29485902000</v>
      </c>
      <c r="L13" s="17">
        <f t="shared" si="3"/>
        <v>3642477344</v>
      </c>
      <c r="M13" s="17">
        <f t="shared" si="3"/>
        <v>25688920093</v>
      </c>
      <c r="N13" s="17">
        <f t="shared" si="3"/>
        <v>1649600590</v>
      </c>
      <c r="O13" s="17">
        <f t="shared" si="3"/>
        <v>8026672743</v>
      </c>
      <c r="P13" s="18">
        <f t="shared" ref="P13:P76" si="4">IFERROR(O13/K13,"")</f>
        <v>0.272220695266504</v>
      </c>
      <c r="Q13" s="17">
        <f t="shared" ref="Q13:R13" si="5">Q14+Q58</f>
        <v>1624827089</v>
      </c>
      <c r="R13" s="17">
        <f t="shared" si="5"/>
        <v>7480972032</v>
      </c>
      <c r="S13" s="18">
        <f t="shared" si="1"/>
        <v>0.25371352153310417</v>
      </c>
      <c r="T13" s="19">
        <f t="shared" ref="T13" si="6">T14+T58</f>
        <v>7480972034</v>
      </c>
    </row>
    <row r="14" spans="1:23">
      <c r="A14" s="1">
        <f t="shared" si="2"/>
        <v>4</v>
      </c>
      <c r="B14" s="1" t="s">
        <v>37</v>
      </c>
      <c r="C14" s="15" t="str">
        <f>LEFT(D14,2)&amp;"."&amp;MID(D14,3,1)&amp;"."&amp;MID(D14,4,1)</f>
        <v>O2.1.1</v>
      </c>
      <c r="D14" s="15" t="s">
        <v>42</v>
      </c>
      <c r="E14" s="16" t="s">
        <v>43</v>
      </c>
      <c r="F14" s="17">
        <f>F15</f>
        <v>9122226000</v>
      </c>
      <c r="G14" s="17">
        <f>G15</f>
        <v>0</v>
      </c>
      <c r="H14" s="17">
        <f>H15</f>
        <v>0</v>
      </c>
      <c r="I14" s="17">
        <f t="shared" ref="I14:O14" si="7">I15</f>
        <v>9122226000</v>
      </c>
      <c r="J14" s="17">
        <f t="shared" si="7"/>
        <v>0</v>
      </c>
      <c r="K14" s="17">
        <f t="shared" si="7"/>
        <v>9122226000</v>
      </c>
      <c r="L14" s="17">
        <f t="shared" si="7"/>
        <v>0</v>
      </c>
      <c r="M14" s="17">
        <f t="shared" si="7"/>
        <v>9122226000</v>
      </c>
      <c r="N14" s="17">
        <f t="shared" si="7"/>
        <v>624587417</v>
      </c>
      <c r="O14" s="17">
        <f t="shared" si="7"/>
        <v>2639658249</v>
      </c>
      <c r="P14" s="18">
        <f t="shared" si="4"/>
        <v>0.28936558346614083</v>
      </c>
      <c r="Q14" s="17">
        <f t="shared" ref="Q14:T14" si="8">Q15</f>
        <v>620905017</v>
      </c>
      <c r="R14" s="17">
        <f t="shared" si="8"/>
        <v>2585728039</v>
      </c>
      <c r="S14" s="18">
        <f t="shared" si="1"/>
        <v>0.2834536262311414</v>
      </c>
      <c r="T14" s="19">
        <f t="shared" si="8"/>
        <v>2585728041</v>
      </c>
    </row>
    <row r="15" spans="1:23">
      <c r="A15" s="1">
        <f t="shared" si="2"/>
        <v>6</v>
      </c>
      <c r="B15" s="1" t="s">
        <v>37</v>
      </c>
      <c r="C15" s="15" t="str">
        <f>LEFT(D15,2)&amp;"."&amp;MID(D15,3,1)&amp;"."&amp;MID(D15,4,1)&amp;"."&amp;MID(D15,5,2)</f>
        <v>O2.1.1.01</v>
      </c>
      <c r="D15" s="15" t="s">
        <v>44</v>
      </c>
      <c r="E15" s="16" t="s">
        <v>45</v>
      </c>
      <c r="F15" s="17">
        <f>F16+F32+F50</f>
        <v>9122226000</v>
      </c>
      <c r="G15" s="17">
        <f>G16+G32+G50</f>
        <v>0</v>
      </c>
      <c r="H15" s="17">
        <f>H16+H32+H50</f>
        <v>0</v>
      </c>
      <c r="I15" s="17">
        <f t="shared" ref="I15:O15" si="9">I16+I32+I50</f>
        <v>9122226000</v>
      </c>
      <c r="J15" s="17">
        <f t="shared" si="9"/>
        <v>0</v>
      </c>
      <c r="K15" s="17">
        <f t="shared" si="9"/>
        <v>9122226000</v>
      </c>
      <c r="L15" s="17">
        <f t="shared" si="9"/>
        <v>0</v>
      </c>
      <c r="M15" s="17">
        <f t="shared" si="9"/>
        <v>9122226000</v>
      </c>
      <c r="N15" s="17">
        <f t="shared" si="9"/>
        <v>624587417</v>
      </c>
      <c r="O15" s="17">
        <f t="shared" si="9"/>
        <v>2639658249</v>
      </c>
      <c r="P15" s="18">
        <f t="shared" si="4"/>
        <v>0.28936558346614083</v>
      </c>
      <c r="Q15" s="17">
        <f t="shared" ref="Q15:R15" si="10">Q16+Q32+Q50</f>
        <v>620905017</v>
      </c>
      <c r="R15" s="17">
        <f t="shared" si="10"/>
        <v>2585728039</v>
      </c>
      <c r="S15" s="18">
        <f t="shared" si="1"/>
        <v>0.2834536262311414</v>
      </c>
      <c r="T15" s="19">
        <f t="shared" ref="T15" si="11">T16+T32+T50</f>
        <v>2585728041</v>
      </c>
    </row>
    <row r="16" spans="1:23">
      <c r="A16" s="1">
        <f t="shared" si="2"/>
        <v>8</v>
      </c>
      <c r="B16" s="1" t="s">
        <v>37</v>
      </c>
      <c r="C16" s="15" t="str">
        <f>LEFT(D16,2)&amp;"."&amp;MID(D16,3,1)&amp;"."&amp;MID(D16,4,1)&amp;"."&amp;MID(D16,5,2)&amp;"."&amp;MID(D16,7,2)</f>
        <v>O2.1.1.01.01</v>
      </c>
      <c r="D16" s="15" t="s">
        <v>46</v>
      </c>
      <c r="E16" s="16" t="s">
        <v>47</v>
      </c>
      <c r="F16" s="17">
        <f>F17+F28</f>
        <v>6696801000</v>
      </c>
      <c r="G16" s="17">
        <f t="shared" ref="G16:O16" si="12">G17+G28</f>
        <v>0</v>
      </c>
      <c r="H16" s="17">
        <f>H17+H28</f>
        <v>-95801708</v>
      </c>
      <c r="I16" s="17">
        <f t="shared" si="12"/>
        <v>6600999292</v>
      </c>
      <c r="J16" s="17">
        <f t="shared" si="12"/>
        <v>0</v>
      </c>
      <c r="K16" s="17">
        <f t="shared" si="12"/>
        <v>6600999292</v>
      </c>
      <c r="L16" s="17">
        <f t="shared" si="12"/>
        <v>0</v>
      </c>
      <c r="M16" s="17">
        <f t="shared" si="12"/>
        <v>6600999292</v>
      </c>
      <c r="N16" s="17">
        <f t="shared" si="12"/>
        <v>464945526</v>
      </c>
      <c r="O16" s="17">
        <f t="shared" si="12"/>
        <v>1970843656</v>
      </c>
      <c r="P16" s="18">
        <f t="shared" si="4"/>
        <v>0.29856746968425518</v>
      </c>
      <c r="Q16" s="17">
        <f t="shared" ref="Q16:R16" si="13">Q17+Q28</f>
        <v>461263126</v>
      </c>
      <c r="R16" s="17">
        <f t="shared" si="13"/>
        <v>1916913446</v>
      </c>
      <c r="S16" s="18">
        <f t="shared" si="1"/>
        <v>0.2903974627482811</v>
      </c>
      <c r="T16" s="19">
        <f t="shared" ref="T16" si="14">T17+T28</f>
        <v>1916913464</v>
      </c>
    </row>
    <row r="17" spans="1:20">
      <c r="A17" s="1">
        <f t="shared" si="2"/>
        <v>11</v>
      </c>
      <c r="B17" s="1" t="s">
        <v>37</v>
      </c>
      <c r="C17" s="15" t="str">
        <f>LEFT(D17,2)&amp;"."&amp;MID(D17,3,1)&amp;"."&amp;MID(D17,4,1)&amp;"."&amp;MID(D17,5,2)&amp;"."&amp;MID(D17,7,2)&amp;"."&amp;MID(D17,9,3)</f>
        <v>O2.1.1.01.01.001</v>
      </c>
      <c r="D17" s="15" t="s">
        <v>48</v>
      </c>
      <c r="E17" s="16" t="s">
        <v>49</v>
      </c>
      <c r="F17" s="17">
        <f>F18+F19+F20+F21+F22+F23+F24+F27</f>
        <v>5975778000</v>
      </c>
      <c r="G17" s="17">
        <f t="shared" ref="G17:O17" si="15">G18+G19+G20+G21+G22+G23+G24+G27</f>
        <v>0</v>
      </c>
      <c r="H17" s="17">
        <f t="shared" si="15"/>
        <v>-95801708</v>
      </c>
      <c r="I17" s="17">
        <f t="shared" si="15"/>
        <v>5879976292</v>
      </c>
      <c r="J17" s="17">
        <f t="shared" si="15"/>
        <v>0</v>
      </c>
      <c r="K17" s="17">
        <f t="shared" si="15"/>
        <v>5879976292</v>
      </c>
      <c r="L17" s="17">
        <f t="shared" si="15"/>
        <v>0</v>
      </c>
      <c r="M17" s="17">
        <f t="shared" si="15"/>
        <v>5879976292</v>
      </c>
      <c r="N17" s="17">
        <f t="shared" si="15"/>
        <v>455397231</v>
      </c>
      <c r="O17" s="17">
        <f t="shared" si="15"/>
        <v>1924969637</v>
      </c>
      <c r="P17" s="18">
        <f t="shared" si="4"/>
        <v>0.32737710858103575</v>
      </c>
      <c r="Q17" s="17">
        <f t="shared" ref="Q17:R17" si="16">Q18+Q19+Q20+Q21+Q22+Q23+Q24+Q27</f>
        <v>451714831</v>
      </c>
      <c r="R17" s="17">
        <f t="shared" si="16"/>
        <v>1871039427</v>
      </c>
      <c r="S17" s="18">
        <f t="shared" si="1"/>
        <v>0.31820526717865211</v>
      </c>
      <c r="T17" s="19">
        <f t="shared" ref="T17" si="17">T18+T19+T20+T21+T22+T23+T24+T27</f>
        <v>1871039445</v>
      </c>
    </row>
    <row r="18" spans="1:20">
      <c r="A18" s="1">
        <f t="shared" si="2"/>
        <v>13</v>
      </c>
      <c r="B18" s="1" t="s">
        <v>50</v>
      </c>
      <c r="C18" s="20" t="str">
        <f>LEFT(D18,2)&amp;"."&amp;MID(D18,3,1)&amp;"."&amp;MID(D18,4,1)&amp;"."&amp;MID(D18,5,2)&amp;"."&amp;MID(D18,7,2)&amp;"."&amp;MID(D18,9,3)&amp;"."&amp;MID(D18,12,2)</f>
        <v>O2.1.1.01.01.001.01</v>
      </c>
      <c r="D18" s="20" t="s">
        <v>51</v>
      </c>
      <c r="E18" s="21" t="s">
        <v>52</v>
      </c>
      <c r="F18" s="22">
        <f>IFERROR(VLOOKUP(D18,'[1]INSUMO VIG'!$B$2:$T$926,3,0),0)</f>
        <v>3675692000</v>
      </c>
      <c r="G18" s="22">
        <f>IFERROR(VLOOKUP(D18,'[1]INSUMO VIG'!$B$2:$T$926,4,0),0)</f>
        <v>0</v>
      </c>
      <c r="H18" s="22">
        <f>IFERROR(VLOOKUP(D18,'[1]INSUMO VIG'!$B$2:$T$926,5,0),0)</f>
        <v>0</v>
      </c>
      <c r="I18" s="22">
        <f>IFERROR(VLOOKUP(D18,'[1]INSUMO VIG'!$B$2:$T$926,6,0),0)</f>
        <v>3675692000</v>
      </c>
      <c r="J18" s="22">
        <f>IFERROR(VLOOKUP(D18,'[1]INSUMO VIG'!$B$2:$T$926,7,0),0)</f>
        <v>0</v>
      </c>
      <c r="K18" s="22">
        <f>IFERROR(VLOOKUP(D18,'[1]INSUMO VIG'!$B$2:$T$926,8,0),0)</f>
        <v>3675692000</v>
      </c>
      <c r="L18" s="22">
        <f>IFERROR(VLOOKUP(D18,'[1]INSUMO VIG'!$B$2:$T$926,9,0),0)</f>
        <v>0</v>
      </c>
      <c r="M18" s="22">
        <f>IFERROR(VLOOKUP(D18,'[1]INSUMO VIG'!$B$2:$T$926,10,0),0)</f>
        <v>3675692000</v>
      </c>
      <c r="N18" s="22">
        <f>IFERROR(VLOOKUP(D18,'[1]INSUMO VIG'!$B$2:$T$926,11,0),0)</f>
        <v>312503029</v>
      </c>
      <c r="O18" s="22">
        <f>IFERROR(VLOOKUP(D18,'[1]INSUMO VIG'!$B$2:$T$926,12,0),0)</f>
        <v>1308843256</v>
      </c>
      <c r="P18" s="23">
        <f t="shared" si="4"/>
        <v>0.35608077499420515</v>
      </c>
      <c r="Q18" s="22">
        <f>IFERROR(VLOOKUP(D18,'[1]INSUMO VIG'!$B$2:$T$926,14,0),0)</f>
        <v>308820629</v>
      </c>
      <c r="R18" s="22">
        <f>IFERROR(VLOOKUP(D18,'[1]INSUMO VIG'!$B$2:$T$926,15,0),0)</f>
        <v>1254913046</v>
      </c>
      <c r="S18" s="23">
        <f t="shared" si="1"/>
        <v>0.34140865067040438</v>
      </c>
      <c r="T18" s="24">
        <f>IFERROR(VLOOKUP(D18,'[1]INSUMO VIG'!$B$2:$T$926,18,0),0)</f>
        <v>1254913043</v>
      </c>
    </row>
    <row r="19" spans="1:20" ht="25.5">
      <c r="A19" s="1">
        <f t="shared" si="2"/>
        <v>13</v>
      </c>
      <c r="B19" s="1" t="s">
        <v>50</v>
      </c>
      <c r="C19" s="20" t="str">
        <f t="shared" ref="C19:C24" si="18">LEFT(D19,2)&amp;"."&amp;MID(D19,3,1)&amp;"."&amp;MID(D19,4,1)&amp;"."&amp;MID(D19,5,2)&amp;"."&amp;MID(D19,7,2)&amp;"."&amp;MID(D19,9,3)&amp;"."&amp;MID(D19,12,2)</f>
        <v>O2.1.1.01.01.001.02</v>
      </c>
      <c r="D19" s="20" t="s">
        <v>53</v>
      </c>
      <c r="E19" s="21" t="s">
        <v>54</v>
      </c>
      <c r="F19" s="22">
        <f>IFERROR(VLOOKUP(D19,'[1]INSUMO VIG'!$B$2:$T$926,3,0),0)</f>
        <v>64366000</v>
      </c>
      <c r="G19" s="22">
        <f>IFERROR(VLOOKUP(D19,'[1]INSUMO VIG'!$B$2:$T$926,4,0),0)</f>
        <v>0</v>
      </c>
      <c r="H19" s="22">
        <f>IFERROR(VLOOKUP(D19,'[1]INSUMO VIG'!$B$2:$T$926,5,0),0)</f>
        <v>0</v>
      </c>
      <c r="I19" s="22">
        <f>IFERROR(VLOOKUP(D19,'[1]INSUMO VIG'!$B$2:$T$926,6,0),0)</f>
        <v>64366000</v>
      </c>
      <c r="J19" s="22">
        <f>IFERROR(VLOOKUP(D19,'[1]INSUMO VIG'!$B$2:$T$926,7,0),0)</f>
        <v>0</v>
      </c>
      <c r="K19" s="22">
        <f>IFERROR(VLOOKUP(D19,'[1]INSUMO VIG'!$B$2:$T$926,8,0),0)</f>
        <v>64366000</v>
      </c>
      <c r="L19" s="22">
        <f>IFERROR(VLOOKUP(D19,'[1]INSUMO VIG'!$B$2:$T$926,9,0),0)</f>
        <v>0</v>
      </c>
      <c r="M19" s="22">
        <f>IFERROR(VLOOKUP(D19,'[1]INSUMO VIG'!$B$2:$T$926,10,0),0)</f>
        <v>64366000</v>
      </c>
      <c r="N19" s="22">
        <f>IFERROR(VLOOKUP(D19,'[1]INSUMO VIG'!$B$2:$T$926,11,0),0)</f>
        <v>4037896</v>
      </c>
      <c r="O19" s="22">
        <f>IFERROR(VLOOKUP(D19,'[1]INSUMO VIG'!$B$2:$T$926,12,0),0)</f>
        <v>20920904</v>
      </c>
      <c r="P19" s="23">
        <f t="shared" si="4"/>
        <v>0.32503035764223348</v>
      </c>
      <c r="Q19" s="22">
        <f>IFERROR(VLOOKUP(D19,'[1]INSUMO VIG'!$B$2:$T$926,14,0),0)</f>
        <v>4037896</v>
      </c>
      <c r="R19" s="22">
        <f>IFERROR(VLOOKUP(D19,'[1]INSUMO VIG'!$B$2:$T$926,15,0),0)</f>
        <v>20920904</v>
      </c>
      <c r="S19" s="23">
        <f t="shared" si="1"/>
        <v>0.32503035764223348</v>
      </c>
      <c r="T19" s="24">
        <f>IFERROR(VLOOKUP(D19,'[1]INSUMO VIG'!$B$2:$T$926,18,0),0)</f>
        <v>20920907</v>
      </c>
    </row>
    <row r="20" spans="1:20">
      <c r="A20" s="1">
        <f t="shared" si="2"/>
        <v>13</v>
      </c>
      <c r="B20" s="1" t="s">
        <v>50</v>
      </c>
      <c r="C20" s="20" t="str">
        <f t="shared" si="18"/>
        <v>O2.1.1.01.01.001.03</v>
      </c>
      <c r="D20" s="20" t="s">
        <v>55</v>
      </c>
      <c r="E20" s="21" t="s">
        <v>56</v>
      </c>
      <c r="F20" s="22">
        <f>IFERROR(VLOOKUP(D20,'[1]INSUMO VIG'!$B$2:$T$926,3,0),0)</f>
        <v>394557000</v>
      </c>
      <c r="G20" s="22">
        <f>IFERROR(VLOOKUP(D20,'[1]INSUMO VIG'!$B$2:$T$926,4,0),0)</f>
        <v>0</v>
      </c>
      <c r="H20" s="22">
        <f>IFERROR(VLOOKUP(D20,'[1]INSUMO VIG'!$B$2:$T$926,5,0),0)</f>
        <v>0</v>
      </c>
      <c r="I20" s="22">
        <f>IFERROR(VLOOKUP(D20,'[1]INSUMO VIG'!$B$2:$T$926,6,0),0)</f>
        <v>394557000</v>
      </c>
      <c r="J20" s="22">
        <f>IFERROR(VLOOKUP(D20,'[1]INSUMO VIG'!$B$2:$T$926,7,0),0)</f>
        <v>0</v>
      </c>
      <c r="K20" s="22">
        <f>IFERROR(VLOOKUP(D20,'[1]INSUMO VIG'!$B$2:$T$926,8,0),0)</f>
        <v>394557000</v>
      </c>
      <c r="L20" s="22">
        <f>IFERROR(VLOOKUP(D20,'[1]INSUMO VIG'!$B$2:$T$926,9,0),0)</f>
        <v>0</v>
      </c>
      <c r="M20" s="22">
        <f>IFERROR(VLOOKUP(D20,'[1]INSUMO VIG'!$B$2:$T$926,10,0),0)</f>
        <v>394557000</v>
      </c>
      <c r="N20" s="22">
        <f>IFERROR(VLOOKUP(D20,'[1]INSUMO VIG'!$B$2:$T$926,11,0),0)</f>
        <v>29379771</v>
      </c>
      <c r="O20" s="22">
        <f>IFERROR(VLOOKUP(D20,'[1]INSUMO VIG'!$B$2:$T$926,12,0),0)</f>
        <v>132975626</v>
      </c>
      <c r="P20" s="23">
        <f t="shared" si="4"/>
        <v>0.33702513451795307</v>
      </c>
      <c r="Q20" s="22">
        <f>IFERROR(VLOOKUP(D20,'[1]INSUMO VIG'!$B$2:$T$926,14,0),0)</f>
        <v>29379771</v>
      </c>
      <c r="R20" s="22">
        <f>IFERROR(VLOOKUP(D20,'[1]INSUMO VIG'!$B$2:$T$926,15,0),0)</f>
        <v>132975626</v>
      </c>
      <c r="S20" s="23">
        <f t="shared" si="1"/>
        <v>0.33702513451795307</v>
      </c>
      <c r="T20" s="24">
        <f>IFERROR(VLOOKUP(D20,'[1]INSUMO VIG'!$B$2:$T$926,18,0),0)</f>
        <v>132975620</v>
      </c>
    </row>
    <row r="21" spans="1:20">
      <c r="A21" s="1">
        <f t="shared" si="2"/>
        <v>13</v>
      </c>
      <c r="B21" s="1" t="s">
        <v>50</v>
      </c>
      <c r="C21" s="20" t="str">
        <f t="shared" si="18"/>
        <v>O2.1.1.01.01.001.04</v>
      </c>
      <c r="D21" s="20" t="s">
        <v>57</v>
      </c>
      <c r="E21" s="21" t="s">
        <v>58</v>
      </c>
      <c r="F21" s="22">
        <f>IFERROR(VLOOKUP(D21,'[1]INSUMO VIG'!$B$2:$T$926,3,0),0)</f>
        <v>4986000</v>
      </c>
      <c r="G21" s="22">
        <f>IFERROR(VLOOKUP(D21,'[1]INSUMO VIG'!$B$2:$T$926,4,0),0)</f>
        <v>0</v>
      </c>
      <c r="H21" s="22">
        <f>IFERROR(VLOOKUP(D21,'[1]INSUMO VIG'!$B$2:$T$926,5,0),0)</f>
        <v>0</v>
      </c>
      <c r="I21" s="22">
        <f>IFERROR(VLOOKUP(D21,'[1]INSUMO VIG'!$B$2:$T$926,6,0),0)</f>
        <v>4986000</v>
      </c>
      <c r="J21" s="22">
        <f>IFERROR(VLOOKUP(D21,'[1]INSUMO VIG'!$B$2:$T$926,7,0),0)</f>
        <v>0</v>
      </c>
      <c r="K21" s="22">
        <f>IFERROR(VLOOKUP(D21,'[1]INSUMO VIG'!$B$2:$T$926,8,0),0)</f>
        <v>4986000</v>
      </c>
      <c r="L21" s="22">
        <f>IFERROR(VLOOKUP(D21,'[1]INSUMO VIG'!$B$2:$T$926,9,0),0)</f>
        <v>0</v>
      </c>
      <c r="M21" s="22">
        <f>IFERROR(VLOOKUP(D21,'[1]INSUMO VIG'!$B$2:$T$926,10,0),0)</f>
        <v>4986000</v>
      </c>
      <c r="N21" s="22">
        <f>IFERROR(VLOOKUP(D21,'[1]INSUMO VIG'!$B$2:$T$926,11,0),0)</f>
        <v>145498</v>
      </c>
      <c r="O21" s="22">
        <f>IFERROR(VLOOKUP(D21,'[1]INSUMO VIG'!$B$2:$T$926,12,0),0)</f>
        <v>796336</v>
      </c>
      <c r="P21" s="23">
        <f t="shared" si="4"/>
        <v>0.15971440032089851</v>
      </c>
      <c r="Q21" s="22">
        <f>IFERROR(VLOOKUP(D21,'[1]INSUMO VIG'!$B$2:$T$926,14,0),0)</f>
        <v>145498</v>
      </c>
      <c r="R21" s="22">
        <f>IFERROR(VLOOKUP(D21,'[1]INSUMO VIG'!$B$2:$T$926,15,0),0)</f>
        <v>796336</v>
      </c>
      <c r="S21" s="23">
        <f t="shared" si="1"/>
        <v>0.15971440032089851</v>
      </c>
      <c r="T21" s="24">
        <f>IFERROR(VLOOKUP(D21,'[1]INSUMO VIG'!$B$2:$T$926,18,0),0)</f>
        <v>796364</v>
      </c>
    </row>
    <row r="22" spans="1:20">
      <c r="A22" s="1">
        <f t="shared" si="2"/>
        <v>13</v>
      </c>
      <c r="B22" s="1" t="s">
        <v>50</v>
      </c>
      <c r="C22" s="20" t="str">
        <f t="shared" si="18"/>
        <v>O2.1.1.01.01.001.05</v>
      </c>
      <c r="D22" s="20" t="s">
        <v>59</v>
      </c>
      <c r="E22" s="21" t="s">
        <v>60</v>
      </c>
      <c r="F22" s="22">
        <f>IFERROR(VLOOKUP(D22,'[1]INSUMO VIG'!$B$2:$T$926,3,0),0)</f>
        <v>8028000</v>
      </c>
      <c r="G22" s="22">
        <f>IFERROR(VLOOKUP(D22,'[1]INSUMO VIG'!$B$2:$T$926,4,0),0)</f>
        <v>0</v>
      </c>
      <c r="H22" s="22">
        <f>IFERROR(VLOOKUP(D22,'[1]INSUMO VIG'!$B$2:$T$926,5,0),0)</f>
        <v>0</v>
      </c>
      <c r="I22" s="22">
        <f>IFERROR(VLOOKUP(D22,'[1]INSUMO VIG'!$B$2:$T$926,6,0),0)</f>
        <v>8028000</v>
      </c>
      <c r="J22" s="22">
        <f>IFERROR(VLOOKUP(D22,'[1]INSUMO VIG'!$B$2:$T$926,7,0),0)</f>
        <v>0</v>
      </c>
      <c r="K22" s="22">
        <f>IFERROR(VLOOKUP(D22,'[1]INSUMO VIG'!$B$2:$T$926,8,0),0)</f>
        <v>8028000</v>
      </c>
      <c r="L22" s="22">
        <f>IFERROR(VLOOKUP(D22,'[1]INSUMO VIG'!$B$2:$T$926,9,0),0)</f>
        <v>0</v>
      </c>
      <c r="M22" s="22">
        <f>IFERROR(VLOOKUP(D22,'[1]INSUMO VIG'!$B$2:$T$926,10,0),0)</f>
        <v>8028000</v>
      </c>
      <c r="N22" s="22">
        <f>IFERROR(VLOOKUP(D22,'[1]INSUMO VIG'!$B$2:$T$926,11,0),0)</f>
        <v>234344</v>
      </c>
      <c r="O22" s="22">
        <f>IFERROR(VLOOKUP(D22,'[1]INSUMO VIG'!$B$2:$T$926,12,0),0)</f>
        <v>1284986</v>
      </c>
      <c r="P22" s="23">
        <f t="shared" si="4"/>
        <v>0.16006302939711012</v>
      </c>
      <c r="Q22" s="22">
        <f>IFERROR(VLOOKUP(D22,'[1]INSUMO VIG'!$B$2:$T$926,14,0),0)</f>
        <v>234344</v>
      </c>
      <c r="R22" s="22">
        <f>IFERROR(VLOOKUP(D22,'[1]INSUMO VIG'!$B$2:$T$926,15,0),0)</f>
        <v>1284986</v>
      </c>
      <c r="S22" s="23">
        <f t="shared" si="1"/>
        <v>0.16006302939711012</v>
      </c>
      <c r="T22" s="24">
        <f>IFERROR(VLOOKUP(D22,'[1]INSUMO VIG'!$B$2:$T$926,18,0),0)</f>
        <v>1284986</v>
      </c>
    </row>
    <row r="23" spans="1:20">
      <c r="A23" s="1">
        <f t="shared" si="2"/>
        <v>13</v>
      </c>
      <c r="B23" s="1" t="s">
        <v>50</v>
      </c>
      <c r="C23" s="20" t="str">
        <f t="shared" si="18"/>
        <v>O2.1.1.01.01.001.07</v>
      </c>
      <c r="D23" s="20" t="s">
        <v>61</v>
      </c>
      <c r="E23" s="21" t="s">
        <v>62</v>
      </c>
      <c r="F23" s="22">
        <f>IFERROR(VLOOKUP(D23,'[1]INSUMO VIG'!$B$2:$T$926,3,0),0)</f>
        <v>124933000</v>
      </c>
      <c r="G23" s="22">
        <f>IFERROR(VLOOKUP(D23,'[1]INSUMO VIG'!$B$2:$T$926,4,0),0)</f>
        <v>0</v>
      </c>
      <c r="H23" s="22">
        <f>IFERROR(VLOOKUP(D23,'[1]INSUMO VIG'!$B$2:$T$926,5,0),0)</f>
        <v>0</v>
      </c>
      <c r="I23" s="22">
        <f>IFERROR(VLOOKUP(D23,'[1]INSUMO VIG'!$B$2:$T$926,6,0),0)</f>
        <v>124933000</v>
      </c>
      <c r="J23" s="22">
        <f>IFERROR(VLOOKUP(D23,'[1]INSUMO VIG'!$B$2:$T$926,7,0),0)</f>
        <v>0</v>
      </c>
      <c r="K23" s="22">
        <f>IFERROR(VLOOKUP(D23,'[1]INSUMO VIG'!$B$2:$T$926,8,0),0)</f>
        <v>124933000</v>
      </c>
      <c r="L23" s="22">
        <f>IFERROR(VLOOKUP(D23,'[1]INSUMO VIG'!$B$2:$T$926,9,0),0)</f>
        <v>0</v>
      </c>
      <c r="M23" s="22">
        <f>IFERROR(VLOOKUP(D23,'[1]INSUMO VIG'!$B$2:$T$926,10,0),0)</f>
        <v>124933000</v>
      </c>
      <c r="N23" s="22">
        <f>IFERROR(VLOOKUP(D23,'[1]INSUMO VIG'!$B$2:$T$926,11,0),0)</f>
        <v>5229946</v>
      </c>
      <c r="O23" s="22">
        <f>IFERROR(VLOOKUP(D23,'[1]INSUMO VIG'!$B$2:$T$926,12,0),0)</f>
        <v>29882980</v>
      </c>
      <c r="P23" s="23">
        <f t="shared" si="4"/>
        <v>0.23919204693715831</v>
      </c>
      <c r="Q23" s="22">
        <f>IFERROR(VLOOKUP(D23,'[1]INSUMO VIG'!$B$2:$T$926,14,0),0)</f>
        <v>5229946</v>
      </c>
      <c r="R23" s="22">
        <f>IFERROR(VLOOKUP(D23,'[1]INSUMO VIG'!$B$2:$T$926,15,0),0)</f>
        <v>29882980</v>
      </c>
      <c r="S23" s="23">
        <f t="shared" si="1"/>
        <v>0.23919204693715831</v>
      </c>
      <c r="T23" s="24">
        <f>IFERROR(VLOOKUP(D23,'[1]INSUMO VIG'!$B$2:$T$926,18,0),0)</f>
        <v>29882977</v>
      </c>
    </row>
    <row r="24" spans="1:20">
      <c r="A24" s="1">
        <f t="shared" si="2"/>
        <v>13</v>
      </c>
      <c r="B24" s="1" t="s">
        <v>37</v>
      </c>
      <c r="C24" s="15" t="str">
        <f t="shared" si="18"/>
        <v>O2.1.1.01.01.001.08</v>
      </c>
      <c r="D24" s="15" t="s">
        <v>63</v>
      </c>
      <c r="E24" s="16" t="s">
        <v>64</v>
      </c>
      <c r="F24" s="17">
        <f>SUM(F25:F26)</f>
        <v>756095000</v>
      </c>
      <c r="G24" s="17">
        <f t="shared" ref="G24:O24" si="19">SUM(G25:G26)</f>
        <v>0</v>
      </c>
      <c r="H24" s="17">
        <f t="shared" si="19"/>
        <v>-95801708</v>
      </c>
      <c r="I24" s="17">
        <f t="shared" si="19"/>
        <v>660293292</v>
      </c>
      <c r="J24" s="17">
        <f t="shared" si="19"/>
        <v>0</v>
      </c>
      <c r="K24" s="17">
        <f t="shared" si="19"/>
        <v>660293292</v>
      </c>
      <c r="L24" s="17">
        <f t="shared" si="19"/>
        <v>0</v>
      </c>
      <c r="M24" s="17">
        <f t="shared" si="19"/>
        <v>660293292</v>
      </c>
      <c r="N24" s="17">
        <f t="shared" si="19"/>
        <v>32635453</v>
      </c>
      <c r="O24" s="17">
        <f t="shared" si="19"/>
        <v>95312634</v>
      </c>
      <c r="P24" s="18">
        <f t="shared" si="4"/>
        <v>0.14434893577564922</v>
      </c>
      <c r="Q24" s="17">
        <f t="shared" ref="Q24:R24" si="20">SUM(Q25:Q26)</f>
        <v>32635453</v>
      </c>
      <c r="R24" s="17">
        <f t="shared" si="20"/>
        <v>95312634</v>
      </c>
      <c r="S24" s="18">
        <f t="shared" si="1"/>
        <v>0.14434893577564922</v>
      </c>
      <c r="T24" s="19">
        <f t="shared" ref="T24" si="21">SUM(T25:T26)</f>
        <v>95312637</v>
      </c>
    </row>
    <row r="25" spans="1:20">
      <c r="A25" s="1">
        <f t="shared" si="2"/>
        <v>15</v>
      </c>
      <c r="B25" s="1" t="s">
        <v>50</v>
      </c>
      <c r="C25" s="20" t="str">
        <f>LEFT(D25,2)&amp;"."&amp;MID(D25,3,1)&amp;"."&amp;MID(D25,4,1)&amp;"."&amp;MID(D25,5,2)&amp;"."&amp;MID(D25,7,2)&amp;"."&amp;MID(D25,9,3)&amp;"."&amp;MID(D25,12,2)&amp;"."&amp;MID(D25,14,2)</f>
        <v>O2.1.1.01.01.001.08.01</v>
      </c>
      <c r="D25" s="20" t="s">
        <v>65</v>
      </c>
      <c r="E25" s="21" t="s">
        <v>66</v>
      </c>
      <c r="F25" s="22">
        <f>IFERROR(VLOOKUP(D25,'[1]INSUMO VIG'!$B$2:$T$926,3,0),0)</f>
        <v>511245000</v>
      </c>
      <c r="G25" s="22">
        <f>IFERROR(VLOOKUP(D25,'[1]INSUMO VIG'!$B$2:$T$926,4,0),0)</f>
        <v>0</v>
      </c>
      <c r="H25" s="22">
        <f>IFERROR(VLOOKUP(D25,'[1]INSUMO VIG'!$B$2:$T$926,5,0),0)</f>
        <v>-95801708</v>
      </c>
      <c r="I25" s="22">
        <f>IFERROR(VLOOKUP(D25,'[1]INSUMO VIG'!$B$2:$T$926,6,0),0)</f>
        <v>415443292</v>
      </c>
      <c r="J25" s="22">
        <f>IFERROR(VLOOKUP(D25,'[1]INSUMO VIG'!$B$2:$T$926,7,0),0)</f>
        <v>0</v>
      </c>
      <c r="K25" s="22">
        <f>IFERROR(VLOOKUP(D25,'[1]INSUMO VIG'!$B$2:$T$926,8,0),0)</f>
        <v>415443292</v>
      </c>
      <c r="L25" s="22">
        <f>IFERROR(VLOOKUP(D25,'[1]INSUMO VIG'!$B$2:$T$926,9,0),0)</f>
        <v>0</v>
      </c>
      <c r="M25" s="22">
        <f>IFERROR(VLOOKUP(D25,'[1]INSUMO VIG'!$B$2:$T$926,10,0),0)</f>
        <v>415443292</v>
      </c>
      <c r="N25" s="22">
        <f>IFERROR(VLOOKUP(D25,'[1]INSUMO VIG'!$B$2:$T$926,11,0),0)</f>
        <v>0</v>
      </c>
      <c r="O25" s="22">
        <f>IFERROR(VLOOKUP(D25,'[1]INSUMO VIG'!$B$2:$T$926,12,0),0)</f>
        <v>4425483</v>
      </c>
      <c r="P25" s="23">
        <f t="shared" si="4"/>
        <v>1.0652435808254668E-2</v>
      </c>
      <c r="Q25" s="22">
        <f>IFERROR(VLOOKUP(D25,'[1]INSUMO VIG'!$B$2:$T$926,14,0),0)</f>
        <v>0</v>
      </c>
      <c r="R25" s="22">
        <f>IFERROR(VLOOKUP(D25,'[1]INSUMO VIG'!$B$2:$T$926,15,0),0)</f>
        <v>4425483</v>
      </c>
      <c r="S25" s="23">
        <f t="shared" si="1"/>
        <v>1.0652435808254668E-2</v>
      </c>
      <c r="T25" s="24">
        <f>IFERROR(VLOOKUP(D25,'[1]INSUMO VIG'!$B$2:$T$926,18,0),0)</f>
        <v>4425489</v>
      </c>
    </row>
    <row r="26" spans="1:20">
      <c r="A26" s="1">
        <f t="shared" si="2"/>
        <v>15</v>
      </c>
      <c r="B26" s="1" t="s">
        <v>50</v>
      </c>
      <c r="C26" s="20" t="str">
        <f>LEFT(D26,2)&amp;"."&amp;MID(D26,3,1)&amp;"."&amp;MID(D26,4,1)&amp;"."&amp;MID(D26,5,2)&amp;"."&amp;MID(D26,7,2)&amp;"."&amp;MID(D26,9,3)&amp;"."&amp;MID(D26,12,2)&amp;"."&amp;MID(D26,14,2)</f>
        <v>O2.1.1.01.01.001.08.02</v>
      </c>
      <c r="D26" s="20" t="s">
        <v>67</v>
      </c>
      <c r="E26" s="21" t="s">
        <v>68</v>
      </c>
      <c r="F26" s="22">
        <f>IFERROR(VLOOKUP(D26,'[1]INSUMO VIG'!$B$2:$T$926,3,0),0)</f>
        <v>244850000</v>
      </c>
      <c r="G26" s="22">
        <f>IFERROR(VLOOKUP(D26,'[1]INSUMO VIG'!$B$2:$T$926,4,0),0)</f>
        <v>0</v>
      </c>
      <c r="H26" s="22">
        <f>IFERROR(VLOOKUP(D26,'[1]INSUMO VIG'!$B$2:$T$926,5,0),0)</f>
        <v>0</v>
      </c>
      <c r="I26" s="22">
        <f>IFERROR(VLOOKUP(D26,'[1]INSUMO VIG'!$B$2:$T$926,6,0),0)</f>
        <v>244850000</v>
      </c>
      <c r="J26" s="22">
        <f>IFERROR(VLOOKUP(D26,'[1]INSUMO VIG'!$B$2:$T$926,7,0),0)</f>
        <v>0</v>
      </c>
      <c r="K26" s="22">
        <f>IFERROR(VLOOKUP(D26,'[1]INSUMO VIG'!$B$2:$T$926,8,0),0)</f>
        <v>244850000</v>
      </c>
      <c r="L26" s="22">
        <f>IFERROR(VLOOKUP(D26,'[1]INSUMO VIG'!$B$2:$T$926,9,0),0)</f>
        <v>0</v>
      </c>
      <c r="M26" s="22">
        <f>IFERROR(VLOOKUP(D26,'[1]INSUMO VIG'!$B$2:$T$926,10,0),0)</f>
        <v>244850000</v>
      </c>
      <c r="N26" s="22">
        <f>IFERROR(VLOOKUP(D26,'[1]INSUMO VIG'!$B$2:$T$926,11,0),0)</f>
        <v>32635453</v>
      </c>
      <c r="O26" s="22">
        <f>IFERROR(VLOOKUP(D26,'[1]INSUMO VIG'!$B$2:$T$926,12,0),0)</f>
        <v>90887151</v>
      </c>
      <c r="P26" s="23">
        <f t="shared" si="4"/>
        <v>0.37119522564835616</v>
      </c>
      <c r="Q26" s="22">
        <f>IFERROR(VLOOKUP(D26,'[1]INSUMO VIG'!$B$2:$T$926,14,0),0)</f>
        <v>32635453</v>
      </c>
      <c r="R26" s="22">
        <f>IFERROR(VLOOKUP(D26,'[1]INSUMO VIG'!$B$2:$T$926,15,0),0)</f>
        <v>90887151</v>
      </c>
      <c r="S26" s="23">
        <f t="shared" si="1"/>
        <v>0.37119522564835616</v>
      </c>
      <c r="T26" s="24">
        <f>IFERROR(VLOOKUP(D26,'[1]INSUMO VIG'!$B$2:$T$926,18,0),0)</f>
        <v>90887148</v>
      </c>
    </row>
    <row r="27" spans="1:20">
      <c r="A27" s="1">
        <f t="shared" si="2"/>
        <v>13</v>
      </c>
      <c r="B27" s="1" t="s">
        <v>50</v>
      </c>
      <c r="C27" s="20" t="str">
        <f>LEFT(D27,2)&amp;"."&amp;MID(D27,3,1)&amp;"."&amp;MID(D27,4,1)&amp;"."&amp;MID(D27,5,2)&amp;"."&amp;MID(D27,7,2)&amp;"."&amp;MID(D27,9,3)&amp;"."&amp;MID(D27,12,2)</f>
        <v>O2.1.1.01.01.001.09</v>
      </c>
      <c r="D27" s="20" t="s">
        <v>69</v>
      </c>
      <c r="E27" s="21" t="s">
        <v>70</v>
      </c>
      <c r="F27" s="22">
        <f>IFERROR(VLOOKUP(D27,'[1]INSUMO VIG'!$B$2:$T$926,3,0),0)</f>
        <v>947121000</v>
      </c>
      <c r="G27" s="22">
        <f>IFERROR(VLOOKUP(D27,'[1]INSUMO VIG'!$B$2:$T$926,4,0),0)</f>
        <v>0</v>
      </c>
      <c r="H27" s="22">
        <f>IFERROR(VLOOKUP(D27,'[1]INSUMO VIG'!$B$2:$T$926,5,0),0)</f>
        <v>0</v>
      </c>
      <c r="I27" s="22">
        <f>IFERROR(VLOOKUP(D27,'[1]INSUMO VIG'!$B$2:$T$926,6,0),0)</f>
        <v>947121000</v>
      </c>
      <c r="J27" s="22">
        <f>IFERROR(VLOOKUP(D27,'[1]INSUMO VIG'!$B$2:$T$926,7,0),0)</f>
        <v>0</v>
      </c>
      <c r="K27" s="22">
        <f>IFERROR(VLOOKUP(D27,'[1]INSUMO VIG'!$B$2:$T$926,8,0),0)</f>
        <v>947121000</v>
      </c>
      <c r="L27" s="22">
        <f>IFERROR(VLOOKUP(D27,'[1]INSUMO VIG'!$B$2:$T$926,9,0),0)</f>
        <v>0</v>
      </c>
      <c r="M27" s="22">
        <f>IFERROR(VLOOKUP(D27,'[1]INSUMO VIG'!$B$2:$T$926,10,0),0)</f>
        <v>947121000</v>
      </c>
      <c r="N27" s="22">
        <f>IFERROR(VLOOKUP(D27,'[1]INSUMO VIG'!$B$2:$T$926,11,0),0)</f>
        <v>71231294</v>
      </c>
      <c r="O27" s="22">
        <f>IFERROR(VLOOKUP(D27,'[1]INSUMO VIG'!$B$2:$T$926,12,0),0)</f>
        <v>334952915</v>
      </c>
      <c r="P27" s="23">
        <f t="shared" si="4"/>
        <v>0.35365377285478833</v>
      </c>
      <c r="Q27" s="22">
        <f>IFERROR(VLOOKUP(D27,'[1]INSUMO VIG'!$B$2:$T$926,14,0),0)</f>
        <v>71231294</v>
      </c>
      <c r="R27" s="22">
        <f>IFERROR(VLOOKUP(D27,'[1]INSUMO VIG'!$B$2:$T$926,15,0),0)</f>
        <v>334952915</v>
      </c>
      <c r="S27" s="23">
        <f t="shared" si="1"/>
        <v>0.35365377285478833</v>
      </c>
      <c r="T27" s="24">
        <f>IFERROR(VLOOKUP(D27,'[1]INSUMO VIG'!$B$2:$T$926,18,0),0)</f>
        <v>334952911</v>
      </c>
    </row>
    <row r="28" spans="1:20">
      <c r="A28" s="1">
        <f t="shared" si="2"/>
        <v>11</v>
      </c>
      <c r="B28" s="1" t="s">
        <v>37</v>
      </c>
      <c r="C28" s="15" t="str">
        <f>LEFT(D28,2)&amp;"."&amp;MID(D28,3,1)&amp;"."&amp;MID(D28,4,1)&amp;"."&amp;MID(D28,5,2)&amp;"."&amp;MID(D28,7,2)&amp;"."&amp;MID(D28,9,3)</f>
        <v>O2.1.1.01.01.002</v>
      </c>
      <c r="D28" s="15" t="s">
        <v>71</v>
      </c>
      <c r="E28" s="16" t="s">
        <v>72</v>
      </c>
      <c r="F28" s="17">
        <f>F29+F30</f>
        <v>721023000</v>
      </c>
      <c r="G28" s="17">
        <f t="shared" ref="G28:O28" si="22">G29+G30</f>
        <v>0</v>
      </c>
      <c r="H28" s="17">
        <f t="shared" si="22"/>
        <v>0</v>
      </c>
      <c r="I28" s="17">
        <f t="shared" si="22"/>
        <v>721023000</v>
      </c>
      <c r="J28" s="17">
        <f t="shared" si="22"/>
        <v>0</v>
      </c>
      <c r="K28" s="17">
        <f t="shared" si="22"/>
        <v>721023000</v>
      </c>
      <c r="L28" s="17">
        <f t="shared" si="22"/>
        <v>0</v>
      </c>
      <c r="M28" s="17">
        <f t="shared" si="22"/>
        <v>721023000</v>
      </c>
      <c r="N28" s="17">
        <f t="shared" si="22"/>
        <v>9548295</v>
      </c>
      <c r="O28" s="17">
        <f t="shared" si="22"/>
        <v>45874019</v>
      </c>
      <c r="P28" s="18">
        <f t="shared" si="4"/>
        <v>6.3623516864233176E-2</v>
      </c>
      <c r="Q28" s="17">
        <f t="shared" ref="Q28:R28" si="23">Q29+Q30</f>
        <v>9548295</v>
      </c>
      <c r="R28" s="17">
        <f t="shared" si="23"/>
        <v>45874019</v>
      </c>
      <c r="S28" s="18">
        <f t="shared" si="1"/>
        <v>6.3623516864233176E-2</v>
      </c>
      <c r="T28" s="19">
        <f t="shared" ref="T28" si="24">T29+T30</f>
        <v>45874019</v>
      </c>
    </row>
    <row r="29" spans="1:20">
      <c r="A29" s="1">
        <f t="shared" si="2"/>
        <v>13</v>
      </c>
      <c r="B29" s="1" t="s">
        <v>50</v>
      </c>
      <c r="C29" s="20" t="str">
        <f t="shared" ref="C29:C30" si="25">LEFT(D29,2)&amp;"."&amp;MID(D29,3,1)&amp;"."&amp;MID(D29,4,1)&amp;"."&amp;MID(D29,5,2)&amp;"."&amp;MID(D29,7,2)&amp;"."&amp;MID(D29,9,3)&amp;"."&amp;MID(D29,12,2)</f>
        <v>O2.1.1.01.01.002.04</v>
      </c>
      <c r="D29" s="20" t="s">
        <v>73</v>
      </c>
      <c r="E29" s="21" t="s">
        <v>74</v>
      </c>
      <c r="F29" s="22">
        <f>IFERROR(VLOOKUP(D29,'[1]INSUMO VIG'!$B$2:$T$926,3,0),0)</f>
        <v>567323000</v>
      </c>
      <c r="G29" s="22">
        <f>IFERROR(VLOOKUP(D29,'[1]INSUMO VIG'!$B$2:$T$926,4,0),0)</f>
        <v>0</v>
      </c>
      <c r="H29" s="22">
        <f>IFERROR(VLOOKUP(D29,'[1]INSUMO VIG'!$B$2:$T$926,5,0),0)</f>
        <v>0</v>
      </c>
      <c r="I29" s="22">
        <f>IFERROR(VLOOKUP(D29,'[1]INSUMO VIG'!$B$2:$T$926,6,0),0)</f>
        <v>567323000</v>
      </c>
      <c r="J29" s="22">
        <f>IFERROR(VLOOKUP(D29,'[1]INSUMO VIG'!$B$2:$T$926,7,0),0)</f>
        <v>0</v>
      </c>
      <c r="K29" s="22">
        <f>IFERROR(VLOOKUP(D29,'[1]INSUMO VIG'!$B$2:$T$926,8,0),0)</f>
        <v>567323000</v>
      </c>
      <c r="L29" s="22">
        <f>IFERROR(VLOOKUP(D29,'[1]INSUMO VIG'!$B$2:$T$926,9,0),0)</f>
        <v>0</v>
      </c>
      <c r="M29" s="22">
        <f>IFERROR(VLOOKUP(D29,'[1]INSUMO VIG'!$B$2:$T$926,10,0),0)</f>
        <v>567323000</v>
      </c>
      <c r="N29" s="22">
        <f>IFERROR(VLOOKUP(D29,'[1]INSUMO VIG'!$B$2:$T$926,11,0),0)</f>
        <v>0</v>
      </c>
      <c r="O29" s="22">
        <f>IFERROR(VLOOKUP(D29,'[1]INSUMO VIG'!$B$2:$T$926,12,0),0)</f>
        <v>0</v>
      </c>
      <c r="P29" s="23">
        <f t="shared" si="4"/>
        <v>0</v>
      </c>
      <c r="Q29" s="22">
        <f>IFERROR(VLOOKUP(D29,'[1]INSUMO VIG'!$B$2:$T$926,14,0),0)</f>
        <v>0</v>
      </c>
      <c r="R29" s="22">
        <f>IFERROR(VLOOKUP(D29,'[1]INSUMO VIG'!$B$2:$T$926,15,0),0)</f>
        <v>0</v>
      </c>
      <c r="S29" s="23">
        <f t="shared" si="1"/>
        <v>0</v>
      </c>
      <c r="T29" s="24">
        <f>IFERROR(VLOOKUP(D29,'[1]INSUMO VIG'!$B$2:$T$926,18,0),0)</f>
        <v>0</v>
      </c>
    </row>
    <row r="30" spans="1:20">
      <c r="A30" s="1">
        <f t="shared" si="2"/>
        <v>13</v>
      </c>
      <c r="B30" s="1" t="s">
        <v>37</v>
      </c>
      <c r="C30" s="15" t="str">
        <f t="shared" si="25"/>
        <v>O2.1.1.01.01.002.12</v>
      </c>
      <c r="D30" s="15" t="s">
        <v>75</v>
      </c>
      <c r="E30" s="16" t="s">
        <v>76</v>
      </c>
      <c r="F30" s="17">
        <f>F31</f>
        <v>153700000</v>
      </c>
      <c r="G30" s="17">
        <f t="shared" ref="G30:T30" si="26">G31</f>
        <v>0</v>
      </c>
      <c r="H30" s="17">
        <f t="shared" si="26"/>
        <v>0</v>
      </c>
      <c r="I30" s="17">
        <f t="shared" si="26"/>
        <v>153700000</v>
      </c>
      <c r="J30" s="17">
        <f t="shared" si="26"/>
        <v>0</v>
      </c>
      <c r="K30" s="17">
        <f t="shared" si="26"/>
        <v>153700000</v>
      </c>
      <c r="L30" s="17">
        <f t="shared" si="26"/>
        <v>0</v>
      </c>
      <c r="M30" s="17">
        <f t="shared" si="26"/>
        <v>153700000</v>
      </c>
      <c r="N30" s="17">
        <f t="shared" si="26"/>
        <v>9548295</v>
      </c>
      <c r="O30" s="17">
        <f t="shared" si="26"/>
        <v>45874019</v>
      </c>
      <c r="P30" s="18">
        <f t="shared" si="4"/>
        <v>0.29846466493168511</v>
      </c>
      <c r="Q30" s="17">
        <f t="shared" si="26"/>
        <v>9548295</v>
      </c>
      <c r="R30" s="17">
        <f t="shared" si="26"/>
        <v>45874019</v>
      </c>
      <c r="S30" s="18">
        <f t="shared" si="1"/>
        <v>0.29846466493168511</v>
      </c>
      <c r="T30" s="19">
        <f t="shared" si="26"/>
        <v>45874019</v>
      </c>
    </row>
    <row r="31" spans="1:20" ht="25.5">
      <c r="A31" s="1">
        <f t="shared" si="2"/>
        <v>15</v>
      </c>
      <c r="B31" s="1" t="s">
        <v>50</v>
      </c>
      <c r="C31" s="20" t="str">
        <f>LEFT(D31,2)&amp;"."&amp;MID(D31,3,1)&amp;"."&amp;MID(D31,4,1)&amp;"."&amp;MID(D31,5,2)&amp;"."&amp;MID(D31,7,2)&amp;"."&amp;MID(D31,9,3)&amp;"."&amp;MID(D31,12,2)&amp;"."&amp;MID(D31,14,2)</f>
        <v>O2.1.1.01.01.002.12.01</v>
      </c>
      <c r="D31" s="20" t="s">
        <v>77</v>
      </c>
      <c r="E31" s="21" t="s">
        <v>78</v>
      </c>
      <c r="F31" s="22">
        <f>IFERROR(VLOOKUP(D31,'[1]INSUMO VIG'!$B$2:$T$926,3,0),0)</f>
        <v>153700000</v>
      </c>
      <c r="G31" s="22">
        <f>IFERROR(VLOOKUP(D31,'[1]INSUMO VIG'!$B$2:$T$926,4,0),0)</f>
        <v>0</v>
      </c>
      <c r="H31" s="22">
        <f>IFERROR(VLOOKUP(D31,'[1]INSUMO VIG'!$B$2:$T$926,5,0),0)</f>
        <v>0</v>
      </c>
      <c r="I31" s="22">
        <f>IFERROR(VLOOKUP(D31,'[1]INSUMO VIG'!$B$2:$T$926,6,0),0)</f>
        <v>153700000</v>
      </c>
      <c r="J31" s="22">
        <f>IFERROR(VLOOKUP(D31,'[1]INSUMO VIG'!$B$2:$T$926,7,0),0)</f>
        <v>0</v>
      </c>
      <c r="K31" s="22">
        <f>IFERROR(VLOOKUP(D31,'[1]INSUMO VIG'!$B$2:$T$926,8,0),0)</f>
        <v>153700000</v>
      </c>
      <c r="L31" s="22">
        <f>IFERROR(VLOOKUP(D31,'[1]INSUMO VIG'!$B$2:$T$926,9,0),0)</f>
        <v>0</v>
      </c>
      <c r="M31" s="22">
        <f>IFERROR(VLOOKUP(D31,'[1]INSUMO VIG'!$B$2:$T$926,10,0),0)</f>
        <v>153700000</v>
      </c>
      <c r="N31" s="22">
        <f>IFERROR(VLOOKUP(D31,'[1]INSUMO VIG'!$B$2:$T$926,11,0),0)</f>
        <v>9548295</v>
      </c>
      <c r="O31" s="22">
        <f>IFERROR(VLOOKUP(D31,'[1]INSUMO VIG'!$B$2:$T$926,12,0),0)</f>
        <v>45874019</v>
      </c>
      <c r="P31" s="23">
        <f t="shared" si="4"/>
        <v>0.29846466493168511</v>
      </c>
      <c r="Q31" s="22">
        <f>IFERROR(VLOOKUP(D31,'[1]INSUMO VIG'!$B$2:$T$926,14,0),0)</f>
        <v>9548295</v>
      </c>
      <c r="R31" s="22">
        <f>IFERROR(VLOOKUP(D31,'[1]INSUMO VIG'!$B$2:$T$926,15,0),0)</f>
        <v>45874019</v>
      </c>
      <c r="S31" s="23">
        <f t="shared" si="1"/>
        <v>0.29846466493168511</v>
      </c>
      <c r="T31" s="24">
        <f>IFERROR(VLOOKUP(D31,'[1]INSUMO VIG'!$B$2:$T$926,18,0),0)</f>
        <v>45874019</v>
      </c>
    </row>
    <row r="32" spans="1:20" ht="25.5">
      <c r="A32" s="1">
        <f t="shared" si="2"/>
        <v>8</v>
      </c>
      <c r="B32" s="1" t="s">
        <v>37</v>
      </c>
      <c r="C32" s="15" t="str">
        <f>LEFT(D32,2)&amp;"."&amp;MID(D32,3,1)&amp;"."&amp;MID(D32,4,1)&amp;"."&amp;MID(D32,5,2)&amp;"."&amp;MID(D32,7,2)</f>
        <v>O2.1.1.01.02</v>
      </c>
      <c r="D32" s="15" t="s">
        <v>79</v>
      </c>
      <c r="E32" s="16" t="s">
        <v>80</v>
      </c>
      <c r="F32" s="17">
        <f>F33+F36+F39+F42+F44+F46+F47+F48+F49</f>
        <v>2306845000</v>
      </c>
      <c r="G32" s="17">
        <f t="shared" ref="G32:O32" si="27">G33+G36+G39+G42+G44+G46+G47+G48+G49</f>
        <v>0</v>
      </c>
      <c r="H32" s="17">
        <f t="shared" si="27"/>
        <v>0</v>
      </c>
      <c r="I32" s="17">
        <f t="shared" si="27"/>
        <v>2306845000</v>
      </c>
      <c r="J32" s="17">
        <f t="shared" si="27"/>
        <v>0</v>
      </c>
      <c r="K32" s="17">
        <f t="shared" si="27"/>
        <v>2306845000</v>
      </c>
      <c r="L32" s="17">
        <f t="shared" si="27"/>
        <v>0</v>
      </c>
      <c r="M32" s="17">
        <f t="shared" si="27"/>
        <v>2306845000</v>
      </c>
      <c r="N32" s="17">
        <f t="shared" si="27"/>
        <v>121563213</v>
      </c>
      <c r="O32" s="17">
        <f t="shared" si="27"/>
        <v>477699782</v>
      </c>
      <c r="P32" s="18">
        <f t="shared" si="4"/>
        <v>0.20707927147250899</v>
      </c>
      <c r="Q32" s="17">
        <f t="shared" ref="Q32:R32" si="28">Q33+Q36+Q39+Q42+Q44+Q46+Q47+Q48+Q49</f>
        <v>121563213</v>
      </c>
      <c r="R32" s="17">
        <f t="shared" si="28"/>
        <v>477699782</v>
      </c>
      <c r="S32" s="18">
        <f t="shared" si="1"/>
        <v>0.20707927147250899</v>
      </c>
      <c r="T32" s="19">
        <f t="shared" ref="T32" si="29">T33+T36+T39+T42+T44+T46+T47+T48+T49</f>
        <v>477699778</v>
      </c>
    </row>
    <row r="33" spans="1:20" ht="25.5">
      <c r="A33" s="1">
        <f t="shared" si="2"/>
        <v>11</v>
      </c>
      <c r="B33" s="1" t="s">
        <v>37</v>
      </c>
      <c r="C33" s="15" t="str">
        <f>LEFT(D33,2)&amp;"."&amp;MID(D33,3,1)&amp;"."&amp;MID(D33,4,1)&amp;"."&amp;MID(D33,5,2)&amp;"."&amp;MID(D33,7,2)&amp;"."&amp;MID(D33,9,3)</f>
        <v>O2.1.1.01.02.001</v>
      </c>
      <c r="D33" s="15" t="s">
        <v>81</v>
      </c>
      <c r="E33" s="16" t="s">
        <v>82</v>
      </c>
      <c r="F33" s="17">
        <f>SUM(F34:F35)</f>
        <v>644834000</v>
      </c>
      <c r="G33" s="17">
        <f t="shared" ref="G33:O33" si="30">SUM(G34:G35)</f>
        <v>0</v>
      </c>
      <c r="H33" s="17">
        <f t="shared" si="30"/>
        <v>0</v>
      </c>
      <c r="I33" s="17">
        <f t="shared" si="30"/>
        <v>644834000</v>
      </c>
      <c r="J33" s="17">
        <f t="shared" si="30"/>
        <v>0</v>
      </c>
      <c r="K33" s="17">
        <f t="shared" si="30"/>
        <v>644834000</v>
      </c>
      <c r="L33" s="17">
        <f t="shared" si="30"/>
        <v>0</v>
      </c>
      <c r="M33" s="17">
        <f t="shared" si="30"/>
        <v>644834000</v>
      </c>
      <c r="N33" s="17">
        <f t="shared" si="30"/>
        <v>46191000</v>
      </c>
      <c r="O33" s="17">
        <f t="shared" si="30"/>
        <v>184143379</v>
      </c>
      <c r="P33" s="18">
        <f t="shared" si="4"/>
        <v>0.28556710564269255</v>
      </c>
      <c r="Q33" s="17">
        <f t="shared" ref="Q33:R33" si="31">SUM(Q34:Q35)</f>
        <v>46191000</v>
      </c>
      <c r="R33" s="17">
        <f t="shared" si="31"/>
        <v>184143379</v>
      </c>
      <c r="S33" s="18">
        <f t="shared" si="1"/>
        <v>0.28556710564269255</v>
      </c>
      <c r="T33" s="19">
        <f t="shared" ref="T33" si="32">SUM(T34:T35)</f>
        <v>184143379</v>
      </c>
    </row>
    <row r="34" spans="1:20" ht="25.5">
      <c r="A34" s="1">
        <f t="shared" si="2"/>
        <v>13</v>
      </c>
      <c r="B34" s="1" t="s">
        <v>50</v>
      </c>
      <c r="C34" s="20" t="str">
        <f t="shared" ref="C34:C45" si="33">LEFT(D34,2)&amp;"."&amp;MID(D34,3,1)&amp;"."&amp;MID(D34,4,1)&amp;"."&amp;MID(D34,5,2)&amp;"."&amp;MID(D34,7,2)&amp;"."&amp;MID(D34,9,3)&amp;"."&amp;MID(D34,12,2)</f>
        <v>O2.1.1.01.02.001.01</v>
      </c>
      <c r="D34" s="20" t="s">
        <v>83</v>
      </c>
      <c r="E34" s="21" t="s">
        <v>84</v>
      </c>
      <c r="F34" s="22">
        <f>IFERROR(VLOOKUP(D34,'[1]INSUMO VIG'!$B$2:$T$926,3,0),0)</f>
        <v>403221000</v>
      </c>
      <c r="G34" s="22">
        <f>IFERROR(VLOOKUP(D34,'[1]INSUMO VIG'!$B$2:$T$926,4,0),0)</f>
        <v>0</v>
      </c>
      <c r="H34" s="22">
        <f>IFERROR(VLOOKUP(D34,'[1]INSUMO VIG'!$B$2:$T$926,5,0),0)</f>
        <v>0</v>
      </c>
      <c r="I34" s="22">
        <f>IFERROR(VLOOKUP(D34,'[1]INSUMO VIG'!$B$2:$T$926,6,0),0)</f>
        <v>403221000</v>
      </c>
      <c r="J34" s="22">
        <f>IFERROR(VLOOKUP(D34,'[1]INSUMO VIG'!$B$2:$T$926,7,0),0)</f>
        <v>0</v>
      </c>
      <c r="K34" s="22">
        <f>IFERROR(VLOOKUP(D34,'[1]INSUMO VIG'!$B$2:$T$926,8,0),0)</f>
        <v>403221000</v>
      </c>
      <c r="L34" s="22">
        <f>IFERROR(VLOOKUP(D34,'[1]INSUMO VIG'!$B$2:$T$926,9,0),0)</f>
        <v>0</v>
      </c>
      <c r="M34" s="22">
        <f>IFERROR(VLOOKUP(D34,'[1]INSUMO VIG'!$B$2:$T$926,10,0),0)</f>
        <v>403221000</v>
      </c>
      <c r="N34" s="22">
        <f>IFERROR(VLOOKUP(D34,'[1]INSUMO VIG'!$B$2:$T$926,11,0),0)</f>
        <v>32914500</v>
      </c>
      <c r="O34" s="22">
        <f>IFERROR(VLOOKUP(D34,'[1]INSUMO VIG'!$B$2:$T$926,12,0),0)</f>
        <v>133407079</v>
      </c>
      <c r="P34" s="23">
        <f t="shared" si="4"/>
        <v>0.33085349969371636</v>
      </c>
      <c r="Q34" s="22">
        <f>IFERROR(VLOOKUP(D34,'[1]INSUMO VIG'!$B$2:$T$926,14,0),0)</f>
        <v>32914500</v>
      </c>
      <c r="R34" s="22">
        <f>IFERROR(VLOOKUP(D34,'[1]INSUMO VIG'!$B$2:$T$926,15,0),0)</f>
        <v>133407079</v>
      </c>
      <c r="S34" s="23">
        <f t="shared" si="1"/>
        <v>0.33085349969371636</v>
      </c>
      <c r="T34" s="24">
        <f>IFERROR(VLOOKUP(D34,'[1]INSUMO VIG'!$B$2:$T$926,18,0),0)</f>
        <v>133407079</v>
      </c>
    </row>
    <row r="35" spans="1:20" ht="25.5">
      <c r="A35" s="1">
        <f t="shared" si="2"/>
        <v>13</v>
      </c>
      <c r="B35" s="1" t="s">
        <v>50</v>
      </c>
      <c r="C35" s="20" t="str">
        <f t="shared" si="33"/>
        <v>O2.1.1.01.02.001.02</v>
      </c>
      <c r="D35" s="20" t="s">
        <v>85</v>
      </c>
      <c r="E35" s="21" t="s">
        <v>86</v>
      </c>
      <c r="F35" s="22">
        <f>IFERROR(VLOOKUP(D35,'[1]INSUMO VIG'!$B$2:$T$926,3,0),0)</f>
        <v>241613000</v>
      </c>
      <c r="G35" s="22">
        <f>IFERROR(VLOOKUP(D35,'[1]INSUMO VIG'!$B$2:$T$926,4,0),0)</f>
        <v>0</v>
      </c>
      <c r="H35" s="22">
        <f>IFERROR(VLOOKUP(D35,'[1]INSUMO VIG'!$B$2:$T$926,5,0),0)</f>
        <v>0</v>
      </c>
      <c r="I35" s="22">
        <f>IFERROR(VLOOKUP(D35,'[1]INSUMO VIG'!$B$2:$T$926,6,0),0)</f>
        <v>241613000</v>
      </c>
      <c r="J35" s="22">
        <f>IFERROR(VLOOKUP(D35,'[1]INSUMO VIG'!$B$2:$T$926,7,0),0)</f>
        <v>0</v>
      </c>
      <c r="K35" s="22">
        <f>IFERROR(VLOOKUP(D35,'[1]INSUMO VIG'!$B$2:$T$926,8,0),0)</f>
        <v>241613000</v>
      </c>
      <c r="L35" s="22">
        <f>IFERROR(VLOOKUP(D35,'[1]INSUMO VIG'!$B$2:$T$926,9,0),0)</f>
        <v>0</v>
      </c>
      <c r="M35" s="22">
        <f>IFERROR(VLOOKUP(D35,'[1]INSUMO VIG'!$B$2:$T$926,10,0),0)</f>
        <v>241613000</v>
      </c>
      <c r="N35" s="22">
        <f>IFERROR(VLOOKUP(D35,'[1]INSUMO VIG'!$B$2:$T$926,11,0),0)</f>
        <v>13276500</v>
      </c>
      <c r="O35" s="22">
        <f>IFERROR(VLOOKUP(D35,'[1]INSUMO VIG'!$B$2:$T$926,12,0),0)</f>
        <v>50736300</v>
      </c>
      <c r="P35" s="23">
        <f t="shared" si="4"/>
        <v>0.20998994259414849</v>
      </c>
      <c r="Q35" s="22">
        <f>IFERROR(VLOOKUP(D35,'[1]INSUMO VIG'!$B$2:$T$926,14,0),0)</f>
        <v>13276500</v>
      </c>
      <c r="R35" s="22">
        <f>IFERROR(VLOOKUP(D35,'[1]INSUMO VIG'!$B$2:$T$926,15,0),0)</f>
        <v>50736300</v>
      </c>
      <c r="S35" s="23">
        <f t="shared" si="1"/>
        <v>0.20998994259414849</v>
      </c>
      <c r="T35" s="24">
        <f>IFERROR(VLOOKUP(D35,'[1]INSUMO VIG'!$B$2:$T$926,18,0),0)</f>
        <v>50736300</v>
      </c>
    </row>
    <row r="36" spans="1:20" ht="25.5">
      <c r="A36" s="1">
        <f t="shared" si="2"/>
        <v>11</v>
      </c>
      <c r="B36" s="1" t="s">
        <v>37</v>
      </c>
      <c r="C36" s="15" t="str">
        <f>LEFT(D36,2)&amp;"."&amp;MID(D36,3,1)&amp;"."&amp;MID(D36,4,1)&amp;"."&amp;MID(D36,5,2)&amp;"."&amp;MID(D36,7,2)&amp;"."&amp;MID(D36,9,3)</f>
        <v>O2.1.1.01.02.002</v>
      </c>
      <c r="D36" s="15" t="s">
        <v>87</v>
      </c>
      <c r="E36" s="16" t="s">
        <v>88</v>
      </c>
      <c r="F36" s="17">
        <f>SUM(F37:F38)</f>
        <v>456749000</v>
      </c>
      <c r="G36" s="17">
        <f t="shared" ref="G36:O36" si="34">SUM(G37:G38)</f>
        <v>0</v>
      </c>
      <c r="H36" s="17">
        <f t="shared" si="34"/>
        <v>0</v>
      </c>
      <c r="I36" s="17">
        <f t="shared" si="34"/>
        <v>456749000</v>
      </c>
      <c r="J36" s="17">
        <f t="shared" si="34"/>
        <v>0</v>
      </c>
      <c r="K36" s="17">
        <f t="shared" si="34"/>
        <v>456749000</v>
      </c>
      <c r="L36" s="17">
        <f t="shared" si="34"/>
        <v>0</v>
      </c>
      <c r="M36" s="17">
        <f t="shared" si="34"/>
        <v>456749000</v>
      </c>
      <c r="N36" s="17">
        <f t="shared" si="34"/>
        <v>33053900</v>
      </c>
      <c r="O36" s="17">
        <f t="shared" si="34"/>
        <v>131776879</v>
      </c>
      <c r="P36" s="18">
        <f t="shared" si="4"/>
        <v>0.28851049263380979</v>
      </c>
      <c r="Q36" s="17">
        <f t="shared" ref="Q36:R36" si="35">SUM(Q37:Q38)</f>
        <v>33053900</v>
      </c>
      <c r="R36" s="17">
        <f t="shared" si="35"/>
        <v>131776879</v>
      </c>
      <c r="S36" s="18">
        <f t="shared" si="1"/>
        <v>0.28851049263380979</v>
      </c>
      <c r="T36" s="19">
        <f t="shared" ref="T36" si="36">SUM(T37:T38)</f>
        <v>131776882</v>
      </c>
    </row>
    <row r="37" spans="1:20" ht="25.5">
      <c r="A37" s="1">
        <f t="shared" si="2"/>
        <v>13</v>
      </c>
      <c r="B37" s="1" t="s">
        <v>50</v>
      </c>
      <c r="C37" s="20" t="str">
        <f t="shared" si="33"/>
        <v>O2.1.1.01.02.002.01</v>
      </c>
      <c r="D37" s="20" t="s">
        <v>89</v>
      </c>
      <c r="E37" s="21" t="s">
        <v>90</v>
      </c>
      <c r="F37" s="22">
        <f>IFERROR(VLOOKUP(D37,'[1]INSUMO VIG'!$B$2:$T$926,3,0),0)</f>
        <v>6279000</v>
      </c>
      <c r="G37" s="22">
        <f>IFERROR(VLOOKUP(D37,'[1]INSUMO VIG'!$B$2:$T$926,4,0),0)</f>
        <v>0</v>
      </c>
      <c r="H37" s="22">
        <f>IFERROR(VLOOKUP(D37,'[1]INSUMO VIG'!$B$2:$T$926,5,0),0)</f>
        <v>0</v>
      </c>
      <c r="I37" s="22">
        <f>IFERROR(VLOOKUP(D37,'[1]INSUMO VIG'!$B$2:$T$926,6,0),0)</f>
        <v>6279000</v>
      </c>
      <c r="J37" s="22">
        <f>IFERROR(VLOOKUP(D37,'[1]INSUMO VIG'!$B$2:$T$926,7,0),0)</f>
        <v>0</v>
      </c>
      <c r="K37" s="22">
        <f>IFERROR(VLOOKUP(D37,'[1]INSUMO VIG'!$B$2:$T$926,8,0),0)</f>
        <v>6279000</v>
      </c>
      <c r="L37" s="22">
        <f>IFERROR(VLOOKUP(D37,'[1]INSUMO VIG'!$B$2:$T$926,9,0),0)</f>
        <v>0</v>
      </c>
      <c r="M37" s="22">
        <f>IFERROR(VLOOKUP(D37,'[1]INSUMO VIG'!$B$2:$T$926,10,0),0)</f>
        <v>6279000</v>
      </c>
      <c r="N37" s="22">
        <f>IFERROR(VLOOKUP(D37,'[1]INSUMO VIG'!$B$2:$T$926,11,0),0)</f>
        <v>605400</v>
      </c>
      <c r="O37" s="22">
        <f>IFERROR(VLOOKUP(D37,'[1]INSUMO VIG'!$B$2:$T$926,12,0),0)</f>
        <v>2315500</v>
      </c>
      <c r="P37" s="23">
        <f t="shared" si="4"/>
        <v>0.36876891224717312</v>
      </c>
      <c r="Q37" s="22">
        <f>IFERROR(VLOOKUP(D37,'[1]INSUMO VIG'!$B$2:$T$926,14,0),0)</f>
        <v>605400</v>
      </c>
      <c r="R37" s="22">
        <f>IFERROR(VLOOKUP(D37,'[1]INSUMO VIG'!$B$2:$T$926,15,0),0)</f>
        <v>2315500</v>
      </c>
      <c r="S37" s="23">
        <f t="shared" si="1"/>
        <v>0.36876891224717312</v>
      </c>
      <c r="T37" s="24">
        <f>IFERROR(VLOOKUP(D37,'[1]INSUMO VIG'!$B$2:$T$926,18,0),0)</f>
        <v>2315505</v>
      </c>
    </row>
    <row r="38" spans="1:20" ht="25.5">
      <c r="A38" s="1">
        <f t="shared" si="2"/>
        <v>13</v>
      </c>
      <c r="B38" s="1" t="s">
        <v>50</v>
      </c>
      <c r="C38" s="20" t="str">
        <f t="shared" si="33"/>
        <v>O2.1.1.01.02.002.02</v>
      </c>
      <c r="D38" s="20" t="s">
        <v>91</v>
      </c>
      <c r="E38" s="21" t="s">
        <v>92</v>
      </c>
      <c r="F38" s="22">
        <f>IFERROR(VLOOKUP(D38,'[1]INSUMO VIG'!$B$2:$T$926,3,0),0)</f>
        <v>450470000</v>
      </c>
      <c r="G38" s="22">
        <f>IFERROR(VLOOKUP(D38,'[1]INSUMO VIG'!$B$2:$T$926,4,0),0)</f>
        <v>0</v>
      </c>
      <c r="H38" s="22">
        <f>IFERROR(VLOOKUP(D38,'[1]INSUMO VIG'!$B$2:$T$926,5,0),0)</f>
        <v>0</v>
      </c>
      <c r="I38" s="22">
        <f>IFERROR(VLOOKUP(D38,'[1]INSUMO VIG'!$B$2:$T$926,6,0),0)</f>
        <v>450470000</v>
      </c>
      <c r="J38" s="22">
        <f>IFERROR(VLOOKUP(D38,'[1]INSUMO VIG'!$B$2:$T$926,7,0),0)</f>
        <v>0</v>
      </c>
      <c r="K38" s="22">
        <f>IFERROR(VLOOKUP(D38,'[1]INSUMO VIG'!$B$2:$T$926,8,0),0)</f>
        <v>450470000</v>
      </c>
      <c r="L38" s="22">
        <f>IFERROR(VLOOKUP(D38,'[1]INSUMO VIG'!$B$2:$T$926,9,0),0)</f>
        <v>0</v>
      </c>
      <c r="M38" s="22">
        <f>IFERROR(VLOOKUP(D38,'[1]INSUMO VIG'!$B$2:$T$926,10,0),0)</f>
        <v>450470000</v>
      </c>
      <c r="N38" s="22">
        <f>IFERROR(VLOOKUP(D38,'[1]INSUMO VIG'!$B$2:$T$926,11,0),0)</f>
        <v>32448500</v>
      </c>
      <c r="O38" s="22">
        <f>IFERROR(VLOOKUP(D38,'[1]INSUMO VIG'!$B$2:$T$926,12,0),0)</f>
        <v>129461379</v>
      </c>
      <c r="P38" s="23">
        <f t="shared" si="4"/>
        <v>0.28739178857637576</v>
      </c>
      <c r="Q38" s="22">
        <f>IFERROR(VLOOKUP(D38,'[1]INSUMO VIG'!$B$2:$T$926,14,0),0)</f>
        <v>32448500</v>
      </c>
      <c r="R38" s="22">
        <f>IFERROR(VLOOKUP(D38,'[1]INSUMO VIG'!$B$2:$T$926,15,0),0)</f>
        <v>129461379</v>
      </c>
      <c r="S38" s="23">
        <f t="shared" si="1"/>
        <v>0.28739178857637576</v>
      </c>
      <c r="T38" s="24">
        <f>IFERROR(VLOOKUP(D38,'[1]INSUMO VIG'!$B$2:$T$926,18,0),0)</f>
        <v>129461377</v>
      </c>
    </row>
    <row r="39" spans="1:20">
      <c r="A39" s="1">
        <f t="shared" si="2"/>
        <v>11</v>
      </c>
      <c r="B39" s="1" t="s">
        <v>37</v>
      </c>
      <c r="C39" s="15" t="str">
        <f>LEFT(D39,2)&amp;"."&amp;MID(D39,3,1)&amp;"."&amp;MID(D39,4,1)&amp;"."&amp;MID(D39,5,2)&amp;"."&amp;MID(D39,7,2)&amp;"."&amp;MID(D39,9,3)</f>
        <v>O2.1.1.01.02.003</v>
      </c>
      <c r="D39" s="15" t="s">
        <v>93</v>
      </c>
      <c r="E39" s="16" t="s">
        <v>94</v>
      </c>
      <c r="F39" s="17">
        <f>SUM(F40:F41)</f>
        <v>622496000</v>
      </c>
      <c r="G39" s="17">
        <f t="shared" ref="G39:O39" si="37">SUM(G40:G41)</f>
        <v>0</v>
      </c>
      <c r="H39" s="17">
        <f t="shared" si="37"/>
        <v>0</v>
      </c>
      <c r="I39" s="17">
        <f t="shared" si="37"/>
        <v>622496000</v>
      </c>
      <c r="J39" s="17">
        <f t="shared" si="37"/>
        <v>0</v>
      </c>
      <c r="K39" s="17">
        <f t="shared" si="37"/>
        <v>622496000</v>
      </c>
      <c r="L39" s="17">
        <f t="shared" si="37"/>
        <v>0</v>
      </c>
      <c r="M39" s="17">
        <f t="shared" si="37"/>
        <v>622496000</v>
      </c>
      <c r="N39" s="17">
        <f t="shared" si="37"/>
        <v>5446613</v>
      </c>
      <c r="O39" s="17">
        <f t="shared" si="37"/>
        <v>25794124</v>
      </c>
      <c r="P39" s="18">
        <f t="shared" si="4"/>
        <v>4.143661003444199E-2</v>
      </c>
      <c r="Q39" s="17">
        <f t="shared" ref="Q39:R39" si="38">SUM(Q40:Q41)</f>
        <v>5446613</v>
      </c>
      <c r="R39" s="17">
        <f t="shared" si="38"/>
        <v>25794124</v>
      </c>
      <c r="S39" s="18">
        <f t="shared" si="1"/>
        <v>4.143661003444199E-2</v>
      </c>
      <c r="T39" s="19">
        <f t="shared" ref="T39" si="39">SUM(T40:T41)</f>
        <v>25794118</v>
      </c>
    </row>
    <row r="40" spans="1:20" ht="25.5">
      <c r="A40" s="1">
        <f t="shared" si="2"/>
        <v>13</v>
      </c>
      <c r="B40" s="1" t="s">
        <v>50</v>
      </c>
      <c r="C40" s="20" t="str">
        <f t="shared" si="33"/>
        <v>O2.1.1.01.02.003.01</v>
      </c>
      <c r="D40" s="20" t="s">
        <v>95</v>
      </c>
      <c r="E40" s="21" t="s">
        <v>96</v>
      </c>
      <c r="F40" s="22">
        <f>IFERROR(VLOOKUP(D40,'[1]INSUMO VIG'!$B$2:$T$926,3,0),0)</f>
        <v>429120000</v>
      </c>
      <c r="G40" s="22">
        <f>IFERROR(VLOOKUP(D40,'[1]INSUMO VIG'!$B$2:$T$926,4,0),0)</f>
        <v>0</v>
      </c>
      <c r="H40" s="22">
        <f>IFERROR(VLOOKUP(D40,'[1]INSUMO VIG'!$B$2:$T$926,5,0),0)</f>
        <v>0</v>
      </c>
      <c r="I40" s="22">
        <f>IFERROR(VLOOKUP(D40,'[1]INSUMO VIG'!$B$2:$T$926,6,0),0)</f>
        <v>429120000</v>
      </c>
      <c r="J40" s="22">
        <f>IFERROR(VLOOKUP(D40,'[1]INSUMO VIG'!$B$2:$T$926,7,0),0)</f>
        <v>0</v>
      </c>
      <c r="K40" s="22">
        <f>IFERROR(VLOOKUP(D40,'[1]INSUMO VIG'!$B$2:$T$926,8,0),0)</f>
        <v>429120000</v>
      </c>
      <c r="L40" s="22">
        <f>IFERROR(VLOOKUP(D40,'[1]INSUMO VIG'!$B$2:$T$926,9,0),0)</f>
        <v>0</v>
      </c>
      <c r="M40" s="22">
        <f>IFERROR(VLOOKUP(D40,'[1]INSUMO VIG'!$B$2:$T$926,10,0),0)</f>
        <v>429120000</v>
      </c>
      <c r="N40" s="22">
        <f>IFERROR(VLOOKUP(D40,'[1]INSUMO VIG'!$B$2:$T$926,11,0),0)</f>
        <v>5446613</v>
      </c>
      <c r="O40" s="22">
        <f>IFERROR(VLOOKUP(D40,'[1]INSUMO VIG'!$B$2:$T$926,12,0),0)</f>
        <v>25775766</v>
      </c>
      <c r="P40" s="23">
        <f t="shared" si="4"/>
        <v>6.0066568791946308E-2</v>
      </c>
      <c r="Q40" s="22">
        <f>IFERROR(VLOOKUP(D40,'[1]INSUMO VIG'!$B$2:$T$926,14,0),0)</f>
        <v>5446613</v>
      </c>
      <c r="R40" s="22">
        <f>IFERROR(VLOOKUP(D40,'[1]INSUMO VIG'!$B$2:$T$926,15,0),0)</f>
        <v>25775766</v>
      </c>
      <c r="S40" s="23">
        <f t="shared" si="1"/>
        <v>6.0066568791946308E-2</v>
      </c>
      <c r="T40" s="24">
        <f>IFERROR(VLOOKUP(D40,'[1]INSUMO VIG'!$B$2:$T$926,18,0),0)</f>
        <v>25775760</v>
      </c>
    </row>
    <row r="41" spans="1:20" ht="25.5">
      <c r="A41" s="1">
        <f t="shared" si="2"/>
        <v>13</v>
      </c>
      <c r="B41" s="1" t="s">
        <v>50</v>
      </c>
      <c r="C41" s="20" t="str">
        <f t="shared" si="33"/>
        <v>O2.1.1.01.02.003.02</v>
      </c>
      <c r="D41" s="20" t="s">
        <v>97</v>
      </c>
      <c r="E41" s="21" t="s">
        <v>98</v>
      </c>
      <c r="F41" s="22">
        <f>IFERROR(VLOOKUP(D41,'[1]INSUMO VIG'!$B$2:$T$926,3,0),0)</f>
        <v>193376000</v>
      </c>
      <c r="G41" s="22">
        <f>IFERROR(VLOOKUP(D41,'[1]INSUMO VIG'!$B$2:$T$926,4,0),0)</f>
        <v>0</v>
      </c>
      <c r="H41" s="22">
        <f>IFERROR(VLOOKUP(D41,'[1]INSUMO VIG'!$B$2:$T$926,5,0),0)</f>
        <v>0</v>
      </c>
      <c r="I41" s="22">
        <f>IFERROR(VLOOKUP(D41,'[1]INSUMO VIG'!$B$2:$T$926,6,0),0)</f>
        <v>193376000</v>
      </c>
      <c r="J41" s="22">
        <f>IFERROR(VLOOKUP(D41,'[1]INSUMO VIG'!$B$2:$T$926,7,0),0)</f>
        <v>0</v>
      </c>
      <c r="K41" s="22">
        <f>IFERROR(VLOOKUP(D41,'[1]INSUMO VIG'!$B$2:$T$926,8,0),0)</f>
        <v>193376000</v>
      </c>
      <c r="L41" s="22">
        <f>IFERROR(VLOOKUP(D41,'[1]INSUMO VIG'!$B$2:$T$926,9,0),0)</f>
        <v>0</v>
      </c>
      <c r="M41" s="22">
        <f>IFERROR(VLOOKUP(D41,'[1]INSUMO VIG'!$B$2:$T$926,10,0),0)</f>
        <v>193376000</v>
      </c>
      <c r="N41" s="22">
        <f>IFERROR(VLOOKUP(D41,'[1]INSUMO VIG'!$B$2:$T$926,11,0),0)</f>
        <v>0</v>
      </c>
      <c r="O41" s="22">
        <f>IFERROR(VLOOKUP(D41,'[1]INSUMO VIG'!$B$2:$T$926,12,0),0)</f>
        <v>18358</v>
      </c>
      <c r="P41" s="23">
        <f t="shared" si="4"/>
        <v>9.4934221413205366E-5</v>
      </c>
      <c r="Q41" s="22">
        <f>IFERROR(VLOOKUP(D41,'[1]INSUMO VIG'!$B$2:$T$926,14,0),0)</f>
        <v>0</v>
      </c>
      <c r="R41" s="22">
        <f>IFERROR(VLOOKUP(D41,'[1]INSUMO VIG'!$B$2:$T$926,15,0),0)</f>
        <v>18358</v>
      </c>
      <c r="S41" s="23">
        <f t="shared" si="1"/>
        <v>9.4934221413205366E-5</v>
      </c>
      <c r="T41" s="24">
        <f>IFERROR(VLOOKUP(D41,'[1]INSUMO VIG'!$B$2:$T$926,18,0),0)</f>
        <v>18358</v>
      </c>
    </row>
    <row r="42" spans="1:20" ht="25.5">
      <c r="A42" s="1">
        <f t="shared" si="2"/>
        <v>11</v>
      </c>
      <c r="B42" s="1" t="s">
        <v>37</v>
      </c>
      <c r="C42" s="15" t="str">
        <f>LEFT(D42,2)&amp;"."&amp;MID(D42,3,1)&amp;"."&amp;MID(D42,4,1)&amp;"."&amp;MID(D42,5,2)&amp;"."&amp;MID(D42,7,2)&amp;"."&amp;MID(D42,9,3)</f>
        <v>O2.1.1.01.02.004</v>
      </c>
      <c r="D42" s="15" t="s">
        <v>99</v>
      </c>
      <c r="E42" s="16" t="s">
        <v>100</v>
      </c>
      <c r="F42" s="17">
        <f>F43</f>
        <v>247648000</v>
      </c>
      <c r="G42" s="17">
        <f t="shared" ref="G42:O42" si="40">G43</f>
        <v>0</v>
      </c>
      <c r="H42" s="17">
        <f t="shared" si="40"/>
        <v>0</v>
      </c>
      <c r="I42" s="17">
        <f t="shared" si="40"/>
        <v>247648000</v>
      </c>
      <c r="J42" s="17">
        <f t="shared" si="40"/>
        <v>0</v>
      </c>
      <c r="K42" s="17">
        <f t="shared" si="40"/>
        <v>247648000</v>
      </c>
      <c r="L42" s="17">
        <f t="shared" si="40"/>
        <v>0</v>
      </c>
      <c r="M42" s="17">
        <f t="shared" si="40"/>
        <v>247648000</v>
      </c>
      <c r="N42" s="17">
        <f t="shared" si="40"/>
        <v>15325900</v>
      </c>
      <c r="O42" s="17">
        <f t="shared" si="40"/>
        <v>56413700</v>
      </c>
      <c r="P42" s="18">
        <f t="shared" si="4"/>
        <v>0.22779792285825043</v>
      </c>
      <c r="Q42" s="17">
        <f t="shared" ref="Q42:T42" si="41">Q43</f>
        <v>15325900</v>
      </c>
      <c r="R42" s="17">
        <f t="shared" si="41"/>
        <v>56413700</v>
      </c>
      <c r="S42" s="18">
        <f t="shared" si="1"/>
        <v>0.22779792285825043</v>
      </c>
      <c r="T42" s="19">
        <f t="shared" si="41"/>
        <v>56413700</v>
      </c>
    </row>
    <row r="43" spans="1:20">
      <c r="A43" s="1">
        <f t="shared" si="2"/>
        <v>13</v>
      </c>
      <c r="B43" s="1" t="s">
        <v>50</v>
      </c>
      <c r="C43" s="20" t="str">
        <f t="shared" si="33"/>
        <v>O2.1.1.01.02.004.01</v>
      </c>
      <c r="D43" s="20" t="s">
        <v>101</v>
      </c>
      <c r="E43" s="21" t="s">
        <v>102</v>
      </c>
      <c r="F43" s="22">
        <f>IFERROR(VLOOKUP(D43,'[1]INSUMO VIG'!$B$2:$T$926,3,0),0)</f>
        <v>247648000</v>
      </c>
      <c r="G43" s="22">
        <f>IFERROR(VLOOKUP(D43,'[1]INSUMO VIG'!$B$2:$T$926,4,0),0)</f>
        <v>0</v>
      </c>
      <c r="H43" s="22">
        <f>IFERROR(VLOOKUP(D43,'[1]INSUMO VIG'!$B$2:$T$926,5,0),0)</f>
        <v>0</v>
      </c>
      <c r="I43" s="22">
        <f>IFERROR(VLOOKUP(D43,'[1]INSUMO VIG'!$B$2:$T$926,6,0),0)</f>
        <v>247648000</v>
      </c>
      <c r="J43" s="22">
        <f>IFERROR(VLOOKUP(D43,'[1]INSUMO VIG'!$B$2:$T$926,7,0),0)</f>
        <v>0</v>
      </c>
      <c r="K43" s="22">
        <f>IFERROR(VLOOKUP(D43,'[1]INSUMO VIG'!$B$2:$T$926,8,0),0)</f>
        <v>247648000</v>
      </c>
      <c r="L43" s="22">
        <f>IFERROR(VLOOKUP(D43,'[1]INSUMO VIG'!$B$2:$T$926,9,0),0)</f>
        <v>0</v>
      </c>
      <c r="M43" s="22">
        <f>IFERROR(VLOOKUP(D43,'[1]INSUMO VIG'!$B$2:$T$926,10,0),0)</f>
        <v>247648000</v>
      </c>
      <c r="N43" s="22">
        <f>IFERROR(VLOOKUP(D43,'[1]INSUMO VIG'!$B$2:$T$926,11,0),0)</f>
        <v>15325900</v>
      </c>
      <c r="O43" s="22">
        <f>IFERROR(VLOOKUP(D43,'[1]INSUMO VIG'!$B$2:$T$926,12,0),0)</f>
        <v>56413700</v>
      </c>
      <c r="P43" s="23">
        <f t="shared" si="4"/>
        <v>0.22779792285825043</v>
      </c>
      <c r="Q43" s="22">
        <f>IFERROR(VLOOKUP(D43,'[1]INSUMO VIG'!$B$2:$T$926,14,0),0)</f>
        <v>15325900</v>
      </c>
      <c r="R43" s="22">
        <f>IFERROR(VLOOKUP(D43,'[1]INSUMO VIG'!$B$2:$T$926,15,0),0)</f>
        <v>56413700</v>
      </c>
      <c r="S43" s="23">
        <f t="shared" si="1"/>
        <v>0.22779792285825043</v>
      </c>
      <c r="T43" s="24">
        <f>IFERROR(VLOOKUP(D43,'[1]INSUMO VIG'!$B$2:$T$926,18,0),0)</f>
        <v>56413700</v>
      </c>
    </row>
    <row r="44" spans="1:20" ht="25.5">
      <c r="A44" s="1">
        <f t="shared" si="2"/>
        <v>11</v>
      </c>
      <c r="B44" s="1" t="s">
        <v>37</v>
      </c>
      <c r="C44" s="15" t="str">
        <f>LEFT(D44,2)&amp;"."&amp;MID(D44,3,1)&amp;"."&amp;MID(D44,4,1)&amp;"."&amp;MID(D44,5,2)&amp;"."&amp;MID(D44,7,2)&amp;"."&amp;MID(D44,9,3)</f>
        <v>O2.1.1.01.02.005</v>
      </c>
      <c r="D44" s="15" t="s">
        <v>103</v>
      </c>
      <c r="E44" s="16" t="s">
        <v>104</v>
      </c>
      <c r="F44" s="17">
        <f>F45</f>
        <v>28046000</v>
      </c>
      <c r="G44" s="17">
        <f t="shared" ref="G44:O44" si="42">G45</f>
        <v>0</v>
      </c>
      <c r="H44" s="17">
        <f t="shared" si="42"/>
        <v>0</v>
      </c>
      <c r="I44" s="17">
        <f t="shared" si="42"/>
        <v>28046000</v>
      </c>
      <c r="J44" s="17">
        <f t="shared" si="42"/>
        <v>0</v>
      </c>
      <c r="K44" s="17">
        <f t="shared" si="42"/>
        <v>28046000</v>
      </c>
      <c r="L44" s="17">
        <f t="shared" si="42"/>
        <v>0</v>
      </c>
      <c r="M44" s="17">
        <f t="shared" si="42"/>
        <v>28046000</v>
      </c>
      <c r="N44" s="17">
        <f t="shared" si="42"/>
        <v>2379200</v>
      </c>
      <c r="O44" s="17">
        <f t="shared" si="42"/>
        <v>9016700</v>
      </c>
      <c r="P44" s="18">
        <f t="shared" si="4"/>
        <v>0.3214968266419454</v>
      </c>
      <c r="Q44" s="17">
        <f t="shared" ref="Q44:T44" si="43">Q45</f>
        <v>2379200</v>
      </c>
      <c r="R44" s="17">
        <f t="shared" si="43"/>
        <v>9016700</v>
      </c>
      <c r="S44" s="18">
        <f t="shared" si="1"/>
        <v>0.3214968266419454</v>
      </c>
      <c r="T44" s="19">
        <f t="shared" si="43"/>
        <v>9016701</v>
      </c>
    </row>
    <row r="45" spans="1:20" ht="25.5">
      <c r="A45" s="1">
        <f t="shared" si="2"/>
        <v>13</v>
      </c>
      <c r="B45" s="1" t="s">
        <v>50</v>
      </c>
      <c r="C45" s="20" t="str">
        <f t="shared" si="33"/>
        <v>O2.1.1.01.02.005.01</v>
      </c>
      <c r="D45" s="20" t="s">
        <v>105</v>
      </c>
      <c r="E45" s="21" t="s">
        <v>106</v>
      </c>
      <c r="F45" s="22">
        <f>IFERROR(VLOOKUP(D45,'[1]INSUMO VIG'!$B$2:$T$926,3,0),0)</f>
        <v>28046000</v>
      </c>
      <c r="G45" s="22">
        <f>IFERROR(VLOOKUP(D45,'[1]INSUMO VIG'!$B$2:$T$926,4,0),0)</f>
        <v>0</v>
      </c>
      <c r="H45" s="22">
        <f>IFERROR(VLOOKUP(D45,'[1]INSUMO VIG'!$B$2:$T$926,5,0),0)</f>
        <v>0</v>
      </c>
      <c r="I45" s="22">
        <f>IFERROR(VLOOKUP(D45,'[1]INSUMO VIG'!$B$2:$T$926,6,0),0)</f>
        <v>28046000</v>
      </c>
      <c r="J45" s="22">
        <f>IFERROR(VLOOKUP(D45,'[1]INSUMO VIG'!$B$2:$T$926,7,0),0)</f>
        <v>0</v>
      </c>
      <c r="K45" s="22">
        <f>IFERROR(VLOOKUP(D45,'[1]INSUMO VIG'!$B$2:$T$926,8,0),0)</f>
        <v>28046000</v>
      </c>
      <c r="L45" s="22">
        <f>IFERROR(VLOOKUP(D45,'[1]INSUMO VIG'!$B$2:$T$926,9,0),0)</f>
        <v>0</v>
      </c>
      <c r="M45" s="22">
        <f>IFERROR(VLOOKUP(D45,'[1]INSUMO VIG'!$B$2:$T$926,10,0),0)</f>
        <v>28046000</v>
      </c>
      <c r="N45" s="22">
        <f>IFERROR(VLOOKUP(D45,'[1]INSUMO VIG'!$B$2:$T$926,11,0),0)</f>
        <v>2379200</v>
      </c>
      <c r="O45" s="22">
        <f>IFERROR(VLOOKUP(D45,'[1]INSUMO VIG'!$B$2:$T$926,12,0),0)</f>
        <v>9016700</v>
      </c>
      <c r="P45" s="23">
        <f t="shared" si="4"/>
        <v>0.3214968266419454</v>
      </c>
      <c r="Q45" s="22">
        <f>IFERROR(VLOOKUP(D45,'[1]INSUMO VIG'!$B$2:$T$926,14,0),0)</f>
        <v>2379200</v>
      </c>
      <c r="R45" s="22">
        <f>IFERROR(VLOOKUP(D45,'[1]INSUMO VIG'!$B$2:$T$926,15,0),0)</f>
        <v>9016700</v>
      </c>
      <c r="S45" s="23">
        <f t="shared" si="1"/>
        <v>0.3214968266419454</v>
      </c>
      <c r="T45" s="24">
        <f>IFERROR(VLOOKUP(D45,'[1]INSUMO VIG'!$B$2:$T$926,18,0),0)</f>
        <v>9016701</v>
      </c>
    </row>
    <row r="46" spans="1:20">
      <c r="A46" s="1">
        <f t="shared" si="2"/>
        <v>11</v>
      </c>
      <c r="B46" s="1" t="s">
        <v>50</v>
      </c>
      <c r="C46" s="20" t="str">
        <f t="shared" ref="C46:C51" si="44">LEFT(D46,2)&amp;"."&amp;MID(D46,3,1)&amp;"."&amp;MID(D46,4,1)&amp;"."&amp;MID(D46,5,2)&amp;"."&amp;MID(D46,7,2)&amp;"."&amp;MID(D46,9,3)</f>
        <v>O2.1.1.01.02.006</v>
      </c>
      <c r="D46" s="20" t="s">
        <v>107</v>
      </c>
      <c r="E46" s="21" t="s">
        <v>108</v>
      </c>
      <c r="F46" s="22">
        <f>IFERROR(VLOOKUP(D46,'[1]INSUMO VIG'!$B$2:$T$926,3,0),0)</f>
        <v>185741000</v>
      </c>
      <c r="G46" s="22">
        <f>IFERROR(VLOOKUP(D46,'[1]INSUMO VIG'!$B$2:$T$926,4,0),0)</f>
        <v>0</v>
      </c>
      <c r="H46" s="22">
        <f>IFERROR(VLOOKUP(D46,'[1]INSUMO VIG'!$B$2:$T$926,5,0),0)</f>
        <v>0</v>
      </c>
      <c r="I46" s="22">
        <f>IFERROR(VLOOKUP(D46,'[1]INSUMO VIG'!$B$2:$T$926,6,0),0)</f>
        <v>185741000</v>
      </c>
      <c r="J46" s="22">
        <f>IFERROR(VLOOKUP(D46,'[1]INSUMO VIG'!$B$2:$T$926,7,0),0)</f>
        <v>0</v>
      </c>
      <c r="K46" s="22">
        <f>IFERROR(VLOOKUP(D46,'[1]INSUMO VIG'!$B$2:$T$926,8,0),0)</f>
        <v>185741000</v>
      </c>
      <c r="L46" s="22">
        <f>IFERROR(VLOOKUP(D46,'[1]INSUMO VIG'!$B$2:$T$926,9,0),0)</f>
        <v>0</v>
      </c>
      <c r="M46" s="22">
        <f>IFERROR(VLOOKUP(D46,'[1]INSUMO VIG'!$B$2:$T$926,10,0),0)</f>
        <v>185741000</v>
      </c>
      <c r="N46" s="22">
        <f>IFERROR(VLOOKUP(D46,'[1]INSUMO VIG'!$B$2:$T$926,11,0),0)</f>
        <v>11494900</v>
      </c>
      <c r="O46" s="22">
        <f>IFERROR(VLOOKUP(D46,'[1]INSUMO VIG'!$B$2:$T$926,12,0),0)</f>
        <v>42312900</v>
      </c>
      <c r="P46" s="23">
        <f t="shared" si="4"/>
        <v>0.22780592330180197</v>
      </c>
      <c r="Q46" s="22">
        <f>IFERROR(VLOOKUP(D46,'[1]INSUMO VIG'!$B$2:$T$926,14,0),0)</f>
        <v>11494900</v>
      </c>
      <c r="R46" s="22">
        <f>IFERROR(VLOOKUP(D46,'[1]INSUMO VIG'!$B$2:$T$926,15,0),0)</f>
        <v>42312900</v>
      </c>
      <c r="S46" s="23">
        <f t="shared" si="1"/>
        <v>0.22780592330180197</v>
      </c>
      <c r="T46" s="24">
        <f>IFERROR(VLOOKUP(D46,'[1]INSUMO VIG'!$B$2:$T$926,18,0),0)</f>
        <v>42312900</v>
      </c>
    </row>
    <row r="47" spans="1:20">
      <c r="A47" s="1">
        <f t="shared" si="2"/>
        <v>11</v>
      </c>
      <c r="B47" s="1" t="s">
        <v>50</v>
      </c>
      <c r="C47" s="20" t="str">
        <f t="shared" si="44"/>
        <v>O2.1.1.01.02.007</v>
      </c>
      <c r="D47" s="20" t="s">
        <v>109</v>
      </c>
      <c r="E47" s="21" t="s">
        <v>110</v>
      </c>
      <c r="F47" s="22">
        <f>IFERROR(VLOOKUP(D47,'[1]INSUMO VIG'!$B$2:$T$926,3,0),0)</f>
        <v>30961000</v>
      </c>
      <c r="G47" s="22">
        <f>IFERROR(VLOOKUP(D47,'[1]INSUMO VIG'!$B$2:$T$926,4,0),0)</f>
        <v>0</v>
      </c>
      <c r="H47" s="22">
        <f>IFERROR(VLOOKUP(D47,'[1]INSUMO VIG'!$B$2:$T$926,5,0),0)</f>
        <v>0</v>
      </c>
      <c r="I47" s="22">
        <f>IFERROR(VLOOKUP(D47,'[1]INSUMO VIG'!$B$2:$T$926,6,0),0)</f>
        <v>30961000</v>
      </c>
      <c r="J47" s="22">
        <f>IFERROR(VLOOKUP(D47,'[1]INSUMO VIG'!$B$2:$T$926,7,0),0)</f>
        <v>0</v>
      </c>
      <c r="K47" s="22">
        <f>IFERROR(VLOOKUP(D47,'[1]INSUMO VIG'!$B$2:$T$926,8,0),0)</f>
        <v>30961000</v>
      </c>
      <c r="L47" s="22">
        <f>IFERROR(VLOOKUP(D47,'[1]INSUMO VIG'!$B$2:$T$926,9,0),0)</f>
        <v>0</v>
      </c>
      <c r="M47" s="22">
        <f>IFERROR(VLOOKUP(D47,'[1]INSUMO VIG'!$B$2:$T$926,10,0),0)</f>
        <v>30961000</v>
      </c>
      <c r="N47" s="22">
        <f>IFERROR(VLOOKUP(D47,'[1]INSUMO VIG'!$B$2:$T$926,11,0),0)</f>
        <v>1918700</v>
      </c>
      <c r="O47" s="22">
        <f>IFERROR(VLOOKUP(D47,'[1]INSUMO VIG'!$B$2:$T$926,12,0),0)</f>
        <v>7063900</v>
      </c>
      <c r="P47" s="23">
        <f t="shared" si="4"/>
        <v>0.22815477536255288</v>
      </c>
      <c r="Q47" s="22">
        <f>IFERROR(VLOOKUP(D47,'[1]INSUMO VIG'!$B$2:$T$926,14,0),0)</f>
        <v>1918700</v>
      </c>
      <c r="R47" s="22">
        <f>IFERROR(VLOOKUP(D47,'[1]INSUMO VIG'!$B$2:$T$926,15,0),0)</f>
        <v>7063900</v>
      </c>
      <c r="S47" s="23">
        <f t="shared" si="1"/>
        <v>0.22815477536255288</v>
      </c>
      <c r="T47" s="24">
        <f>IFERROR(VLOOKUP(D47,'[1]INSUMO VIG'!$B$2:$T$926,18,0),0)</f>
        <v>7063899</v>
      </c>
    </row>
    <row r="48" spans="1:20">
      <c r="A48" s="1">
        <f t="shared" si="2"/>
        <v>11</v>
      </c>
      <c r="B48" s="1" t="s">
        <v>50</v>
      </c>
      <c r="C48" s="20" t="str">
        <f t="shared" si="44"/>
        <v>O2.1.1.01.02.008</v>
      </c>
      <c r="D48" s="20" t="s">
        <v>111</v>
      </c>
      <c r="E48" s="21" t="s">
        <v>112</v>
      </c>
      <c r="F48" s="22">
        <f>IFERROR(VLOOKUP(D48,'[1]INSUMO VIG'!$B$2:$T$926,3,0),0)</f>
        <v>30961000</v>
      </c>
      <c r="G48" s="22">
        <f>IFERROR(VLOOKUP(D48,'[1]INSUMO VIG'!$B$2:$T$926,4,0),0)</f>
        <v>0</v>
      </c>
      <c r="H48" s="22">
        <f>IFERROR(VLOOKUP(D48,'[1]INSUMO VIG'!$B$2:$T$926,5,0),0)</f>
        <v>0</v>
      </c>
      <c r="I48" s="22">
        <f>IFERROR(VLOOKUP(D48,'[1]INSUMO VIG'!$B$2:$T$926,6,0),0)</f>
        <v>30961000</v>
      </c>
      <c r="J48" s="22">
        <f>IFERROR(VLOOKUP(D48,'[1]INSUMO VIG'!$B$2:$T$926,7,0),0)</f>
        <v>0</v>
      </c>
      <c r="K48" s="22">
        <f>IFERROR(VLOOKUP(D48,'[1]INSUMO VIG'!$B$2:$T$926,8,0),0)</f>
        <v>30961000</v>
      </c>
      <c r="L48" s="22">
        <f>IFERROR(VLOOKUP(D48,'[1]INSUMO VIG'!$B$2:$T$926,9,0),0)</f>
        <v>0</v>
      </c>
      <c r="M48" s="22">
        <f>IFERROR(VLOOKUP(D48,'[1]INSUMO VIG'!$B$2:$T$926,10,0),0)</f>
        <v>30961000</v>
      </c>
      <c r="N48" s="22">
        <f>IFERROR(VLOOKUP(D48,'[1]INSUMO VIG'!$B$2:$T$926,11,0),0)</f>
        <v>1918700</v>
      </c>
      <c r="O48" s="22">
        <f>IFERROR(VLOOKUP(D48,'[1]INSUMO VIG'!$B$2:$T$926,12,0),0)</f>
        <v>7063900</v>
      </c>
      <c r="P48" s="23">
        <f t="shared" si="4"/>
        <v>0.22815477536255288</v>
      </c>
      <c r="Q48" s="22">
        <f>IFERROR(VLOOKUP(D48,'[1]INSUMO VIG'!$B$2:$T$926,14,0),0)</f>
        <v>1918700</v>
      </c>
      <c r="R48" s="22">
        <f>IFERROR(VLOOKUP(D48,'[1]INSUMO VIG'!$B$2:$T$926,15,0),0)</f>
        <v>7063900</v>
      </c>
      <c r="S48" s="23">
        <f t="shared" si="1"/>
        <v>0.22815477536255288</v>
      </c>
      <c r="T48" s="24">
        <f>IFERROR(VLOOKUP(D48,'[1]INSUMO VIG'!$B$2:$T$926,18,0),0)</f>
        <v>7063899</v>
      </c>
    </row>
    <row r="49" spans="1:20" ht="25.5">
      <c r="A49" s="1">
        <f t="shared" si="2"/>
        <v>11</v>
      </c>
      <c r="B49" s="1" t="s">
        <v>50</v>
      </c>
      <c r="C49" s="20" t="str">
        <f t="shared" si="44"/>
        <v>O2.1.1.01.02.009</v>
      </c>
      <c r="D49" s="20" t="s">
        <v>113</v>
      </c>
      <c r="E49" s="21" t="s">
        <v>114</v>
      </c>
      <c r="F49" s="22">
        <f>IFERROR(VLOOKUP(D49,'[1]INSUMO VIG'!$B$2:$T$926,3,0),0)</f>
        <v>59409000</v>
      </c>
      <c r="G49" s="22">
        <f>IFERROR(VLOOKUP(D49,'[1]INSUMO VIG'!$B$2:$T$926,4,0),0)</f>
        <v>0</v>
      </c>
      <c r="H49" s="22">
        <f>IFERROR(VLOOKUP(D49,'[1]INSUMO VIG'!$B$2:$T$926,5,0),0)</f>
        <v>0</v>
      </c>
      <c r="I49" s="22">
        <f>IFERROR(VLOOKUP(D49,'[1]INSUMO VIG'!$B$2:$T$926,6,0),0)</f>
        <v>59409000</v>
      </c>
      <c r="J49" s="22">
        <f>IFERROR(VLOOKUP(D49,'[1]INSUMO VIG'!$B$2:$T$926,7,0),0)</f>
        <v>0</v>
      </c>
      <c r="K49" s="22">
        <f>IFERROR(VLOOKUP(D49,'[1]INSUMO VIG'!$B$2:$T$926,8,0),0)</f>
        <v>59409000</v>
      </c>
      <c r="L49" s="22">
        <f>IFERROR(VLOOKUP(D49,'[1]INSUMO VIG'!$B$2:$T$926,9,0),0)</f>
        <v>0</v>
      </c>
      <c r="M49" s="22">
        <f>IFERROR(VLOOKUP(D49,'[1]INSUMO VIG'!$B$2:$T$926,10,0),0)</f>
        <v>59409000</v>
      </c>
      <c r="N49" s="22">
        <f>IFERROR(VLOOKUP(D49,'[1]INSUMO VIG'!$B$2:$T$926,11,0),0)</f>
        <v>3834300</v>
      </c>
      <c r="O49" s="22">
        <f>IFERROR(VLOOKUP(D49,'[1]INSUMO VIG'!$B$2:$T$926,12,0),0)</f>
        <v>14114300</v>
      </c>
      <c r="P49" s="23">
        <f t="shared" si="4"/>
        <v>0.23757848137487586</v>
      </c>
      <c r="Q49" s="22">
        <f>IFERROR(VLOOKUP(D49,'[1]INSUMO VIG'!$B$2:$T$926,14,0),0)</f>
        <v>3834300</v>
      </c>
      <c r="R49" s="22">
        <f>IFERROR(VLOOKUP(D49,'[1]INSUMO VIG'!$B$2:$T$926,15,0),0)</f>
        <v>14114300</v>
      </c>
      <c r="S49" s="23">
        <f t="shared" si="1"/>
        <v>0.23757848137487586</v>
      </c>
      <c r="T49" s="24">
        <f>IFERROR(VLOOKUP(D49,'[1]INSUMO VIG'!$B$2:$T$926,18,0),0)</f>
        <v>14114300</v>
      </c>
    </row>
    <row r="50" spans="1:20" ht="25.5">
      <c r="A50" s="1">
        <f t="shared" si="2"/>
        <v>8</v>
      </c>
      <c r="B50" s="1" t="s">
        <v>37</v>
      </c>
      <c r="C50" s="15" t="str">
        <f>LEFT(D50,2)&amp;"."&amp;MID(D50,3,1)&amp;"."&amp;MID(D50,4,1)&amp;"."&amp;MID(D50,5,2)&amp;"."&amp;MID(D50,7,2)</f>
        <v>O2.1.1.01.03</v>
      </c>
      <c r="D50" s="15" t="s">
        <v>115</v>
      </c>
      <c r="E50" s="16" t="s">
        <v>116</v>
      </c>
      <c r="F50" s="17">
        <f>F51+F54+F55+F56+F57</f>
        <v>118580000</v>
      </c>
      <c r="G50" s="17">
        <f t="shared" ref="G50:O50" si="45">G51+G54+G55+G56+G57</f>
        <v>0</v>
      </c>
      <c r="H50" s="17">
        <f t="shared" si="45"/>
        <v>95801708</v>
      </c>
      <c r="I50" s="17">
        <f t="shared" si="45"/>
        <v>214381708</v>
      </c>
      <c r="J50" s="17">
        <f t="shared" si="45"/>
        <v>0</v>
      </c>
      <c r="K50" s="17">
        <f t="shared" si="45"/>
        <v>214381708</v>
      </c>
      <c r="L50" s="17">
        <f t="shared" si="45"/>
        <v>0</v>
      </c>
      <c r="M50" s="17">
        <f t="shared" si="45"/>
        <v>214381708</v>
      </c>
      <c r="N50" s="17">
        <f t="shared" si="45"/>
        <v>38078678</v>
      </c>
      <c r="O50" s="17">
        <f t="shared" si="45"/>
        <v>191114811</v>
      </c>
      <c r="P50" s="18">
        <f t="shared" si="4"/>
        <v>0.89146976569474856</v>
      </c>
      <c r="Q50" s="17">
        <f t="shared" ref="Q50:R50" si="46">Q51+Q54+Q55+Q56+Q57</f>
        <v>38078678</v>
      </c>
      <c r="R50" s="17">
        <f t="shared" si="46"/>
        <v>191114811</v>
      </c>
      <c r="S50" s="18">
        <f t="shared" si="1"/>
        <v>0.89146976569474856</v>
      </c>
      <c r="T50" s="19">
        <f t="shared" ref="T50" si="47">T51+T54+T55+T56+T57</f>
        <v>191114799</v>
      </c>
    </row>
    <row r="51" spans="1:20">
      <c r="A51" s="1">
        <f t="shared" si="2"/>
        <v>11</v>
      </c>
      <c r="B51" s="1" t="s">
        <v>37</v>
      </c>
      <c r="C51" s="15" t="str">
        <f t="shared" si="44"/>
        <v>O2.1.1.01.03.001</v>
      </c>
      <c r="D51" s="15" t="s">
        <v>117</v>
      </c>
      <c r="E51" s="16" t="s">
        <v>64</v>
      </c>
      <c r="F51" s="17">
        <f>SUM(F52:F53)</f>
        <v>20424000</v>
      </c>
      <c r="G51" s="17">
        <f t="shared" ref="G51:O51" si="48">SUM(G52:G53)</f>
        <v>0</v>
      </c>
      <c r="H51" s="17">
        <f t="shared" si="48"/>
        <v>83572203</v>
      </c>
      <c r="I51" s="17">
        <f t="shared" si="48"/>
        <v>103996203</v>
      </c>
      <c r="J51" s="17">
        <f t="shared" si="48"/>
        <v>0</v>
      </c>
      <c r="K51" s="17">
        <f t="shared" si="48"/>
        <v>103996203</v>
      </c>
      <c r="L51" s="17">
        <f t="shared" si="48"/>
        <v>0</v>
      </c>
      <c r="M51" s="17">
        <f t="shared" si="48"/>
        <v>103996203</v>
      </c>
      <c r="N51" s="17">
        <f t="shared" si="48"/>
        <v>35031730</v>
      </c>
      <c r="O51" s="17">
        <f t="shared" si="48"/>
        <v>90782242</v>
      </c>
      <c r="P51" s="18">
        <f t="shared" si="4"/>
        <v>0.87293804370915351</v>
      </c>
      <c r="Q51" s="17">
        <f t="shared" ref="Q51:R51" si="49">SUM(Q52:Q53)</f>
        <v>35031730</v>
      </c>
      <c r="R51" s="17">
        <f t="shared" si="49"/>
        <v>90782242</v>
      </c>
      <c r="S51" s="18">
        <f t="shared" si="1"/>
        <v>0.87293804370915351</v>
      </c>
      <c r="T51" s="19">
        <f t="shared" ref="T51" si="50">SUM(T52:T53)</f>
        <v>90782236</v>
      </c>
    </row>
    <row r="52" spans="1:20">
      <c r="A52" s="1">
        <f t="shared" si="2"/>
        <v>13</v>
      </c>
      <c r="B52" s="1" t="s">
        <v>50</v>
      </c>
      <c r="C52" s="20" t="str">
        <f t="shared" ref="C52:C53" si="51">LEFT(D52,2)&amp;"."&amp;MID(D52,3,1)&amp;"."&amp;MID(D52,4,1)&amp;"."&amp;MID(D52,5,2)&amp;"."&amp;MID(D52,7,2)&amp;"."&amp;MID(D52,9,3)&amp;"."&amp;MID(D52,12,2)</f>
        <v>O2.1.1.01.03.001.02</v>
      </c>
      <c r="D52" s="20" t="s">
        <v>118</v>
      </c>
      <c r="E52" s="21" t="s">
        <v>119</v>
      </c>
      <c r="F52" s="22">
        <f>IFERROR(VLOOKUP(D52,'[1]INSUMO VIG'!$B$2:$T$926,3,0),0)</f>
        <v>0</v>
      </c>
      <c r="G52" s="22">
        <f>IFERROR(VLOOKUP(D52,'[1]INSUMO VIG'!$B$2:$T$926,4,0),0)</f>
        <v>0</v>
      </c>
      <c r="H52" s="22">
        <f>IFERROR(VLOOKUP(D52,'[1]INSUMO VIG'!$B$2:$T$926,5,0),0)</f>
        <v>83572203</v>
      </c>
      <c r="I52" s="22">
        <f>IFERROR(VLOOKUP(D52,'[1]INSUMO VIG'!$B$2:$T$926,6,0),0)</f>
        <v>83572203</v>
      </c>
      <c r="J52" s="22">
        <f>IFERROR(VLOOKUP(D52,'[1]INSUMO VIG'!$B$2:$T$926,7,0),0)</f>
        <v>0</v>
      </c>
      <c r="K52" s="22">
        <f>IFERROR(VLOOKUP(D52,'[1]INSUMO VIG'!$B$2:$T$926,8,0),0)</f>
        <v>83572203</v>
      </c>
      <c r="L52" s="22">
        <f>IFERROR(VLOOKUP(D52,'[1]INSUMO VIG'!$B$2:$T$926,9,0),0)</f>
        <v>0</v>
      </c>
      <c r="M52" s="22">
        <f>IFERROR(VLOOKUP(D52,'[1]INSUMO VIG'!$B$2:$T$926,10,0),0)</f>
        <v>83572203</v>
      </c>
      <c r="N52" s="22">
        <f>IFERROR(VLOOKUP(D52,'[1]INSUMO VIG'!$B$2:$T$926,11,0),0)</f>
        <v>32377331</v>
      </c>
      <c r="O52" s="22">
        <f>IFERROR(VLOOKUP(D52,'[1]INSUMO VIG'!$B$2:$T$926,12,0),0)</f>
        <v>83572203</v>
      </c>
      <c r="P52" s="23">
        <f t="shared" si="4"/>
        <v>1</v>
      </c>
      <c r="Q52" s="22">
        <f>IFERROR(VLOOKUP(D52,'[1]INSUMO VIG'!$B$2:$T$926,14,0),0)</f>
        <v>32377331</v>
      </c>
      <c r="R52" s="22">
        <f>IFERROR(VLOOKUP(D52,'[1]INSUMO VIG'!$B$2:$T$926,15,0),0)</f>
        <v>83572203</v>
      </c>
      <c r="S52" s="23">
        <f t="shared" si="1"/>
        <v>1</v>
      </c>
      <c r="T52" s="24">
        <f>IFERROR(VLOOKUP(D52,'[1]INSUMO VIG'!$B$2:$T$926,18,0),0)</f>
        <v>83572203</v>
      </c>
    </row>
    <row r="53" spans="1:20">
      <c r="A53" s="1">
        <f t="shared" si="2"/>
        <v>13</v>
      </c>
      <c r="B53" s="1" t="s">
        <v>50</v>
      </c>
      <c r="C53" s="20" t="str">
        <f t="shared" si="51"/>
        <v>O2.1.1.01.03.001.03</v>
      </c>
      <c r="D53" s="20" t="s">
        <v>120</v>
      </c>
      <c r="E53" s="21" t="s">
        <v>121</v>
      </c>
      <c r="F53" s="22">
        <f>IFERROR(VLOOKUP(D53,'[1]INSUMO VIG'!$B$2:$T$926,3,0),0)</f>
        <v>20424000</v>
      </c>
      <c r="G53" s="22">
        <f>IFERROR(VLOOKUP(D53,'[1]INSUMO VIG'!$B$2:$T$926,4,0),0)</f>
        <v>0</v>
      </c>
      <c r="H53" s="22">
        <f>IFERROR(VLOOKUP(D53,'[1]INSUMO VIG'!$B$2:$T$926,5,0),0)</f>
        <v>0</v>
      </c>
      <c r="I53" s="22">
        <f>IFERROR(VLOOKUP(D53,'[1]INSUMO VIG'!$B$2:$T$926,6,0),0)</f>
        <v>20424000</v>
      </c>
      <c r="J53" s="22">
        <f>IFERROR(VLOOKUP(D53,'[1]INSUMO VIG'!$B$2:$T$926,7,0),0)</f>
        <v>0</v>
      </c>
      <c r="K53" s="22">
        <f>IFERROR(VLOOKUP(D53,'[1]INSUMO VIG'!$B$2:$T$926,8,0),0)</f>
        <v>20424000</v>
      </c>
      <c r="L53" s="22">
        <f>IFERROR(VLOOKUP(D53,'[1]INSUMO VIG'!$B$2:$T$926,9,0),0)</f>
        <v>0</v>
      </c>
      <c r="M53" s="22">
        <f>IFERROR(VLOOKUP(D53,'[1]INSUMO VIG'!$B$2:$T$926,10,0),0)</f>
        <v>20424000</v>
      </c>
      <c r="N53" s="22">
        <f>IFERROR(VLOOKUP(D53,'[1]INSUMO VIG'!$B$2:$T$926,11,0),0)</f>
        <v>2654399</v>
      </c>
      <c r="O53" s="22">
        <f>IFERROR(VLOOKUP(D53,'[1]INSUMO VIG'!$B$2:$T$926,12,0),0)</f>
        <v>7210039</v>
      </c>
      <c r="P53" s="23">
        <f t="shared" si="4"/>
        <v>0.35301796905601251</v>
      </c>
      <c r="Q53" s="22">
        <f>IFERROR(VLOOKUP(D53,'[1]INSUMO VIG'!$B$2:$T$926,14,0),0)</f>
        <v>2654399</v>
      </c>
      <c r="R53" s="22">
        <f>IFERROR(VLOOKUP(D53,'[1]INSUMO VIG'!$B$2:$T$926,15,0),0)</f>
        <v>7210039</v>
      </c>
      <c r="S53" s="23">
        <f t="shared" si="1"/>
        <v>0.35301796905601251</v>
      </c>
      <c r="T53" s="24">
        <f>IFERROR(VLOOKUP(D53,'[1]INSUMO VIG'!$B$2:$T$926,18,0),0)</f>
        <v>7210033</v>
      </c>
    </row>
    <row r="54" spans="1:20">
      <c r="A54" s="1">
        <f t="shared" si="2"/>
        <v>11</v>
      </c>
      <c r="B54" s="1" t="s">
        <v>50</v>
      </c>
      <c r="C54" s="20" t="str">
        <f t="shared" ref="C54:C57" si="52">LEFT(D54,2)&amp;"."&amp;MID(D54,3,1)&amp;"."&amp;MID(D54,4,1)&amp;"."&amp;MID(D54,5,2)&amp;"."&amp;MID(D54,7,2)&amp;"."&amp;MID(D54,9,3)</f>
        <v>O2.1.1.01.03.002</v>
      </c>
      <c r="D54" s="20" t="s">
        <v>122</v>
      </c>
      <c r="E54" s="21" t="s">
        <v>123</v>
      </c>
      <c r="F54" s="22">
        <f>IFERROR(VLOOKUP(D54,'[1]INSUMO VIG'!$B$2:$T$926,3,0),0)</f>
        <v>0</v>
      </c>
      <c r="G54" s="22">
        <f>IFERROR(VLOOKUP(D54,'[1]INSUMO VIG'!$B$2:$T$926,4,0),0)</f>
        <v>0</v>
      </c>
      <c r="H54" s="22">
        <f>IFERROR(VLOOKUP(D54,'[1]INSUMO VIG'!$B$2:$T$926,5,0),0)</f>
        <v>0</v>
      </c>
      <c r="I54" s="22">
        <f>IFERROR(VLOOKUP(D54,'[1]INSUMO VIG'!$B$2:$T$926,6,0),0)</f>
        <v>0</v>
      </c>
      <c r="J54" s="22">
        <f>IFERROR(VLOOKUP(D54,'[1]INSUMO VIG'!$B$2:$T$926,7,0),0)</f>
        <v>0</v>
      </c>
      <c r="K54" s="22">
        <f>IFERROR(VLOOKUP(D54,'[1]INSUMO VIG'!$B$2:$T$926,8,0),0)</f>
        <v>0</v>
      </c>
      <c r="L54" s="22">
        <f>IFERROR(VLOOKUP(D54,'[1]INSUMO VIG'!$B$2:$T$926,9,0),0)</f>
        <v>0</v>
      </c>
      <c r="M54" s="22">
        <f>IFERROR(VLOOKUP(D54,'[1]INSUMO VIG'!$B$2:$T$926,10,0),0)</f>
        <v>0</v>
      </c>
      <c r="N54" s="22">
        <f>IFERROR(VLOOKUP(D54,'[1]INSUMO VIG'!$B$2:$T$926,11,0),0)</f>
        <v>0</v>
      </c>
      <c r="O54" s="22">
        <f>IFERROR(VLOOKUP(D54,'[1]INSUMO VIG'!$B$2:$T$926,12,0),0)</f>
        <v>0</v>
      </c>
      <c r="P54" s="23" t="str">
        <f t="shared" si="4"/>
        <v/>
      </c>
      <c r="Q54" s="22">
        <f>IFERROR(VLOOKUP(D54,'[1]INSUMO VIG'!$B$2:$T$926,14,0),0)</f>
        <v>0</v>
      </c>
      <c r="R54" s="22">
        <f>IFERROR(VLOOKUP(D54,'[1]INSUMO VIG'!$B$2:$T$926,15,0),0)</f>
        <v>0</v>
      </c>
      <c r="S54" s="23" t="str">
        <f t="shared" si="1"/>
        <v/>
      </c>
      <c r="T54" s="24">
        <f>IFERROR(VLOOKUP(D54,'[1]INSUMO VIG'!$B$2:$T$926,18,0),0)</f>
        <v>0</v>
      </c>
    </row>
    <row r="55" spans="1:20" ht="25.5">
      <c r="A55" s="1">
        <f t="shared" si="2"/>
        <v>11</v>
      </c>
      <c r="B55" s="1" t="s">
        <v>50</v>
      </c>
      <c r="C55" s="20" t="str">
        <f t="shared" si="52"/>
        <v>O2.1.1.01.03.005</v>
      </c>
      <c r="D55" s="20" t="s">
        <v>124</v>
      </c>
      <c r="E55" s="21" t="s">
        <v>125</v>
      </c>
      <c r="F55" s="22">
        <f>IFERROR(VLOOKUP(D55,'[1]INSUMO VIG'!$B$2:$T$926,3,0),0)</f>
        <v>84960000</v>
      </c>
      <c r="G55" s="22">
        <f>IFERROR(VLOOKUP(D55,'[1]INSUMO VIG'!$B$2:$T$926,4,0),0)</f>
        <v>0</v>
      </c>
      <c r="H55" s="22">
        <f>IFERROR(VLOOKUP(D55,'[1]INSUMO VIG'!$B$2:$T$926,5,0),0)</f>
        <v>12229505</v>
      </c>
      <c r="I55" s="22">
        <f>IFERROR(VLOOKUP(D55,'[1]INSUMO VIG'!$B$2:$T$926,6,0),0)</f>
        <v>97189505</v>
      </c>
      <c r="J55" s="22">
        <f>IFERROR(VLOOKUP(D55,'[1]INSUMO VIG'!$B$2:$T$926,7,0),0)</f>
        <v>0</v>
      </c>
      <c r="K55" s="22">
        <f>IFERROR(VLOOKUP(D55,'[1]INSUMO VIG'!$B$2:$T$926,8,0),0)</f>
        <v>97189505</v>
      </c>
      <c r="L55" s="22">
        <f>IFERROR(VLOOKUP(D55,'[1]INSUMO VIG'!$B$2:$T$926,9,0),0)</f>
        <v>0</v>
      </c>
      <c r="M55" s="22">
        <f>IFERROR(VLOOKUP(D55,'[1]INSUMO VIG'!$B$2:$T$926,10,0),0)</f>
        <v>97189505</v>
      </c>
      <c r="N55" s="22">
        <f>IFERROR(VLOOKUP(D55,'[1]INSUMO VIG'!$B$2:$T$926,11,0),0)</f>
        <v>2324775</v>
      </c>
      <c r="O55" s="22">
        <f>IFERROR(VLOOKUP(D55,'[1]INSUMO VIG'!$B$2:$T$926,12,0),0)</f>
        <v>97189505</v>
      </c>
      <c r="P55" s="23">
        <f t="shared" si="4"/>
        <v>1</v>
      </c>
      <c r="Q55" s="22">
        <f>IFERROR(VLOOKUP(D55,'[1]INSUMO VIG'!$B$2:$T$926,14,0),0)</f>
        <v>2324775</v>
      </c>
      <c r="R55" s="22">
        <f>IFERROR(VLOOKUP(D55,'[1]INSUMO VIG'!$B$2:$T$926,15,0),0)</f>
        <v>97189505</v>
      </c>
      <c r="S55" s="23">
        <f t="shared" si="1"/>
        <v>1</v>
      </c>
      <c r="T55" s="24">
        <f>IFERROR(VLOOKUP(D55,'[1]INSUMO VIG'!$B$2:$T$926,18,0),0)</f>
        <v>97189500</v>
      </c>
    </row>
    <row r="56" spans="1:20">
      <c r="A56" s="1">
        <f t="shared" si="2"/>
        <v>11</v>
      </c>
      <c r="B56" s="1" t="s">
        <v>50</v>
      </c>
      <c r="C56" s="20" t="str">
        <f t="shared" si="52"/>
        <v>O2.1.1.01.03.012</v>
      </c>
      <c r="D56" s="20" t="s">
        <v>126</v>
      </c>
      <c r="E56" s="21" t="s">
        <v>127</v>
      </c>
      <c r="F56" s="22">
        <f>IFERROR(VLOOKUP(D56,'[1]INSUMO VIG'!$B$2:$T$926,3,0),0)</f>
        <v>0</v>
      </c>
      <c r="G56" s="22">
        <f>IFERROR(VLOOKUP(D56,'[1]INSUMO VIG'!$B$2:$T$926,4,0),0)</f>
        <v>0</v>
      </c>
      <c r="H56" s="22">
        <f>IFERROR(VLOOKUP(D56,'[1]INSUMO VIG'!$B$2:$T$926,5,0),0)</f>
        <v>0</v>
      </c>
      <c r="I56" s="22">
        <f>IFERROR(VLOOKUP(D56,'[1]INSUMO VIG'!$B$2:$T$926,6,0),0)</f>
        <v>0</v>
      </c>
      <c r="J56" s="22">
        <f>IFERROR(VLOOKUP(D56,'[1]INSUMO VIG'!$B$2:$T$926,7,0),0)</f>
        <v>0</v>
      </c>
      <c r="K56" s="22">
        <f>IFERROR(VLOOKUP(D56,'[1]INSUMO VIG'!$B$2:$T$926,8,0),0)</f>
        <v>0</v>
      </c>
      <c r="L56" s="22">
        <f>IFERROR(VLOOKUP(D56,'[1]INSUMO VIG'!$B$2:$T$926,9,0),0)</f>
        <v>0</v>
      </c>
      <c r="M56" s="22">
        <f>IFERROR(VLOOKUP(D56,'[1]INSUMO VIG'!$B$2:$T$926,10,0),0)</f>
        <v>0</v>
      </c>
      <c r="N56" s="22">
        <f>IFERROR(VLOOKUP(D56,'[1]INSUMO VIG'!$B$2:$T$926,11,0),0)</f>
        <v>0</v>
      </c>
      <c r="O56" s="22">
        <f>IFERROR(VLOOKUP(D56,'[1]INSUMO VIG'!$B$2:$T$926,12,0),0)</f>
        <v>0</v>
      </c>
      <c r="P56" s="23" t="str">
        <f t="shared" si="4"/>
        <v/>
      </c>
      <c r="Q56" s="22">
        <f>IFERROR(VLOOKUP(D56,'[1]INSUMO VIG'!$B$2:$T$926,14,0),0)</f>
        <v>0</v>
      </c>
      <c r="R56" s="22">
        <f>IFERROR(VLOOKUP(D56,'[1]INSUMO VIG'!$B$2:$T$926,15,0),0)</f>
        <v>0</v>
      </c>
      <c r="S56" s="23" t="str">
        <f t="shared" si="1"/>
        <v/>
      </c>
      <c r="T56" s="24">
        <f>IFERROR(VLOOKUP(D56,'[1]INSUMO VIG'!$B$2:$T$926,18,0),0)</f>
        <v>0</v>
      </c>
    </row>
    <row r="57" spans="1:20">
      <c r="A57" s="1">
        <f t="shared" si="2"/>
        <v>11</v>
      </c>
      <c r="B57" s="1" t="s">
        <v>50</v>
      </c>
      <c r="C57" s="20" t="str">
        <f t="shared" si="52"/>
        <v>O2.1.1.01.03.068</v>
      </c>
      <c r="D57" s="20" t="s">
        <v>128</v>
      </c>
      <c r="E57" s="21" t="s">
        <v>129</v>
      </c>
      <c r="F57" s="22">
        <f>IFERROR(VLOOKUP(D57,'[1]INSUMO VIG'!$B$2:$T$926,3,0),0)</f>
        <v>13196000</v>
      </c>
      <c r="G57" s="22">
        <f>IFERROR(VLOOKUP(D57,'[1]INSUMO VIG'!$B$2:$T$926,4,0),0)</f>
        <v>0</v>
      </c>
      <c r="H57" s="22">
        <f>IFERROR(VLOOKUP(D57,'[1]INSUMO VIG'!$B$2:$T$926,5,0),0)</f>
        <v>0</v>
      </c>
      <c r="I57" s="22">
        <f>IFERROR(VLOOKUP(D57,'[1]INSUMO VIG'!$B$2:$T$926,6,0),0)</f>
        <v>13196000</v>
      </c>
      <c r="J57" s="22">
        <f>IFERROR(VLOOKUP(D57,'[1]INSUMO VIG'!$B$2:$T$926,7,0),0)</f>
        <v>0</v>
      </c>
      <c r="K57" s="22">
        <f>IFERROR(VLOOKUP(D57,'[1]INSUMO VIG'!$B$2:$T$926,8,0),0)</f>
        <v>13196000</v>
      </c>
      <c r="L57" s="22">
        <f>IFERROR(VLOOKUP(D57,'[1]INSUMO VIG'!$B$2:$T$926,9,0),0)</f>
        <v>0</v>
      </c>
      <c r="M57" s="22">
        <f>IFERROR(VLOOKUP(D57,'[1]INSUMO VIG'!$B$2:$T$926,10,0),0)</f>
        <v>13196000</v>
      </c>
      <c r="N57" s="22">
        <f>IFERROR(VLOOKUP(D57,'[1]INSUMO VIG'!$B$2:$T$926,11,0),0)</f>
        <v>722173</v>
      </c>
      <c r="O57" s="22">
        <f>IFERROR(VLOOKUP(D57,'[1]INSUMO VIG'!$B$2:$T$926,12,0),0)</f>
        <v>3143064</v>
      </c>
      <c r="P57" s="23">
        <f t="shared" si="4"/>
        <v>0.23818308578357078</v>
      </c>
      <c r="Q57" s="22">
        <f>IFERROR(VLOOKUP(D57,'[1]INSUMO VIG'!$B$2:$T$926,14,0),0)</f>
        <v>722173</v>
      </c>
      <c r="R57" s="22">
        <f>IFERROR(VLOOKUP(D57,'[1]INSUMO VIG'!$B$2:$T$926,15,0),0)</f>
        <v>3143064</v>
      </c>
      <c r="S57" s="23">
        <f t="shared" si="1"/>
        <v>0.23818308578357078</v>
      </c>
      <c r="T57" s="24">
        <f>IFERROR(VLOOKUP(D57,'[1]INSUMO VIG'!$B$2:$T$926,18,0),0)</f>
        <v>3143063</v>
      </c>
    </row>
    <row r="58" spans="1:20">
      <c r="A58" s="1">
        <f t="shared" si="2"/>
        <v>4</v>
      </c>
      <c r="B58" s="1" t="s">
        <v>37</v>
      </c>
      <c r="C58" s="15" t="str">
        <f>LEFT(D58,2)&amp;"."&amp;MID(D58,3,1)&amp;"."&amp;MID(D58,4,1)</f>
        <v>O2.1.2</v>
      </c>
      <c r="D58" s="15" t="s">
        <v>130</v>
      </c>
      <c r="E58" s="16" t="s">
        <v>131</v>
      </c>
      <c r="F58" s="17">
        <f t="shared" ref="F58:O58" si="53">F59+F71</f>
        <v>20363676000</v>
      </c>
      <c r="G58" s="17">
        <f t="shared" si="53"/>
        <v>0</v>
      </c>
      <c r="H58" s="17">
        <f t="shared" si="53"/>
        <v>0</v>
      </c>
      <c r="I58" s="17">
        <f t="shared" si="53"/>
        <v>20363676000</v>
      </c>
      <c r="J58" s="17">
        <f t="shared" si="53"/>
        <v>0</v>
      </c>
      <c r="K58" s="17">
        <f t="shared" si="53"/>
        <v>20363676000</v>
      </c>
      <c r="L58" s="17">
        <f t="shared" si="53"/>
        <v>3642477344</v>
      </c>
      <c r="M58" s="17">
        <f t="shared" si="53"/>
        <v>16566694093</v>
      </c>
      <c r="N58" s="17">
        <f t="shared" si="53"/>
        <v>1025013173</v>
      </c>
      <c r="O58" s="17">
        <f t="shared" si="53"/>
        <v>5387014494</v>
      </c>
      <c r="P58" s="18">
        <f t="shared" si="4"/>
        <v>0.26454037542141212</v>
      </c>
      <c r="Q58" s="17">
        <f>Q59+Q71</f>
        <v>1003922072</v>
      </c>
      <c r="R58" s="17">
        <f>R59+R71</f>
        <v>4895243993</v>
      </c>
      <c r="S58" s="18">
        <f t="shared" si="1"/>
        <v>0.24039097818095317</v>
      </c>
      <c r="T58" s="19">
        <f>T59+T71</f>
        <v>4895243993</v>
      </c>
    </row>
    <row r="59" spans="1:20" ht="25.5">
      <c r="A59" s="1">
        <f t="shared" si="2"/>
        <v>6</v>
      </c>
      <c r="B59" s="1" t="s">
        <v>37</v>
      </c>
      <c r="C59" s="15" t="str">
        <f>LEFT(D59,2)&amp;"."&amp;MID(D59,3,1)&amp;"."&amp;MID(D59,4,1)&amp;"."&amp;MID(D59,5,2)</f>
        <v>O2.1.2.01</v>
      </c>
      <c r="D59" s="15" t="s">
        <v>132</v>
      </c>
      <c r="E59" s="16" t="s">
        <v>133</v>
      </c>
      <c r="F59" s="17">
        <f>F60</f>
        <v>222915000</v>
      </c>
      <c r="G59" s="17">
        <f t="shared" ref="G59:O59" si="54">G60</f>
        <v>0</v>
      </c>
      <c r="H59" s="17">
        <f t="shared" si="54"/>
        <v>1167869000</v>
      </c>
      <c r="I59" s="17">
        <f t="shared" si="54"/>
        <v>1390784000</v>
      </c>
      <c r="J59" s="17">
        <f t="shared" si="54"/>
        <v>0</v>
      </c>
      <c r="K59" s="17">
        <f t="shared" si="54"/>
        <v>1390784000</v>
      </c>
      <c r="L59" s="17">
        <f t="shared" si="54"/>
        <v>1368169000</v>
      </c>
      <c r="M59" s="17">
        <f t="shared" si="54"/>
        <v>1368169000</v>
      </c>
      <c r="N59" s="17">
        <f t="shared" si="54"/>
        <v>0</v>
      </c>
      <c r="O59" s="17">
        <f t="shared" si="54"/>
        <v>0</v>
      </c>
      <c r="P59" s="18">
        <f t="shared" si="4"/>
        <v>0</v>
      </c>
      <c r="Q59" s="17">
        <f t="shared" ref="Q59:T59" si="55">Q60</f>
        <v>0</v>
      </c>
      <c r="R59" s="17">
        <f t="shared" si="55"/>
        <v>0</v>
      </c>
      <c r="S59" s="18">
        <f t="shared" si="1"/>
        <v>0</v>
      </c>
      <c r="T59" s="19">
        <f t="shared" si="55"/>
        <v>0</v>
      </c>
    </row>
    <row r="60" spans="1:20">
      <c r="A60" s="1">
        <f t="shared" si="2"/>
        <v>8</v>
      </c>
      <c r="B60" s="1" t="s">
        <v>37</v>
      </c>
      <c r="C60" s="15" t="str">
        <f>LEFT(D60,2)&amp;"."&amp;MID(D60,3,1)&amp;"."&amp;MID(D60,4,1)&amp;"."&amp;MID(D60,5,2)&amp;"."&amp;MID(D60,7,2)</f>
        <v>O2.1.2.01.01</v>
      </c>
      <c r="D60" s="15" t="s">
        <v>134</v>
      </c>
      <c r="E60" s="16" t="s">
        <v>135</v>
      </c>
      <c r="F60" s="17">
        <f>F61+F66</f>
        <v>222915000</v>
      </c>
      <c r="G60" s="17">
        <f>G61+G66</f>
        <v>0</v>
      </c>
      <c r="H60" s="17">
        <f>H61+H66</f>
        <v>1167869000</v>
      </c>
      <c r="I60" s="17">
        <f t="shared" ref="I60:O60" si="56">I61+I66</f>
        <v>1390784000</v>
      </c>
      <c r="J60" s="17">
        <f t="shared" si="56"/>
        <v>0</v>
      </c>
      <c r="K60" s="17">
        <f t="shared" si="56"/>
        <v>1390784000</v>
      </c>
      <c r="L60" s="17">
        <f t="shared" si="56"/>
        <v>1368169000</v>
      </c>
      <c r="M60" s="17">
        <f t="shared" si="56"/>
        <v>1368169000</v>
      </c>
      <c r="N60" s="17">
        <f t="shared" si="56"/>
        <v>0</v>
      </c>
      <c r="O60" s="17">
        <f t="shared" si="56"/>
        <v>0</v>
      </c>
      <c r="P60" s="18">
        <f t="shared" si="4"/>
        <v>0</v>
      </c>
      <c r="Q60" s="17">
        <f t="shared" ref="Q60:T60" si="57">Q61+Q66</f>
        <v>0</v>
      </c>
      <c r="R60" s="17">
        <f t="shared" si="57"/>
        <v>0</v>
      </c>
      <c r="S60" s="18">
        <f t="shared" si="1"/>
        <v>0</v>
      </c>
      <c r="T60" s="19">
        <f t="shared" si="57"/>
        <v>0</v>
      </c>
    </row>
    <row r="61" spans="1:20">
      <c r="A61" s="1">
        <f t="shared" si="2"/>
        <v>11</v>
      </c>
      <c r="B61" s="1" t="s">
        <v>37</v>
      </c>
      <c r="C61" s="15" t="str">
        <f t="shared" ref="C61" si="58">LEFT(D61,2)&amp;"."&amp;MID(D61,3,1)&amp;"."&amp;MID(D61,4,1)&amp;"."&amp;MID(D61,5,2)&amp;"."&amp;MID(D61,7,2)&amp;"."&amp;MID(D61,9,3)</f>
        <v>O2.1.2.01.01.003</v>
      </c>
      <c r="D61" s="15" t="s">
        <v>136</v>
      </c>
      <c r="E61" s="16" t="s">
        <v>137</v>
      </c>
      <c r="F61" s="17">
        <f>+F62+F64</f>
        <v>222915000</v>
      </c>
      <c r="G61" s="17">
        <f t="shared" ref="G61:O61" si="59">+G62+G64</f>
        <v>0</v>
      </c>
      <c r="H61" s="17">
        <f t="shared" si="59"/>
        <v>-200300000</v>
      </c>
      <c r="I61" s="17">
        <f t="shared" si="59"/>
        <v>22615000</v>
      </c>
      <c r="J61" s="17">
        <f t="shared" si="59"/>
        <v>0</v>
      </c>
      <c r="K61" s="17">
        <f t="shared" si="59"/>
        <v>22615000</v>
      </c>
      <c r="L61" s="17">
        <f t="shared" si="59"/>
        <v>0</v>
      </c>
      <c r="M61" s="17">
        <f t="shared" si="59"/>
        <v>0</v>
      </c>
      <c r="N61" s="17">
        <f t="shared" si="59"/>
        <v>0</v>
      </c>
      <c r="O61" s="17">
        <f t="shared" si="59"/>
        <v>0</v>
      </c>
      <c r="P61" s="18">
        <f t="shared" si="4"/>
        <v>0</v>
      </c>
      <c r="Q61" s="17">
        <f t="shared" ref="Q61:R61" si="60">+Q62+Q64</f>
        <v>0</v>
      </c>
      <c r="R61" s="17">
        <f t="shared" si="60"/>
        <v>0</v>
      </c>
      <c r="S61" s="18">
        <f t="shared" si="1"/>
        <v>0</v>
      </c>
      <c r="T61" s="19">
        <f t="shared" ref="T61" si="61">+T62+T64</f>
        <v>0</v>
      </c>
    </row>
    <row r="62" spans="1:20" ht="25.5">
      <c r="A62" s="1">
        <f t="shared" si="2"/>
        <v>13</v>
      </c>
      <c r="B62" s="1" t="s">
        <v>37</v>
      </c>
      <c r="C62" s="15" t="str">
        <f t="shared" ref="C62" si="62">LEFT(D62,2)&amp;"."&amp;MID(D62,3,1)&amp;"."&amp;MID(D62,4,1)&amp;"."&amp;MID(D62,5,2)&amp;"."&amp;MID(D62,7,2)&amp;"."&amp;MID(D62,9,3)&amp;"."&amp;MID(D62,12,2)</f>
        <v>O2.1.2.01.01.003.03</v>
      </c>
      <c r="D62" s="15" t="s">
        <v>138</v>
      </c>
      <c r="E62" s="16" t="s">
        <v>139</v>
      </c>
      <c r="F62" s="17">
        <f t="shared" ref="F62:T62" si="63">SUM(F63:F63)</f>
        <v>200000000</v>
      </c>
      <c r="G62" s="17">
        <f t="shared" si="63"/>
        <v>0</v>
      </c>
      <c r="H62" s="17">
        <f t="shared" si="63"/>
        <v>-200000000</v>
      </c>
      <c r="I62" s="17">
        <f t="shared" si="63"/>
        <v>0</v>
      </c>
      <c r="J62" s="17">
        <f t="shared" si="63"/>
        <v>0</v>
      </c>
      <c r="K62" s="17">
        <f t="shared" si="63"/>
        <v>0</v>
      </c>
      <c r="L62" s="17">
        <f t="shared" si="63"/>
        <v>0</v>
      </c>
      <c r="M62" s="17">
        <f t="shared" si="63"/>
        <v>0</v>
      </c>
      <c r="N62" s="17">
        <f t="shared" si="63"/>
        <v>0</v>
      </c>
      <c r="O62" s="17">
        <f t="shared" si="63"/>
        <v>0</v>
      </c>
      <c r="P62" s="18" t="str">
        <f t="shared" si="4"/>
        <v/>
      </c>
      <c r="Q62" s="17">
        <f t="shared" si="63"/>
        <v>0</v>
      </c>
      <c r="R62" s="17">
        <f t="shared" si="63"/>
        <v>0</v>
      </c>
      <c r="S62" s="18" t="str">
        <f t="shared" si="1"/>
        <v/>
      </c>
      <c r="T62" s="19">
        <f t="shared" si="63"/>
        <v>0</v>
      </c>
    </row>
    <row r="63" spans="1:20" ht="25.5">
      <c r="A63" s="1">
        <f t="shared" si="2"/>
        <v>15</v>
      </c>
      <c r="B63" s="1" t="s">
        <v>50</v>
      </c>
      <c r="C63" s="20" t="str">
        <f>LEFT(D63,2)&amp;"."&amp;MID(D63,3,1)&amp;"."&amp;MID(D63,4,1)&amp;"."&amp;MID(D63,5,2)&amp;"."&amp;MID(D63,7,2)&amp;"."&amp;MID(D63,9,3)&amp;"."&amp;MID(D63,12,2)&amp;"."&amp;MID(D63,14,2)</f>
        <v>O2.1.2.01.01.003.03.02</v>
      </c>
      <c r="D63" s="20" t="s">
        <v>140</v>
      </c>
      <c r="E63" s="21" t="s">
        <v>141</v>
      </c>
      <c r="F63" s="22">
        <f>IFERROR(VLOOKUP(D63,'[1]INSUMO VIG'!$B$2:$T$926,3,0),0)</f>
        <v>200000000</v>
      </c>
      <c r="G63" s="22">
        <f>IFERROR(VLOOKUP(D63,'[1]INSUMO VIG'!$B$2:$T$926,4,0),0)</f>
        <v>0</v>
      </c>
      <c r="H63" s="22">
        <f>IFERROR(VLOOKUP(D63,'[1]INSUMO VIG'!$B$2:$T$926,5,0),0)</f>
        <v>-200000000</v>
      </c>
      <c r="I63" s="22">
        <f>IFERROR(VLOOKUP(D63,'[1]INSUMO VIG'!$B$2:$T$926,6,0),0)</f>
        <v>0</v>
      </c>
      <c r="J63" s="22">
        <f>IFERROR(VLOOKUP(D63,'[1]INSUMO VIG'!$B$2:$T$926,7,0),0)</f>
        <v>0</v>
      </c>
      <c r="K63" s="22">
        <f>IFERROR(VLOOKUP(D63,'[1]INSUMO VIG'!$B$2:$T$926,8,0),0)</f>
        <v>0</v>
      </c>
      <c r="L63" s="22">
        <f>IFERROR(VLOOKUP(D63,'[1]INSUMO VIG'!$B$2:$T$926,9,0),0)</f>
        <v>0</v>
      </c>
      <c r="M63" s="22">
        <f>IFERROR(VLOOKUP(D63,'[1]INSUMO VIG'!$B$2:$T$926,10,0),0)</f>
        <v>0</v>
      </c>
      <c r="N63" s="22">
        <f>IFERROR(VLOOKUP(D63,'[1]INSUMO VIG'!$B$2:$T$926,11,0),0)</f>
        <v>0</v>
      </c>
      <c r="O63" s="22">
        <f>IFERROR(VLOOKUP(D63,'[1]INSUMO VIG'!$B$2:$T$926,12,0),0)</f>
        <v>0</v>
      </c>
      <c r="P63" s="23" t="str">
        <f t="shared" si="4"/>
        <v/>
      </c>
      <c r="Q63" s="22">
        <f>IFERROR(VLOOKUP(D63,'[1]INSUMO VIG'!$B$2:$T$926,14,0),0)</f>
        <v>0</v>
      </c>
      <c r="R63" s="22">
        <f>IFERROR(VLOOKUP(D63,'[1]INSUMO VIG'!$B$2:$T$926,15,0),0)</f>
        <v>0</v>
      </c>
      <c r="S63" s="23" t="str">
        <f t="shared" si="1"/>
        <v/>
      </c>
      <c r="T63" s="24">
        <f>IFERROR(VLOOKUP(D63,'[1]INSUMO VIG'!$B$2:$T$926,18,0),0)</f>
        <v>0</v>
      </c>
    </row>
    <row r="64" spans="1:20" ht="25.5">
      <c r="A64" s="1">
        <f t="shared" si="2"/>
        <v>13</v>
      </c>
      <c r="B64" s="1" t="s">
        <v>37</v>
      </c>
      <c r="C64" s="15" t="str">
        <f t="shared" ref="C64" si="64">LEFT(D64,2)&amp;"."&amp;MID(D64,3,1)&amp;"."&amp;MID(D64,4,1)&amp;"."&amp;MID(D64,5,2)&amp;"."&amp;MID(D64,7,2)&amp;"."&amp;MID(D64,9,3)&amp;"."&amp;MID(D64,12,2)</f>
        <v>O2.1.2.01.01.003.05</v>
      </c>
      <c r="D64" s="15" t="s">
        <v>142</v>
      </c>
      <c r="E64" s="16" t="s">
        <v>143</v>
      </c>
      <c r="F64" s="17">
        <f>SUM(F65:F65)</f>
        <v>22915000</v>
      </c>
      <c r="G64" s="17">
        <f t="shared" ref="G64:O64" si="65">SUM(G65:G65)</f>
        <v>0</v>
      </c>
      <c r="H64" s="17">
        <f t="shared" si="65"/>
        <v>-300000</v>
      </c>
      <c r="I64" s="17">
        <f t="shared" si="65"/>
        <v>22615000</v>
      </c>
      <c r="J64" s="17">
        <f t="shared" si="65"/>
        <v>0</v>
      </c>
      <c r="K64" s="17">
        <f t="shared" si="65"/>
        <v>22615000</v>
      </c>
      <c r="L64" s="17">
        <f t="shared" si="65"/>
        <v>0</v>
      </c>
      <c r="M64" s="17">
        <f t="shared" si="65"/>
        <v>0</v>
      </c>
      <c r="N64" s="17">
        <f t="shared" si="65"/>
        <v>0</v>
      </c>
      <c r="O64" s="17">
        <f t="shared" si="65"/>
        <v>0</v>
      </c>
      <c r="P64" s="18">
        <f t="shared" si="4"/>
        <v>0</v>
      </c>
      <c r="Q64" s="17">
        <f t="shared" ref="Q64:T64" si="66">SUM(Q65:Q65)</f>
        <v>0</v>
      </c>
      <c r="R64" s="17">
        <f t="shared" si="66"/>
        <v>0</v>
      </c>
      <c r="S64" s="18">
        <f t="shared" si="1"/>
        <v>0</v>
      </c>
      <c r="T64" s="19">
        <f t="shared" si="66"/>
        <v>0</v>
      </c>
    </row>
    <row r="65" spans="1:20" ht="25.5">
      <c r="A65" s="1">
        <f t="shared" si="2"/>
        <v>15</v>
      </c>
      <c r="B65" s="1" t="s">
        <v>50</v>
      </c>
      <c r="C65" s="20" t="str">
        <f t="shared" ref="C65" si="67">LEFT(D65,2)&amp;"."&amp;MID(D65,3,1)&amp;"."&amp;MID(D65,4,1)&amp;"."&amp;MID(D65,5,2)&amp;"."&amp;MID(D65,7,2)&amp;"."&amp;MID(D65,9,3)&amp;"."&amp;MID(D65,12,2)&amp;"."&amp;MID(D65,14,2)</f>
        <v>O2.1.2.01.01.003.05.03</v>
      </c>
      <c r="D65" s="20" t="s">
        <v>144</v>
      </c>
      <c r="E65" s="21" t="s">
        <v>145</v>
      </c>
      <c r="F65" s="22">
        <f>IFERROR(VLOOKUP(D65,'[1]INSUMO VIG'!$B$2:$T$926,3,0),0)</f>
        <v>22915000</v>
      </c>
      <c r="G65" s="22">
        <f>IFERROR(VLOOKUP(D65,'[1]INSUMO VIG'!$B$2:$T$926,4,0),0)</f>
        <v>0</v>
      </c>
      <c r="H65" s="22">
        <f>IFERROR(VLOOKUP(D65,'[1]INSUMO VIG'!$B$2:$T$926,5,0),0)</f>
        <v>-300000</v>
      </c>
      <c r="I65" s="22">
        <f>IFERROR(VLOOKUP(D65,'[1]INSUMO VIG'!$B$2:$T$926,6,0),0)</f>
        <v>22615000</v>
      </c>
      <c r="J65" s="22">
        <f>IFERROR(VLOOKUP(D65,'[1]INSUMO VIG'!$B$2:$T$926,7,0),0)</f>
        <v>0</v>
      </c>
      <c r="K65" s="22">
        <f>IFERROR(VLOOKUP(D65,'[1]INSUMO VIG'!$B$2:$T$926,8,0),0)</f>
        <v>22615000</v>
      </c>
      <c r="L65" s="22">
        <f>IFERROR(VLOOKUP(D65,'[1]INSUMO VIG'!$B$2:$T$926,9,0),0)</f>
        <v>0</v>
      </c>
      <c r="M65" s="22">
        <f>IFERROR(VLOOKUP(D65,'[1]INSUMO VIG'!$B$2:$T$926,10,0),0)</f>
        <v>0</v>
      </c>
      <c r="N65" s="22">
        <f>IFERROR(VLOOKUP(D65,'[1]INSUMO VIG'!$B$2:$T$926,11,0),0)</f>
        <v>0</v>
      </c>
      <c r="O65" s="22">
        <f>IFERROR(VLOOKUP(D65,'[1]INSUMO VIG'!$B$2:$T$926,12,0),0)</f>
        <v>0</v>
      </c>
      <c r="P65" s="23">
        <f t="shared" si="4"/>
        <v>0</v>
      </c>
      <c r="Q65" s="22">
        <f>IFERROR(VLOOKUP(D65,'[1]INSUMO VIG'!$B$2:$T$926,14,0),0)</f>
        <v>0</v>
      </c>
      <c r="R65" s="22">
        <f>IFERROR(VLOOKUP(D65,'[1]INSUMO VIG'!$B$2:$T$926,15,0),0)</f>
        <v>0</v>
      </c>
      <c r="S65" s="23">
        <f t="shared" si="1"/>
        <v>0</v>
      </c>
      <c r="T65" s="24">
        <f>IFERROR(VLOOKUP(D65,'[1]INSUMO VIG'!$B$2:$T$926,18,0),0)</f>
        <v>0</v>
      </c>
    </row>
    <row r="66" spans="1:20">
      <c r="C66" s="15"/>
      <c r="D66" s="15" t="s">
        <v>146</v>
      </c>
      <c r="E66" s="16" t="s">
        <v>147</v>
      </c>
      <c r="F66" s="17">
        <f>+F67</f>
        <v>0</v>
      </c>
      <c r="G66" s="17">
        <f t="shared" ref="G66:O69" si="68">+G67</f>
        <v>0</v>
      </c>
      <c r="H66" s="17">
        <f t="shared" si="68"/>
        <v>1368169000</v>
      </c>
      <c r="I66" s="17">
        <f t="shared" si="68"/>
        <v>1368169000</v>
      </c>
      <c r="J66" s="17">
        <f t="shared" si="68"/>
        <v>0</v>
      </c>
      <c r="K66" s="17">
        <f t="shared" si="68"/>
        <v>1368169000</v>
      </c>
      <c r="L66" s="17">
        <f t="shared" si="68"/>
        <v>1368169000</v>
      </c>
      <c r="M66" s="17">
        <f t="shared" si="68"/>
        <v>1368169000</v>
      </c>
      <c r="N66" s="17">
        <f t="shared" si="68"/>
        <v>0</v>
      </c>
      <c r="O66" s="17">
        <f t="shared" si="68"/>
        <v>0</v>
      </c>
      <c r="P66" s="18">
        <f t="shared" si="4"/>
        <v>0</v>
      </c>
      <c r="Q66" s="17">
        <f t="shared" ref="Q66:T69" si="69">+Q67</f>
        <v>0</v>
      </c>
      <c r="R66" s="17">
        <f t="shared" si="69"/>
        <v>0</v>
      </c>
      <c r="S66" s="18">
        <f t="shared" si="1"/>
        <v>0</v>
      </c>
      <c r="T66" s="19">
        <f t="shared" ref="T66" si="70">+T67</f>
        <v>0</v>
      </c>
    </row>
    <row r="67" spans="1:20" ht="25.5">
      <c r="C67" s="20"/>
      <c r="D67" s="20" t="s">
        <v>148</v>
      </c>
      <c r="E67" s="21" t="s">
        <v>149</v>
      </c>
      <c r="F67" s="22">
        <f>+F68</f>
        <v>0</v>
      </c>
      <c r="G67" s="22">
        <f t="shared" si="68"/>
        <v>0</v>
      </c>
      <c r="H67" s="22">
        <f t="shared" si="68"/>
        <v>1368169000</v>
      </c>
      <c r="I67" s="22">
        <f t="shared" si="68"/>
        <v>1368169000</v>
      </c>
      <c r="J67" s="22">
        <f t="shared" si="68"/>
        <v>0</v>
      </c>
      <c r="K67" s="22">
        <f t="shared" si="68"/>
        <v>1368169000</v>
      </c>
      <c r="L67" s="22">
        <f t="shared" si="68"/>
        <v>1368169000</v>
      </c>
      <c r="M67" s="22">
        <f t="shared" si="68"/>
        <v>1368169000</v>
      </c>
      <c r="N67" s="22">
        <f t="shared" si="68"/>
        <v>0</v>
      </c>
      <c r="O67" s="22">
        <f t="shared" si="68"/>
        <v>0</v>
      </c>
      <c r="P67" s="23">
        <f t="shared" si="4"/>
        <v>0</v>
      </c>
      <c r="Q67" s="22">
        <f t="shared" si="69"/>
        <v>0</v>
      </c>
      <c r="R67" s="22">
        <f t="shared" si="69"/>
        <v>0</v>
      </c>
      <c r="S67" s="23">
        <f t="shared" si="1"/>
        <v>0</v>
      </c>
      <c r="T67" s="24">
        <f t="shared" si="69"/>
        <v>0</v>
      </c>
    </row>
    <row r="68" spans="1:20" ht="25.5">
      <c r="C68" s="20"/>
      <c r="D68" s="20" t="s">
        <v>150</v>
      </c>
      <c r="E68" s="21" t="s">
        <v>151</v>
      </c>
      <c r="F68" s="22">
        <f>+F69</f>
        <v>0</v>
      </c>
      <c r="G68" s="22">
        <f t="shared" si="68"/>
        <v>0</v>
      </c>
      <c r="H68" s="22">
        <f t="shared" si="68"/>
        <v>1368169000</v>
      </c>
      <c r="I68" s="22">
        <f t="shared" si="68"/>
        <v>1368169000</v>
      </c>
      <c r="J68" s="22">
        <f t="shared" si="68"/>
        <v>0</v>
      </c>
      <c r="K68" s="22">
        <f t="shared" si="68"/>
        <v>1368169000</v>
      </c>
      <c r="L68" s="22">
        <f t="shared" si="68"/>
        <v>1368169000</v>
      </c>
      <c r="M68" s="22">
        <f t="shared" si="68"/>
        <v>1368169000</v>
      </c>
      <c r="N68" s="22">
        <f t="shared" si="68"/>
        <v>0</v>
      </c>
      <c r="O68" s="22">
        <f t="shared" si="68"/>
        <v>0</v>
      </c>
      <c r="P68" s="23">
        <f t="shared" si="4"/>
        <v>0</v>
      </c>
      <c r="Q68" s="22">
        <f t="shared" si="69"/>
        <v>0</v>
      </c>
      <c r="R68" s="22">
        <f t="shared" si="69"/>
        <v>0</v>
      </c>
      <c r="S68" s="23">
        <f t="shared" si="1"/>
        <v>0</v>
      </c>
      <c r="T68" s="24">
        <f t="shared" si="69"/>
        <v>0</v>
      </c>
    </row>
    <row r="69" spans="1:20">
      <c r="C69" s="20"/>
      <c r="D69" s="20" t="s">
        <v>152</v>
      </c>
      <c r="E69" s="21" t="s">
        <v>153</v>
      </c>
      <c r="F69" s="22">
        <f>+F70</f>
        <v>0</v>
      </c>
      <c r="G69" s="22">
        <f t="shared" si="68"/>
        <v>0</v>
      </c>
      <c r="H69" s="22">
        <f t="shared" si="68"/>
        <v>1368169000</v>
      </c>
      <c r="I69" s="22">
        <f t="shared" si="68"/>
        <v>1368169000</v>
      </c>
      <c r="J69" s="22">
        <f t="shared" si="68"/>
        <v>0</v>
      </c>
      <c r="K69" s="22">
        <f t="shared" si="68"/>
        <v>1368169000</v>
      </c>
      <c r="L69" s="22">
        <f t="shared" si="68"/>
        <v>1368169000</v>
      </c>
      <c r="M69" s="22">
        <f t="shared" si="68"/>
        <v>1368169000</v>
      </c>
      <c r="N69" s="22">
        <f t="shared" si="68"/>
        <v>0</v>
      </c>
      <c r="O69" s="22">
        <f t="shared" si="68"/>
        <v>0</v>
      </c>
      <c r="P69" s="23">
        <f t="shared" si="4"/>
        <v>0</v>
      </c>
      <c r="Q69" s="22">
        <f t="shared" si="69"/>
        <v>0</v>
      </c>
      <c r="R69" s="22">
        <f t="shared" si="69"/>
        <v>0</v>
      </c>
      <c r="S69" s="23">
        <f t="shared" si="1"/>
        <v>0</v>
      </c>
      <c r="T69" s="24">
        <f t="shared" si="69"/>
        <v>0</v>
      </c>
    </row>
    <row r="70" spans="1:20">
      <c r="C70" s="20"/>
      <c r="D70" s="20" t="s">
        <v>154</v>
      </c>
      <c r="E70" s="21" t="s">
        <v>155</v>
      </c>
      <c r="F70" s="22">
        <f>IFERROR(VLOOKUP(D70,'[1]INSUMO VIG'!$B$2:$T$926,3,0),0)</f>
        <v>0</v>
      </c>
      <c r="G70" s="22">
        <f>IFERROR(VLOOKUP(D70,'[1]INSUMO VIG'!$B$2:$T$926,4,0),0)</f>
        <v>0</v>
      </c>
      <c r="H70" s="22">
        <f>IFERROR(VLOOKUP(D70,'[1]INSUMO VIG'!$B$2:$T$926,5,0),0)</f>
        <v>1368169000</v>
      </c>
      <c r="I70" s="22">
        <f>IFERROR(VLOOKUP(D70,'[1]INSUMO VIG'!$B$2:$T$926,6,0),0)</f>
        <v>1368169000</v>
      </c>
      <c r="J70" s="22">
        <f>IFERROR(VLOOKUP(D70,'[1]INSUMO VIG'!$B$2:$T$926,7,0),0)</f>
        <v>0</v>
      </c>
      <c r="K70" s="22">
        <f>IFERROR(VLOOKUP(D70,'[1]INSUMO VIG'!$B$2:$T$926,8,0),0)</f>
        <v>1368169000</v>
      </c>
      <c r="L70" s="22">
        <f>IFERROR(VLOOKUP(D70,'[1]INSUMO VIG'!$B$2:$T$926,9,0),0)</f>
        <v>1368169000</v>
      </c>
      <c r="M70" s="22">
        <f>IFERROR(VLOOKUP(D70,'[1]INSUMO VIG'!$B$2:$T$926,10,0),0)</f>
        <v>1368169000</v>
      </c>
      <c r="N70" s="22">
        <f>IFERROR(VLOOKUP(D70,'[1]INSUMO VIG'!$B$2:$T$926,11,0),0)</f>
        <v>0</v>
      </c>
      <c r="O70" s="22">
        <f>IFERROR(VLOOKUP(D70,'[1]INSUMO VIG'!$B$2:$T$926,12,0),0)</f>
        <v>0</v>
      </c>
      <c r="P70" s="23">
        <f t="shared" si="4"/>
        <v>0</v>
      </c>
      <c r="Q70" s="22">
        <f>IFERROR(VLOOKUP(D70,'[1]INSUMO VIG'!$B$2:$T$926,14,0),0)</f>
        <v>0</v>
      </c>
      <c r="R70" s="22">
        <f>IFERROR(VLOOKUP(D70,'[1]INSUMO VIG'!$B$2:$T$926,15,0),0)</f>
        <v>0</v>
      </c>
      <c r="S70" s="23">
        <f t="shared" si="1"/>
        <v>0</v>
      </c>
      <c r="T70" s="24">
        <f>IFERROR(VLOOKUP(D70,'[1]INSUMO VIG'!$B$2:$T$926,18,0),0)</f>
        <v>0</v>
      </c>
    </row>
    <row r="71" spans="1:20" ht="25.5">
      <c r="A71" s="1">
        <f t="shared" si="2"/>
        <v>6</v>
      </c>
      <c r="B71" s="1" t="s">
        <v>37</v>
      </c>
      <c r="C71" s="15" t="str">
        <f>LEFT(D71,2)&amp;"."&amp;MID(D71,3,1)&amp;"."&amp;MID(D71,4,1)&amp;"."&amp;MID(D71,5,2)</f>
        <v>O2.1.2.02</v>
      </c>
      <c r="D71" s="15" t="s">
        <v>156</v>
      </c>
      <c r="E71" s="16" t="s">
        <v>157</v>
      </c>
      <c r="F71" s="17">
        <f>F72+F83</f>
        <v>20140761000</v>
      </c>
      <c r="G71" s="17">
        <f>G72+G83</f>
        <v>0</v>
      </c>
      <c r="H71" s="17">
        <f t="shared" ref="H71:O71" si="71">H72+H83</f>
        <v>-1167869000</v>
      </c>
      <c r="I71" s="17">
        <f>I72+I83</f>
        <v>18972892000</v>
      </c>
      <c r="J71" s="17">
        <f t="shared" si="71"/>
        <v>0</v>
      </c>
      <c r="K71" s="17">
        <f t="shared" si="71"/>
        <v>18972892000</v>
      </c>
      <c r="L71" s="17">
        <f t="shared" si="71"/>
        <v>2274308344</v>
      </c>
      <c r="M71" s="17">
        <f t="shared" si="71"/>
        <v>15198525093</v>
      </c>
      <c r="N71" s="17">
        <f t="shared" si="71"/>
        <v>1025013173</v>
      </c>
      <c r="O71" s="17">
        <f t="shared" si="71"/>
        <v>5387014494</v>
      </c>
      <c r="P71" s="18">
        <f t="shared" si="4"/>
        <v>0.28393217512649099</v>
      </c>
      <c r="Q71" s="17">
        <f t="shared" ref="Q71:R71" si="72">Q72+Q83</f>
        <v>1003922072</v>
      </c>
      <c r="R71" s="17">
        <f t="shared" si="72"/>
        <v>4895243993</v>
      </c>
      <c r="S71" s="18">
        <f t="shared" si="1"/>
        <v>0.25801253667601121</v>
      </c>
      <c r="T71" s="19">
        <f t="shared" ref="T71" si="73">T72+T83</f>
        <v>4895243993</v>
      </c>
    </row>
    <row r="72" spans="1:20">
      <c r="A72" s="1">
        <f t="shared" si="2"/>
        <v>8</v>
      </c>
      <c r="B72" s="1" t="s">
        <v>37</v>
      </c>
      <c r="C72" s="15" t="str">
        <f>LEFT(D72,2)&amp;"."&amp;MID(D72,3,1)&amp;"."&amp;MID(D72,4,1)&amp;"."&amp;MID(D72,5,2)&amp;"."&amp;MID(D72,7,2)</f>
        <v>O2.1.2.02.01</v>
      </c>
      <c r="D72" s="15" t="s">
        <v>158</v>
      </c>
      <c r="E72" s="16" t="s">
        <v>159</v>
      </c>
      <c r="F72" s="17">
        <f>F73+F76+F79+F81</f>
        <v>454409000</v>
      </c>
      <c r="G72" s="17">
        <f t="shared" ref="G72:O72" si="74">G73+G76+G79+G81</f>
        <v>0</v>
      </c>
      <c r="H72" s="17">
        <f t="shared" si="74"/>
        <v>622330000</v>
      </c>
      <c r="I72" s="17">
        <f t="shared" si="74"/>
        <v>1076739000</v>
      </c>
      <c r="J72" s="17">
        <f t="shared" si="74"/>
        <v>0</v>
      </c>
      <c r="K72" s="17">
        <f t="shared" si="74"/>
        <v>1076739000</v>
      </c>
      <c r="L72" s="17">
        <f t="shared" si="74"/>
        <v>752605866</v>
      </c>
      <c r="M72" s="17">
        <f t="shared" si="74"/>
        <v>1073107866</v>
      </c>
      <c r="N72" s="17">
        <f t="shared" si="74"/>
        <v>0</v>
      </c>
      <c r="O72" s="17">
        <f t="shared" si="74"/>
        <v>0</v>
      </c>
      <c r="P72" s="18">
        <f t="shared" si="4"/>
        <v>0</v>
      </c>
      <c r="Q72" s="17">
        <f t="shared" ref="Q72:T72" si="75">Q73+Q76+Q79+Q81</f>
        <v>0</v>
      </c>
      <c r="R72" s="17">
        <f t="shared" si="75"/>
        <v>0</v>
      </c>
      <c r="S72" s="18">
        <f t="shared" si="1"/>
        <v>0</v>
      </c>
      <c r="T72" s="19">
        <f t="shared" si="75"/>
        <v>0</v>
      </c>
    </row>
    <row r="73" spans="1:20" ht="38.25">
      <c r="A73" s="1">
        <f t="shared" si="2"/>
        <v>11</v>
      </c>
      <c r="B73" s="1" t="s">
        <v>37</v>
      </c>
      <c r="C73" s="15" t="str">
        <f t="shared" ref="C73" si="76">LEFT(D73,2)&amp;"."&amp;MID(D73,3,1)&amp;"."&amp;MID(D73,4,1)&amp;"."&amp;MID(D73,5,2)&amp;"."&amp;MID(D73,7,2)&amp;"."&amp;MID(D73,9,3)</f>
        <v>O2.1.2.02.01.002</v>
      </c>
      <c r="D73" s="15" t="s">
        <v>160</v>
      </c>
      <c r="E73" s="16" t="s">
        <v>161</v>
      </c>
      <c r="F73" s="17">
        <f>+F74</f>
        <v>423237000</v>
      </c>
      <c r="G73" s="17">
        <f t="shared" ref="G73:O73" si="77">+G74</f>
        <v>0</v>
      </c>
      <c r="H73" s="17">
        <f t="shared" si="77"/>
        <v>249000000</v>
      </c>
      <c r="I73" s="17">
        <f t="shared" si="77"/>
        <v>672237000</v>
      </c>
      <c r="J73" s="17">
        <f t="shared" si="77"/>
        <v>0</v>
      </c>
      <c r="K73" s="17">
        <f t="shared" si="77"/>
        <v>672237000</v>
      </c>
      <c r="L73" s="17">
        <f t="shared" si="77"/>
        <v>671605866</v>
      </c>
      <c r="M73" s="17">
        <f t="shared" si="77"/>
        <v>671605866</v>
      </c>
      <c r="N73" s="17">
        <f t="shared" si="77"/>
        <v>0</v>
      </c>
      <c r="O73" s="17">
        <f t="shared" si="77"/>
        <v>0</v>
      </c>
      <c r="P73" s="18">
        <f t="shared" si="4"/>
        <v>0</v>
      </c>
      <c r="Q73" s="17">
        <f t="shared" ref="Q73:T73" si="78">+Q74</f>
        <v>0</v>
      </c>
      <c r="R73" s="17">
        <f t="shared" si="78"/>
        <v>0</v>
      </c>
      <c r="S73" s="18">
        <f t="shared" si="1"/>
        <v>0</v>
      </c>
      <c r="T73" s="19">
        <f t="shared" si="78"/>
        <v>0</v>
      </c>
    </row>
    <row r="74" spans="1:20" ht="25.5">
      <c r="A74" s="1">
        <f t="shared" si="2"/>
        <v>13</v>
      </c>
      <c r="B74" s="1" t="s">
        <v>37</v>
      </c>
      <c r="C74" s="15" t="str">
        <f t="shared" ref="C74" si="79">LEFT(D74,2)&amp;"."&amp;MID(D74,3,1)&amp;"."&amp;MID(D74,4,1)&amp;"."&amp;MID(D74,5,2)&amp;"."&amp;MID(D74,7,2)&amp;"."&amp;MID(D74,9,3)&amp;"."&amp;MID(D74,12,2)</f>
        <v>O2.1.2.02.01.002.08</v>
      </c>
      <c r="D74" s="15" t="s">
        <v>162</v>
      </c>
      <c r="E74" s="16" t="s">
        <v>163</v>
      </c>
      <c r="F74" s="17">
        <f>SUM(F75:F75)</f>
        <v>423237000</v>
      </c>
      <c r="G74" s="17">
        <f t="shared" ref="G74:O74" si="80">SUM(G75:G75)</f>
        <v>0</v>
      </c>
      <c r="H74" s="17">
        <f t="shared" si="80"/>
        <v>249000000</v>
      </c>
      <c r="I74" s="17">
        <f t="shared" si="80"/>
        <v>672237000</v>
      </c>
      <c r="J74" s="17">
        <f t="shared" si="80"/>
        <v>0</v>
      </c>
      <c r="K74" s="17">
        <f t="shared" si="80"/>
        <v>672237000</v>
      </c>
      <c r="L74" s="17">
        <f t="shared" si="80"/>
        <v>671605866</v>
      </c>
      <c r="M74" s="17">
        <f t="shared" si="80"/>
        <v>671605866</v>
      </c>
      <c r="N74" s="17">
        <f t="shared" si="80"/>
        <v>0</v>
      </c>
      <c r="O74" s="17">
        <f t="shared" si="80"/>
        <v>0</v>
      </c>
      <c r="P74" s="18">
        <f t="shared" si="4"/>
        <v>0</v>
      </c>
      <c r="Q74" s="17">
        <f t="shared" ref="Q74:T74" si="81">SUM(Q75:Q75)</f>
        <v>0</v>
      </c>
      <c r="R74" s="17">
        <f t="shared" si="81"/>
        <v>0</v>
      </c>
      <c r="S74" s="18">
        <f t="shared" si="1"/>
        <v>0</v>
      </c>
      <c r="T74" s="19">
        <f t="shared" si="81"/>
        <v>0</v>
      </c>
    </row>
    <row r="75" spans="1:20">
      <c r="A75" s="1">
        <f t="shared" si="2"/>
        <v>20</v>
      </c>
      <c r="B75" s="1" t="s">
        <v>50</v>
      </c>
      <c r="C75" s="20" t="str">
        <f t="shared" ref="C75" si="82">LEFT(D75,2)&amp;"."&amp;MID(D75,3,1)&amp;"."&amp;MID(D75,4,1)&amp;"."&amp;MID(D75,5,2)&amp;"."&amp;MID(D75,7,2)&amp;"."&amp;MID(D75,9,3)&amp;"."&amp;MID(D75,12,2)&amp;"."&amp;MID(D75,14,50)</f>
        <v>O2.1.2.02.01.002.08.2823609</v>
      </c>
      <c r="D75" s="20" t="s">
        <v>164</v>
      </c>
      <c r="E75" s="21" t="s">
        <v>165</v>
      </c>
      <c r="F75" s="22">
        <f>IFERROR(VLOOKUP(D75,'[1]INSUMO VIG'!$B$2:$T$926,3,0),0)</f>
        <v>423237000</v>
      </c>
      <c r="G75" s="22">
        <f>IFERROR(VLOOKUP(D75,'[1]INSUMO VIG'!$B$2:$T$926,4,0),0)</f>
        <v>0</v>
      </c>
      <c r="H75" s="22">
        <f>IFERROR(VLOOKUP(D75,'[1]INSUMO VIG'!$B$2:$T$926,5,0),0)</f>
        <v>249000000</v>
      </c>
      <c r="I75" s="22">
        <f>IFERROR(VLOOKUP(D75,'[1]INSUMO VIG'!$B$2:$T$926,6,0),0)</f>
        <v>672237000</v>
      </c>
      <c r="J75" s="22">
        <f>IFERROR(VLOOKUP(D75,'[1]INSUMO VIG'!$B$2:$T$926,7,0),0)</f>
        <v>0</v>
      </c>
      <c r="K75" s="22">
        <f>IFERROR(VLOOKUP(D75,'[1]INSUMO VIG'!$B$2:$T$926,8,0),0)</f>
        <v>672237000</v>
      </c>
      <c r="L75" s="22">
        <f>IFERROR(VLOOKUP(D75,'[1]INSUMO VIG'!$B$2:$T$926,9,0),0)</f>
        <v>671605866</v>
      </c>
      <c r="M75" s="22">
        <f>IFERROR(VLOOKUP(D75,'[1]INSUMO VIG'!$B$2:$T$926,10,0),0)</f>
        <v>671605866</v>
      </c>
      <c r="N75" s="22">
        <f>IFERROR(VLOOKUP(D75,'[1]INSUMO VIG'!$B$2:$T$926,11,0),0)</f>
        <v>0</v>
      </c>
      <c r="O75" s="22">
        <f>IFERROR(VLOOKUP(D75,'[1]INSUMO VIG'!$B$2:$T$926,12,0),0)</f>
        <v>0</v>
      </c>
      <c r="P75" s="23">
        <f t="shared" si="4"/>
        <v>0</v>
      </c>
      <c r="Q75" s="22">
        <f>IFERROR(VLOOKUP(D75,'[1]INSUMO VIG'!$B$2:$T$926,14,0),0)</f>
        <v>0</v>
      </c>
      <c r="R75" s="22">
        <f>IFERROR(VLOOKUP(D75,'[1]INSUMO VIG'!$B$2:$T$926,15,0),0)</f>
        <v>0</v>
      </c>
      <c r="S75" s="23">
        <f t="shared" si="1"/>
        <v>0</v>
      </c>
      <c r="T75" s="24">
        <f>IFERROR(VLOOKUP(D75,'[1]INSUMO VIG'!$B$2:$T$926,18,0),0)</f>
        <v>0</v>
      </c>
    </row>
    <row r="76" spans="1:20" ht="38.25">
      <c r="A76" s="1">
        <f t="shared" si="2"/>
        <v>11</v>
      </c>
      <c r="B76" s="1" t="s">
        <v>37</v>
      </c>
      <c r="C76" s="15" t="str">
        <f t="shared" ref="C76" si="83">LEFT(D76,2)&amp;"."&amp;MID(D76,3,1)&amp;"."&amp;MID(D76,4,1)&amp;"."&amp;MID(D76,5,2)&amp;"."&amp;MID(D76,7,2)&amp;"."&amp;MID(D76,9,3)</f>
        <v>O2.1.2.02.01.003</v>
      </c>
      <c r="D76" s="15" t="s">
        <v>166</v>
      </c>
      <c r="E76" s="16" t="s">
        <v>167</v>
      </c>
      <c r="F76" s="17">
        <f>+F77</f>
        <v>31172000</v>
      </c>
      <c r="G76" s="17">
        <f t="shared" ref="G76:O76" si="84">+G77</f>
        <v>0</v>
      </c>
      <c r="H76" s="17">
        <f t="shared" si="84"/>
        <v>241830000</v>
      </c>
      <c r="I76" s="17">
        <f t="shared" si="84"/>
        <v>273002000</v>
      </c>
      <c r="J76" s="17">
        <f t="shared" si="84"/>
        <v>0</v>
      </c>
      <c r="K76" s="17">
        <f t="shared" si="84"/>
        <v>273002000</v>
      </c>
      <c r="L76" s="17">
        <f t="shared" si="84"/>
        <v>0</v>
      </c>
      <c r="M76" s="17">
        <f t="shared" si="84"/>
        <v>273002000</v>
      </c>
      <c r="N76" s="17">
        <f t="shared" si="84"/>
        <v>0</v>
      </c>
      <c r="O76" s="17">
        <f t="shared" si="84"/>
        <v>0</v>
      </c>
      <c r="P76" s="18">
        <f t="shared" si="4"/>
        <v>0</v>
      </c>
      <c r="Q76" s="17">
        <f t="shared" ref="Q76:T76" si="85">+Q77</f>
        <v>0</v>
      </c>
      <c r="R76" s="17">
        <f t="shared" si="85"/>
        <v>0</v>
      </c>
      <c r="S76" s="18">
        <f t="shared" ref="S76:S139" si="86">IFERROR(R76/K76,"")</f>
        <v>0</v>
      </c>
      <c r="T76" s="19">
        <f t="shared" si="85"/>
        <v>0</v>
      </c>
    </row>
    <row r="77" spans="1:20" ht="38.25">
      <c r="A77" s="1">
        <f t="shared" ref="A77:A79" si="87">LEN(D77)</f>
        <v>13</v>
      </c>
      <c r="B77" s="1" t="s">
        <v>37</v>
      </c>
      <c r="C77" s="15" t="str">
        <f t="shared" ref="C77" si="88">LEFT(D77,2)&amp;"."&amp;MID(D77,3,1)&amp;"."&amp;MID(D77,4,1)&amp;"."&amp;MID(D77,5,2)&amp;"."&amp;MID(D77,7,2)&amp;"."&amp;MID(D77,9,3)&amp;"."&amp;MID(D77,12,2)</f>
        <v>O2.1.2.02.01.003.02</v>
      </c>
      <c r="D77" s="15" t="s">
        <v>168</v>
      </c>
      <c r="E77" s="16" t="s">
        <v>169</v>
      </c>
      <c r="F77" s="17">
        <f>SUM(F78:F78)</f>
        <v>31172000</v>
      </c>
      <c r="G77" s="17">
        <f t="shared" ref="G77:O77" si="89">SUM(G78:G78)</f>
        <v>0</v>
      </c>
      <c r="H77" s="17">
        <f t="shared" si="89"/>
        <v>241830000</v>
      </c>
      <c r="I77" s="17">
        <f t="shared" si="89"/>
        <v>273002000</v>
      </c>
      <c r="J77" s="17">
        <f t="shared" si="89"/>
        <v>0</v>
      </c>
      <c r="K77" s="17">
        <f t="shared" si="89"/>
        <v>273002000</v>
      </c>
      <c r="L77" s="17">
        <f t="shared" si="89"/>
        <v>0</v>
      </c>
      <c r="M77" s="17">
        <f t="shared" si="89"/>
        <v>273002000</v>
      </c>
      <c r="N77" s="17">
        <f t="shared" si="89"/>
        <v>0</v>
      </c>
      <c r="O77" s="17">
        <f t="shared" si="89"/>
        <v>0</v>
      </c>
      <c r="P77" s="18">
        <f t="shared" ref="P77:P140" si="90">IFERROR(O77/K77,"")</f>
        <v>0</v>
      </c>
      <c r="Q77" s="17">
        <f t="shared" ref="Q77:T77" si="91">SUM(Q78:Q78)</f>
        <v>0</v>
      </c>
      <c r="R77" s="17">
        <f t="shared" si="91"/>
        <v>0</v>
      </c>
      <c r="S77" s="18">
        <f t="shared" si="86"/>
        <v>0</v>
      </c>
      <c r="T77" s="19">
        <f t="shared" si="91"/>
        <v>0</v>
      </c>
    </row>
    <row r="78" spans="1:20">
      <c r="A78" s="1">
        <f t="shared" si="87"/>
        <v>20</v>
      </c>
      <c r="B78" s="1" t="s">
        <v>50</v>
      </c>
      <c r="C78" s="20" t="str">
        <f t="shared" ref="C78" si="92">LEFT(D78,2)&amp;"."&amp;MID(D78,3,1)&amp;"."&amp;MID(D78,4,1)&amp;"."&amp;MID(D78,5,2)&amp;"."&amp;MID(D78,7,2)&amp;"."&amp;MID(D78,9,3)&amp;"."&amp;MID(D78,12,2)&amp;"."&amp;MID(D78,14,50)</f>
        <v>O2.1.2.02.01.003.02.3212905</v>
      </c>
      <c r="D78" s="20" t="s">
        <v>170</v>
      </c>
      <c r="E78" s="21" t="s">
        <v>171</v>
      </c>
      <c r="F78" s="22">
        <f>IFERROR(VLOOKUP(D78,'[1]INSUMO VIG'!$B$2:$T$926,3,0),0)</f>
        <v>31172000</v>
      </c>
      <c r="G78" s="22">
        <f>IFERROR(VLOOKUP(D78,'[1]INSUMO VIG'!$B$2:$T$926,4,0),0)</f>
        <v>0</v>
      </c>
      <c r="H78" s="22">
        <f>IFERROR(VLOOKUP(D78,'[1]INSUMO VIG'!$B$2:$T$926,5,0),0)</f>
        <v>241830000</v>
      </c>
      <c r="I78" s="22">
        <f>IFERROR(VLOOKUP(D78,'[1]INSUMO VIG'!$B$2:$T$926,6,0),0)</f>
        <v>273002000</v>
      </c>
      <c r="J78" s="22">
        <f>IFERROR(VLOOKUP(D78,'[1]INSUMO VIG'!$B$2:$T$926,7,0),0)</f>
        <v>0</v>
      </c>
      <c r="K78" s="22">
        <f>IFERROR(VLOOKUP(D78,'[1]INSUMO VIG'!$B$2:$T$926,8,0),0)</f>
        <v>273002000</v>
      </c>
      <c r="L78" s="22">
        <f>IFERROR(VLOOKUP(D78,'[1]INSUMO VIG'!$B$2:$T$926,9,0),0)</f>
        <v>0</v>
      </c>
      <c r="M78" s="22">
        <f>IFERROR(VLOOKUP(D78,'[1]INSUMO VIG'!$B$2:$T$926,10,0),0)</f>
        <v>273002000</v>
      </c>
      <c r="N78" s="22">
        <f>IFERROR(VLOOKUP(D78,'[1]INSUMO VIG'!$B$2:$T$926,11,0),0)</f>
        <v>0</v>
      </c>
      <c r="O78" s="22">
        <f>IFERROR(VLOOKUP(D78,'[1]INSUMO VIG'!$B$2:$T$926,12,0),0)</f>
        <v>0</v>
      </c>
      <c r="P78" s="23">
        <f t="shared" si="90"/>
        <v>0</v>
      </c>
      <c r="Q78" s="22">
        <f>IFERROR(VLOOKUP(D78,'[1]INSUMO VIG'!$B$2:$T$926,14,0),0)</f>
        <v>0</v>
      </c>
      <c r="R78" s="22">
        <f>IFERROR(VLOOKUP(D78,'[1]INSUMO VIG'!$B$2:$T$926,15,0),0)</f>
        <v>0</v>
      </c>
      <c r="S78" s="23">
        <f t="shared" si="86"/>
        <v>0</v>
      </c>
      <c r="T78" s="24">
        <f>IFERROR(VLOOKUP(D78,'[1]INSUMO VIG'!$B$2:$T$926,18,0),0)</f>
        <v>0</v>
      </c>
    </row>
    <row r="79" spans="1:20" ht="38.25">
      <c r="C79" s="15"/>
      <c r="D79" s="15" t="s">
        <v>172</v>
      </c>
      <c r="E79" s="16" t="s">
        <v>173</v>
      </c>
      <c r="F79" s="17">
        <f>+F80</f>
        <v>0</v>
      </c>
      <c r="G79" s="17">
        <f t="shared" ref="G79:O79" si="93">+G80</f>
        <v>0</v>
      </c>
      <c r="H79" s="17">
        <f t="shared" si="93"/>
        <v>84000000</v>
      </c>
      <c r="I79" s="17">
        <f t="shared" si="93"/>
        <v>84000000</v>
      </c>
      <c r="J79" s="17">
        <f t="shared" si="93"/>
        <v>0</v>
      </c>
      <c r="K79" s="17">
        <f t="shared" si="93"/>
        <v>84000000</v>
      </c>
      <c r="L79" s="17">
        <f t="shared" si="93"/>
        <v>81000000</v>
      </c>
      <c r="M79" s="17">
        <f t="shared" si="93"/>
        <v>81000000</v>
      </c>
      <c r="N79" s="17">
        <f t="shared" si="93"/>
        <v>0</v>
      </c>
      <c r="O79" s="17">
        <f t="shared" si="93"/>
        <v>0</v>
      </c>
      <c r="P79" s="18">
        <f t="shared" si="90"/>
        <v>0</v>
      </c>
      <c r="Q79" s="17">
        <f t="shared" ref="Q79:T79" si="94">+Q80</f>
        <v>0</v>
      </c>
      <c r="R79" s="17">
        <f t="shared" si="94"/>
        <v>0</v>
      </c>
      <c r="S79" s="18">
        <f t="shared" si="86"/>
        <v>0</v>
      </c>
      <c r="T79" s="17">
        <f t="shared" si="94"/>
        <v>0</v>
      </c>
    </row>
    <row r="80" spans="1:20" ht="25.5">
      <c r="C80" s="20"/>
      <c r="D80" s="20" t="s">
        <v>174</v>
      </c>
      <c r="E80" s="21" t="s">
        <v>175</v>
      </c>
      <c r="F80" s="22">
        <f>IFERROR(VLOOKUP(D80,'[1]INSUMO VIG'!$B$2:$T$926,3,0),0)</f>
        <v>0</v>
      </c>
      <c r="G80" s="22">
        <f>IFERROR(VLOOKUP(D80,'[1]INSUMO VIG'!$B$2:$T$926,4,0),0)</f>
        <v>0</v>
      </c>
      <c r="H80" s="22">
        <f>IFERROR(VLOOKUP(D80,'[1]INSUMO VIG'!$B$2:$T$926,5,0),0)</f>
        <v>84000000</v>
      </c>
      <c r="I80" s="22">
        <f>IFERROR(VLOOKUP(D80,'[1]INSUMO VIG'!$B$2:$T$926,6,0),0)</f>
        <v>84000000</v>
      </c>
      <c r="J80" s="22">
        <f>IFERROR(VLOOKUP(D80,'[1]INSUMO VIG'!$B$2:$T$926,7,0),0)</f>
        <v>0</v>
      </c>
      <c r="K80" s="22">
        <f>IFERROR(VLOOKUP(D80,'[1]INSUMO VIG'!$B$2:$T$926,8,0),0)</f>
        <v>84000000</v>
      </c>
      <c r="L80" s="22">
        <f>IFERROR(VLOOKUP(D80,'[1]INSUMO VIG'!$B$2:$T$926,9,0),0)</f>
        <v>81000000</v>
      </c>
      <c r="M80" s="22">
        <f>IFERROR(VLOOKUP(D80,'[1]INSUMO VIG'!$B$2:$T$926,10,0),0)</f>
        <v>81000000</v>
      </c>
      <c r="N80" s="22">
        <f>IFERROR(VLOOKUP(D80,'[1]INSUMO VIG'!$B$2:$T$926,11,0),0)</f>
        <v>0</v>
      </c>
      <c r="O80" s="22">
        <f>IFERROR(VLOOKUP(D80,'[1]INSUMO VIG'!$B$2:$T$926,12,0),0)</f>
        <v>0</v>
      </c>
      <c r="P80" s="23">
        <f t="shared" si="90"/>
        <v>0</v>
      </c>
      <c r="Q80" s="22">
        <f>IFERROR(VLOOKUP(D80,'[1]INSUMO VIG'!$B$2:$T$926,14,0),0)</f>
        <v>0</v>
      </c>
      <c r="R80" s="22">
        <f>IFERROR(VLOOKUP(D80,'[1]INSUMO VIG'!$B$2:$T$926,15,0),0)</f>
        <v>0</v>
      </c>
      <c r="S80" s="23">
        <f t="shared" si="86"/>
        <v>0</v>
      </c>
      <c r="T80" s="24">
        <f>IFERROR(VLOOKUP(D80,'[1]INSUMO VIG'!$B$2:$T$926,18,0),0)</f>
        <v>0</v>
      </c>
    </row>
    <row r="81" spans="1:20">
      <c r="C81" s="15"/>
      <c r="D81" s="15" t="s">
        <v>176</v>
      </c>
      <c r="E81" s="16" t="s">
        <v>177</v>
      </c>
      <c r="F81" s="17">
        <f>+F82</f>
        <v>0</v>
      </c>
      <c r="G81" s="17">
        <f>+G82</f>
        <v>0</v>
      </c>
      <c r="H81" s="17">
        <f t="shared" ref="H81:O81" si="95">+H82</f>
        <v>47500000</v>
      </c>
      <c r="I81" s="17">
        <f t="shared" si="95"/>
        <v>47500000</v>
      </c>
      <c r="J81" s="17">
        <f t="shared" si="95"/>
        <v>0</v>
      </c>
      <c r="K81" s="17">
        <f t="shared" si="95"/>
        <v>47500000</v>
      </c>
      <c r="L81" s="17">
        <f t="shared" si="95"/>
        <v>0</v>
      </c>
      <c r="M81" s="17">
        <f t="shared" si="95"/>
        <v>47500000</v>
      </c>
      <c r="N81" s="17">
        <f t="shared" si="95"/>
        <v>0</v>
      </c>
      <c r="O81" s="17">
        <f t="shared" si="95"/>
        <v>0</v>
      </c>
      <c r="P81" s="18">
        <f t="shared" si="90"/>
        <v>0</v>
      </c>
      <c r="Q81" s="17">
        <f t="shared" ref="Q81:T81" si="96">+Q82</f>
        <v>0</v>
      </c>
      <c r="R81" s="17">
        <f t="shared" si="96"/>
        <v>0</v>
      </c>
      <c r="S81" s="18">
        <f t="shared" si="86"/>
        <v>0</v>
      </c>
      <c r="T81" s="19">
        <f t="shared" si="96"/>
        <v>0</v>
      </c>
    </row>
    <row r="82" spans="1:20" ht="25.5">
      <c r="C82" s="20"/>
      <c r="D82" s="20" t="s">
        <v>178</v>
      </c>
      <c r="E82" s="21" t="s">
        <v>179</v>
      </c>
      <c r="F82" s="22">
        <f>IFERROR(VLOOKUP(D82,'[1]INSUMO VIG'!$B$2:$T$926,3,0),0)</f>
        <v>0</v>
      </c>
      <c r="G82" s="22">
        <f>IFERROR(VLOOKUP(D82,'[1]INSUMO VIG'!$B$2:$T$926,4,0),0)</f>
        <v>0</v>
      </c>
      <c r="H82" s="22">
        <f>IFERROR(VLOOKUP(D82,'[1]INSUMO VIG'!$B$2:$T$926,5,0),0)</f>
        <v>47500000</v>
      </c>
      <c r="I82" s="22">
        <f>IFERROR(VLOOKUP(D82,'[1]INSUMO VIG'!$B$2:$T$926,6,0),0)</f>
        <v>47500000</v>
      </c>
      <c r="J82" s="22">
        <f>IFERROR(VLOOKUP(D82,'[1]INSUMO VIG'!$B$2:$T$926,7,0),0)</f>
        <v>0</v>
      </c>
      <c r="K82" s="22">
        <f>IFERROR(VLOOKUP(D82,'[1]INSUMO VIG'!$B$2:$T$926,8,0),0)</f>
        <v>47500000</v>
      </c>
      <c r="L82" s="22">
        <f>IFERROR(VLOOKUP(D82,'[1]INSUMO VIG'!$B$2:$T$926,9,0),0)</f>
        <v>0</v>
      </c>
      <c r="M82" s="22">
        <f>IFERROR(VLOOKUP(D82,'[1]INSUMO VIG'!$B$2:$T$926,10,0),0)</f>
        <v>47500000</v>
      </c>
      <c r="N82" s="22">
        <f>IFERROR(VLOOKUP(D82,'[1]INSUMO VIG'!$B$2:$T$926,11,0),0)</f>
        <v>0</v>
      </c>
      <c r="O82" s="22">
        <f>IFERROR(VLOOKUP(D82,'[1]INSUMO VIG'!$B$2:$T$926,12,0),0)</f>
        <v>0</v>
      </c>
      <c r="P82" s="23">
        <f t="shared" si="90"/>
        <v>0</v>
      </c>
      <c r="Q82" s="22">
        <f>IFERROR(VLOOKUP(D82,'[1]INSUMO VIG'!$B$2:$T$926,14,0),0)</f>
        <v>0</v>
      </c>
      <c r="R82" s="22">
        <f>IFERROR(VLOOKUP(D82,'[1]INSUMO VIG'!$B$2:$T$926,15,0),0)</f>
        <v>0</v>
      </c>
      <c r="S82" s="23">
        <f t="shared" si="86"/>
        <v>0</v>
      </c>
      <c r="T82" s="24">
        <f>IFERROR(VLOOKUP(D82,'[1]INSUMO VIG'!$B$2:$T$926,18,0),0)</f>
        <v>0</v>
      </c>
    </row>
    <row r="83" spans="1:20">
      <c r="A83" s="1">
        <f t="shared" ref="A83:A135" si="97">LEN(D83)</f>
        <v>8</v>
      </c>
      <c r="B83" s="1" t="s">
        <v>37</v>
      </c>
      <c r="C83" s="15" t="str">
        <f>LEFT(D83,2)&amp;"."&amp;MID(D83,3,1)&amp;"."&amp;MID(D83,4,1)&amp;"."&amp;MID(D83,5,2)&amp;"."&amp;MID(D83,7,2)</f>
        <v>O2.1.2.02.02</v>
      </c>
      <c r="D83" s="15" t="s">
        <v>180</v>
      </c>
      <c r="E83" s="16" t="s">
        <v>181</v>
      </c>
      <c r="F83" s="17">
        <f>+F84+F91+F105+F124</f>
        <v>19686352000</v>
      </c>
      <c r="G83" s="17">
        <f t="shared" ref="G83:O83" si="98">+G84+G91+G105+G124</f>
        <v>0</v>
      </c>
      <c r="H83" s="17">
        <f t="shared" si="98"/>
        <v>-1790199000</v>
      </c>
      <c r="I83" s="17">
        <f t="shared" si="98"/>
        <v>17896153000</v>
      </c>
      <c r="J83" s="17">
        <f t="shared" si="98"/>
        <v>0</v>
      </c>
      <c r="K83" s="17">
        <f t="shared" si="98"/>
        <v>17896153000</v>
      </c>
      <c r="L83" s="17">
        <f t="shared" si="98"/>
        <v>1521702478</v>
      </c>
      <c r="M83" s="17">
        <f t="shared" si="98"/>
        <v>14125417227</v>
      </c>
      <c r="N83" s="17">
        <f t="shared" si="98"/>
        <v>1025013173</v>
      </c>
      <c r="O83" s="17">
        <f t="shared" si="98"/>
        <v>5387014494</v>
      </c>
      <c r="P83" s="18">
        <f t="shared" si="90"/>
        <v>0.30101522343936155</v>
      </c>
      <c r="Q83" s="17">
        <f t="shared" ref="Q83:T83" si="99">+Q84+Q91+Q105+Q124</f>
        <v>1003922072</v>
      </c>
      <c r="R83" s="17">
        <f t="shared" si="99"/>
        <v>4895243993</v>
      </c>
      <c r="S83" s="18">
        <f t="shared" si="86"/>
        <v>0.27353610538533057</v>
      </c>
      <c r="T83" s="17">
        <f t="shared" si="99"/>
        <v>4895243993</v>
      </c>
    </row>
    <row r="84" spans="1:20" ht="76.5">
      <c r="A84" s="1">
        <f t="shared" si="97"/>
        <v>11</v>
      </c>
      <c r="B84" s="1" t="s">
        <v>37</v>
      </c>
      <c r="C84" s="15" t="str">
        <f t="shared" ref="C84" si="100">LEFT(D84,2)&amp;"."&amp;MID(D84,3,1)&amp;"."&amp;MID(D84,4,1)&amp;"."&amp;MID(D84,5,2)&amp;"."&amp;MID(D84,7,2)&amp;"."&amp;MID(D84,9,3)</f>
        <v>O2.1.2.02.02.006</v>
      </c>
      <c r="D84" s="15" t="s">
        <v>182</v>
      </c>
      <c r="E84" s="16" t="s">
        <v>183</v>
      </c>
      <c r="F84" s="17">
        <f t="shared" ref="F84:O84" si="101">F85+F87+F89</f>
        <v>803897000</v>
      </c>
      <c r="G84" s="17">
        <f t="shared" si="101"/>
        <v>0</v>
      </c>
      <c r="H84" s="17">
        <f t="shared" si="101"/>
        <v>-217395000</v>
      </c>
      <c r="I84" s="17">
        <f t="shared" si="101"/>
        <v>586502000</v>
      </c>
      <c r="J84" s="17">
        <f t="shared" si="101"/>
        <v>0</v>
      </c>
      <c r="K84" s="17">
        <f t="shared" si="101"/>
        <v>586502000</v>
      </c>
      <c r="L84" s="17">
        <f t="shared" si="101"/>
        <v>420000000</v>
      </c>
      <c r="M84" s="17">
        <f t="shared" si="101"/>
        <v>585101216</v>
      </c>
      <c r="N84" s="17">
        <f t="shared" si="101"/>
        <v>0</v>
      </c>
      <c r="O84" s="17">
        <f t="shared" si="101"/>
        <v>165101216</v>
      </c>
      <c r="P84" s="18">
        <f t="shared" si="90"/>
        <v>0.2815015396366935</v>
      </c>
      <c r="Q84" s="17">
        <f>Q85+Q87+Q89</f>
        <v>0</v>
      </c>
      <c r="R84" s="17">
        <f>R85+R87+R89</f>
        <v>0</v>
      </c>
      <c r="S84" s="18">
        <f t="shared" si="86"/>
        <v>0</v>
      </c>
      <c r="T84" s="19">
        <f>T85+T87+T89</f>
        <v>0</v>
      </c>
    </row>
    <row r="85" spans="1:20" ht="39.75" customHeight="1">
      <c r="A85" s="1">
        <f t="shared" si="97"/>
        <v>13</v>
      </c>
      <c r="B85" s="1" t="s">
        <v>37</v>
      </c>
      <c r="C85" s="15" t="str">
        <f t="shared" ref="C85" si="102">LEFT(D85,2)&amp;"."&amp;MID(D85,3,1)&amp;"."&amp;MID(D85,4,1)&amp;"."&amp;MID(D85,5,2)&amp;"."&amp;MID(D85,7,2)&amp;"."&amp;MID(D85,9,3)&amp;"."&amp;MID(D85,12,2)</f>
        <v>O2.1.2.02.02.006.03</v>
      </c>
      <c r="D85" s="15" t="s">
        <v>184</v>
      </c>
      <c r="E85" s="16" t="s">
        <v>185</v>
      </c>
      <c r="F85" s="17">
        <f>SUM(F86:F86)</f>
        <v>107151000</v>
      </c>
      <c r="G85" s="17">
        <f t="shared" ref="G85:O85" si="103">SUM(G86:G86)</f>
        <v>0</v>
      </c>
      <c r="H85" s="17">
        <f t="shared" si="103"/>
        <v>-107151000</v>
      </c>
      <c r="I85" s="17">
        <f t="shared" si="103"/>
        <v>0</v>
      </c>
      <c r="J85" s="17">
        <f t="shared" si="103"/>
        <v>0</v>
      </c>
      <c r="K85" s="17">
        <f t="shared" si="103"/>
        <v>0</v>
      </c>
      <c r="L85" s="17">
        <f t="shared" si="103"/>
        <v>0</v>
      </c>
      <c r="M85" s="17">
        <f t="shared" si="103"/>
        <v>0</v>
      </c>
      <c r="N85" s="17">
        <f t="shared" si="103"/>
        <v>0</v>
      </c>
      <c r="O85" s="17">
        <f t="shared" si="103"/>
        <v>0</v>
      </c>
      <c r="P85" s="18" t="str">
        <f t="shared" si="90"/>
        <v/>
      </c>
      <c r="Q85" s="17">
        <f t="shared" ref="Q85:T85" si="104">SUM(Q86:Q86)</f>
        <v>0</v>
      </c>
      <c r="R85" s="17">
        <f t="shared" si="104"/>
        <v>0</v>
      </c>
      <c r="S85" s="18" t="str">
        <f t="shared" si="86"/>
        <v/>
      </c>
      <c r="T85" s="19">
        <f t="shared" si="104"/>
        <v>0</v>
      </c>
    </row>
    <row r="86" spans="1:20">
      <c r="A86" s="1">
        <f t="shared" si="97"/>
        <v>18</v>
      </c>
      <c r="B86" s="1" t="s">
        <v>50</v>
      </c>
      <c r="C86" s="20" t="str">
        <f>LEFT(D86,2)&amp;"."&amp;MID(D86,3,1)&amp;"."&amp;MID(D86,4,1)&amp;"."&amp;MID(D86,5,2)&amp;"."&amp;MID(D86,7,2)&amp;"."&amp;MID(D86,9,3)&amp;"."&amp;MID(D86,12,2)&amp;"."&amp;MID(D86,14,50)</f>
        <v>O2.1.2.02.02.006.03.63391</v>
      </c>
      <c r="D86" s="20" t="s">
        <v>186</v>
      </c>
      <c r="E86" s="21" t="s">
        <v>187</v>
      </c>
      <c r="F86" s="22">
        <f>IFERROR(VLOOKUP(D86,'[1]INSUMO VIG'!$B$2:$T$926,3,0),0)</f>
        <v>107151000</v>
      </c>
      <c r="G86" s="22">
        <f>IFERROR(VLOOKUP(D86,'[1]INSUMO VIG'!$B$2:$T$926,4,0),0)</f>
        <v>0</v>
      </c>
      <c r="H86" s="22">
        <f>IFERROR(VLOOKUP(D86,'[1]INSUMO VIG'!$B$2:$T$926,5,0),0)</f>
        <v>-107151000</v>
      </c>
      <c r="I86" s="22">
        <f>IFERROR(VLOOKUP(D86,'[1]INSUMO VIG'!$B$2:$T$926,6,0),0)</f>
        <v>0</v>
      </c>
      <c r="J86" s="22">
        <f>IFERROR(VLOOKUP(D86,'[1]INSUMO VIG'!$B$2:$T$926,7,0),0)</f>
        <v>0</v>
      </c>
      <c r="K86" s="22">
        <f>IFERROR(VLOOKUP(D86,'[1]INSUMO VIG'!$B$2:$T$926,8,0),0)</f>
        <v>0</v>
      </c>
      <c r="L86" s="22">
        <f>IFERROR(VLOOKUP(D86,'[1]INSUMO VIG'!$B$2:$T$926,9,0),0)</f>
        <v>0</v>
      </c>
      <c r="M86" s="22">
        <f>IFERROR(VLOOKUP(D86,'[1]INSUMO VIG'!$B$2:$T$926,10,0),0)</f>
        <v>0</v>
      </c>
      <c r="N86" s="22">
        <f>IFERROR(VLOOKUP(D86,'[1]INSUMO VIG'!$B$2:$T$926,11,0),0)</f>
        <v>0</v>
      </c>
      <c r="O86" s="22">
        <f>IFERROR(VLOOKUP(D86,'[1]INSUMO VIG'!$B$2:$T$926,12,0),0)</f>
        <v>0</v>
      </c>
      <c r="P86" s="23" t="str">
        <f t="shared" si="90"/>
        <v/>
      </c>
      <c r="Q86" s="22">
        <f>IFERROR(VLOOKUP(D86,'[1]INSUMO VIG'!$B$2:$T$926,14,0),0)</f>
        <v>0</v>
      </c>
      <c r="R86" s="22">
        <f>IFERROR(VLOOKUP(D86,'[1]INSUMO VIG'!$B$2:$T$926,15,0),0)</f>
        <v>0</v>
      </c>
      <c r="S86" s="23" t="str">
        <f t="shared" si="86"/>
        <v/>
      </c>
      <c r="T86" s="24">
        <f>IFERROR(VLOOKUP(D86,'[1]INSUMO VIG'!$B$2:$T$926,18,0),0)</f>
        <v>0</v>
      </c>
    </row>
    <row r="87" spans="1:20">
      <c r="A87" s="1">
        <f t="shared" si="97"/>
        <v>13</v>
      </c>
      <c r="B87" s="1" t="s">
        <v>37</v>
      </c>
      <c r="C87" s="15" t="str">
        <f t="shared" ref="C87" si="105">LEFT(D87,2)&amp;"."&amp;MID(D87,3,1)&amp;"."&amp;MID(D87,4,1)&amp;"."&amp;MID(D87,5,2)&amp;"."&amp;MID(D87,7,2)&amp;"."&amp;MID(D87,9,3)&amp;"."&amp;MID(D87,12,2)</f>
        <v>O2.1.2.02.02.006.05</v>
      </c>
      <c r="D87" s="15" t="s">
        <v>188</v>
      </c>
      <c r="E87" s="16" t="s">
        <v>189</v>
      </c>
      <c r="F87" s="17">
        <f>SUM(F88:F88)</f>
        <v>166502000</v>
      </c>
      <c r="G87" s="17">
        <f t="shared" ref="G87:O87" si="106">SUM(G88:G88)</f>
        <v>0</v>
      </c>
      <c r="H87" s="17">
        <f t="shared" si="106"/>
        <v>0</v>
      </c>
      <c r="I87" s="17">
        <f t="shared" si="106"/>
        <v>166502000</v>
      </c>
      <c r="J87" s="17">
        <f t="shared" si="106"/>
        <v>0</v>
      </c>
      <c r="K87" s="17">
        <f t="shared" si="106"/>
        <v>166502000</v>
      </c>
      <c r="L87" s="17">
        <f t="shared" si="106"/>
        <v>0</v>
      </c>
      <c r="M87" s="17">
        <f t="shared" si="106"/>
        <v>165101216</v>
      </c>
      <c r="N87" s="17">
        <f t="shared" si="106"/>
        <v>0</v>
      </c>
      <c r="O87" s="17">
        <f t="shared" si="106"/>
        <v>165101216</v>
      </c>
      <c r="P87" s="18">
        <f t="shared" si="90"/>
        <v>0.99158698394013289</v>
      </c>
      <c r="Q87" s="17">
        <f t="shared" ref="Q87:T87" si="107">SUM(Q88:Q88)</f>
        <v>0</v>
      </c>
      <c r="R87" s="17">
        <f t="shared" si="107"/>
        <v>0</v>
      </c>
      <c r="S87" s="18">
        <f t="shared" si="86"/>
        <v>0</v>
      </c>
      <c r="T87" s="19">
        <f t="shared" si="107"/>
        <v>0</v>
      </c>
    </row>
    <row r="88" spans="1:20" ht="25.5">
      <c r="A88" s="1">
        <f t="shared" si="97"/>
        <v>18</v>
      </c>
      <c r="B88" s="1" t="s">
        <v>50</v>
      </c>
      <c r="C88" s="20" t="str">
        <f t="shared" ref="C88" si="108">LEFT(D88,2)&amp;"."&amp;MID(D88,3,1)&amp;"."&amp;MID(D88,4,1)&amp;"."&amp;MID(D88,5,2)&amp;"."&amp;MID(D88,7,2)&amp;"."&amp;MID(D88,9,3)&amp;"."&amp;MID(D88,12,2)&amp;"."&amp;MID(D88,14,50)</f>
        <v>O2.1.2.02.02.006.05.65115</v>
      </c>
      <c r="D88" s="20" t="s">
        <v>190</v>
      </c>
      <c r="E88" s="21" t="s">
        <v>191</v>
      </c>
      <c r="F88" s="22">
        <f>IFERROR(VLOOKUP(D88,'[1]INSUMO VIG'!$B$2:$T$926,3,0),0)</f>
        <v>166502000</v>
      </c>
      <c r="G88" s="22">
        <f>IFERROR(VLOOKUP(D88,'[1]INSUMO VIG'!$B$2:$T$926,4,0),0)</f>
        <v>0</v>
      </c>
      <c r="H88" s="22">
        <f>IFERROR(VLOOKUP(D88,'[1]INSUMO VIG'!$B$2:$T$926,5,0),0)</f>
        <v>0</v>
      </c>
      <c r="I88" s="22">
        <f>IFERROR(VLOOKUP(D88,'[1]INSUMO VIG'!$B$2:$T$926,6,0),0)</f>
        <v>166502000</v>
      </c>
      <c r="J88" s="22">
        <f>IFERROR(VLOOKUP(D88,'[1]INSUMO VIG'!$B$2:$T$926,7,0),0)</f>
        <v>0</v>
      </c>
      <c r="K88" s="22">
        <f>IFERROR(VLOOKUP(D88,'[1]INSUMO VIG'!$B$2:$T$926,8,0),0)</f>
        <v>166502000</v>
      </c>
      <c r="L88" s="22">
        <f>IFERROR(VLOOKUP(D88,'[1]INSUMO VIG'!$B$2:$T$926,9,0),0)</f>
        <v>0</v>
      </c>
      <c r="M88" s="22">
        <f>IFERROR(VLOOKUP(D88,'[1]INSUMO VIG'!$B$2:$T$926,10,0),0)</f>
        <v>165101216</v>
      </c>
      <c r="N88" s="22">
        <f>IFERROR(VLOOKUP(D88,'[1]INSUMO VIG'!$B$2:$T$926,11,0),0)</f>
        <v>0</v>
      </c>
      <c r="O88" s="22">
        <f>IFERROR(VLOOKUP(D88,'[1]INSUMO VIG'!$B$2:$T$926,12,0),0)</f>
        <v>165101216</v>
      </c>
      <c r="P88" s="23">
        <f t="shared" si="90"/>
        <v>0.99158698394013289</v>
      </c>
      <c r="Q88" s="22">
        <f>IFERROR(VLOOKUP(D88,'[1]INSUMO VIG'!$B$2:$T$926,14,0),0)</f>
        <v>0</v>
      </c>
      <c r="R88" s="22">
        <f>IFERROR(VLOOKUP(D88,'[1]INSUMO VIG'!$B$2:$T$926,15,0),0)</f>
        <v>0</v>
      </c>
      <c r="S88" s="23">
        <f t="shared" si="86"/>
        <v>0</v>
      </c>
      <c r="T88" s="24">
        <f>IFERROR(VLOOKUP(D88,'[1]INSUMO VIG'!$B$2:$T$926,18,0),0)</f>
        <v>0</v>
      </c>
    </row>
    <row r="89" spans="1:20" ht="25.5">
      <c r="A89" s="1">
        <f t="shared" si="97"/>
        <v>13</v>
      </c>
      <c r="B89" s="1" t="s">
        <v>37</v>
      </c>
      <c r="C89" s="15" t="str">
        <f t="shared" ref="C89" si="109">LEFT(D89,2)&amp;"."&amp;MID(D89,3,1)&amp;"."&amp;MID(D89,4,1)&amp;"."&amp;MID(D89,5,2)&amp;"."&amp;MID(D89,7,2)&amp;"."&amp;MID(D89,9,3)&amp;"."&amp;MID(D89,12,2)</f>
        <v>O2.1.2.02.02.006.08</v>
      </c>
      <c r="D89" s="15" t="s">
        <v>192</v>
      </c>
      <c r="E89" s="16" t="s">
        <v>193</v>
      </c>
      <c r="F89" s="17">
        <f>F90</f>
        <v>530244000</v>
      </c>
      <c r="G89" s="17">
        <f t="shared" ref="G89:O89" si="110">G90</f>
        <v>0</v>
      </c>
      <c r="H89" s="17">
        <f t="shared" si="110"/>
        <v>-110244000</v>
      </c>
      <c r="I89" s="17">
        <f t="shared" si="110"/>
        <v>420000000</v>
      </c>
      <c r="J89" s="17">
        <f t="shared" si="110"/>
        <v>0</v>
      </c>
      <c r="K89" s="17">
        <f t="shared" si="110"/>
        <v>420000000</v>
      </c>
      <c r="L89" s="17">
        <f t="shared" si="110"/>
        <v>420000000</v>
      </c>
      <c r="M89" s="17">
        <f t="shared" si="110"/>
        <v>420000000</v>
      </c>
      <c r="N89" s="17">
        <f t="shared" si="110"/>
        <v>0</v>
      </c>
      <c r="O89" s="17">
        <f t="shared" si="110"/>
        <v>0</v>
      </c>
      <c r="P89" s="18">
        <f t="shared" si="90"/>
        <v>0</v>
      </c>
      <c r="Q89" s="17">
        <f t="shared" ref="Q89:T89" si="111">Q90</f>
        <v>0</v>
      </c>
      <c r="R89" s="17">
        <f t="shared" si="111"/>
        <v>0</v>
      </c>
      <c r="S89" s="18">
        <f t="shared" si="86"/>
        <v>0</v>
      </c>
      <c r="T89" s="19">
        <f t="shared" si="111"/>
        <v>0</v>
      </c>
    </row>
    <row r="90" spans="1:20" ht="25.5">
      <c r="A90" s="1">
        <f t="shared" si="97"/>
        <v>18</v>
      </c>
      <c r="B90" s="1" t="s">
        <v>50</v>
      </c>
      <c r="C90" s="20" t="str">
        <f>LEFT(D90,2)&amp;"."&amp;MID(D90,3,1)&amp;"."&amp;MID(D90,4,1)&amp;"."&amp;MID(D90,5,2)&amp;"."&amp;MID(D90,7,2)&amp;"."&amp;MID(D90,9,3)&amp;"."&amp;MID(D90,12,2)&amp;"."&amp;MID(D90,14,50)</f>
        <v>O2.1.2.02.02.006.08.68021</v>
      </c>
      <c r="D90" s="20" t="s">
        <v>194</v>
      </c>
      <c r="E90" s="21" t="s">
        <v>195</v>
      </c>
      <c r="F90" s="22">
        <f>IFERROR(VLOOKUP(D90,'[1]INSUMO VIG'!$B$2:$T$926,3,0),0)</f>
        <v>530244000</v>
      </c>
      <c r="G90" s="22">
        <f>IFERROR(VLOOKUP(D90,'[1]INSUMO VIG'!$B$2:$T$926,4,0),0)</f>
        <v>0</v>
      </c>
      <c r="H90" s="22">
        <f>IFERROR(VLOOKUP(D90,'[1]INSUMO VIG'!$B$2:$T$926,5,0),0)</f>
        <v>-110244000</v>
      </c>
      <c r="I90" s="22">
        <f>IFERROR(VLOOKUP(D90,'[1]INSUMO VIG'!$B$2:$T$926,6,0),0)</f>
        <v>420000000</v>
      </c>
      <c r="J90" s="22">
        <f>IFERROR(VLOOKUP(D90,'[1]INSUMO VIG'!$B$2:$T$926,7,0),0)</f>
        <v>0</v>
      </c>
      <c r="K90" s="22">
        <f>IFERROR(VLOOKUP(D90,'[1]INSUMO VIG'!$B$2:$T$926,8,0),0)</f>
        <v>420000000</v>
      </c>
      <c r="L90" s="22">
        <f>IFERROR(VLOOKUP(D90,'[1]INSUMO VIG'!$B$2:$T$926,9,0),0)</f>
        <v>420000000</v>
      </c>
      <c r="M90" s="22">
        <f>IFERROR(VLOOKUP(D90,'[1]INSUMO VIG'!$B$2:$T$926,10,0),0)</f>
        <v>420000000</v>
      </c>
      <c r="N90" s="22">
        <f>IFERROR(VLOOKUP(D90,'[1]INSUMO VIG'!$B$2:$T$926,11,0),0)</f>
        <v>0</v>
      </c>
      <c r="O90" s="22">
        <f>IFERROR(VLOOKUP(D90,'[1]INSUMO VIG'!$B$2:$T$926,12,0),0)</f>
        <v>0</v>
      </c>
      <c r="P90" s="23">
        <f t="shared" si="90"/>
        <v>0</v>
      </c>
      <c r="Q90" s="22">
        <f>IFERROR(VLOOKUP(D90,'[1]INSUMO VIG'!$B$2:$T$926,14,0),0)</f>
        <v>0</v>
      </c>
      <c r="R90" s="22">
        <f>IFERROR(VLOOKUP(D90,'[1]INSUMO VIG'!$B$2:$T$926,15,0),0)</f>
        <v>0</v>
      </c>
      <c r="S90" s="23">
        <f t="shared" si="86"/>
        <v>0</v>
      </c>
      <c r="T90" s="24">
        <f>IFERROR(VLOOKUP(D90,'[1]INSUMO VIG'!$B$2:$T$926,18,0),0)</f>
        <v>0</v>
      </c>
    </row>
    <row r="91" spans="1:20" ht="38.25">
      <c r="A91" s="1">
        <f t="shared" si="97"/>
        <v>11</v>
      </c>
      <c r="B91" s="1" t="s">
        <v>37</v>
      </c>
      <c r="C91" s="15" t="str">
        <f t="shared" ref="C91" si="112">LEFT(D91,2)&amp;"."&amp;MID(D91,3,1)&amp;"."&amp;MID(D91,4,1)&amp;"."&amp;MID(D91,5,2)&amp;"."&amp;MID(D91,7,2)&amp;"."&amp;MID(D91,9,3)</f>
        <v>O2.1.2.02.02.007</v>
      </c>
      <c r="D91" s="15" t="s">
        <v>196</v>
      </c>
      <c r="E91" s="16" t="s">
        <v>197</v>
      </c>
      <c r="F91" s="17">
        <f>F92+F103</f>
        <v>3030033000</v>
      </c>
      <c r="G91" s="17">
        <f t="shared" ref="G91:O91" si="113">G92+G103</f>
        <v>0</v>
      </c>
      <c r="H91" s="17">
        <f t="shared" si="113"/>
        <v>200300000</v>
      </c>
      <c r="I91" s="17">
        <f t="shared" si="113"/>
        <v>3230333000</v>
      </c>
      <c r="J91" s="17">
        <f t="shared" si="113"/>
        <v>0</v>
      </c>
      <c r="K91" s="17">
        <f t="shared" si="113"/>
        <v>3230333000</v>
      </c>
      <c r="L91" s="17">
        <f t="shared" si="113"/>
        <v>201265478</v>
      </c>
      <c r="M91" s="17">
        <f t="shared" si="113"/>
        <v>412902718</v>
      </c>
      <c r="N91" s="17">
        <f t="shared" si="113"/>
        <v>21200033</v>
      </c>
      <c r="O91" s="17">
        <f t="shared" si="113"/>
        <v>230297990</v>
      </c>
      <c r="P91" s="18">
        <f t="shared" si="90"/>
        <v>7.1292337353455512E-2</v>
      </c>
      <c r="Q91" s="17">
        <f t="shared" ref="Q91:R91" si="114">Q92+Q103</f>
        <v>108932</v>
      </c>
      <c r="R91" s="17">
        <f t="shared" si="114"/>
        <v>192206889</v>
      </c>
      <c r="S91" s="18">
        <f t="shared" si="86"/>
        <v>5.9500642503419923E-2</v>
      </c>
      <c r="T91" s="19">
        <f t="shared" ref="T91" si="115">T92</f>
        <v>192206889</v>
      </c>
    </row>
    <row r="92" spans="1:20" ht="25.5">
      <c r="A92" s="1">
        <f t="shared" si="97"/>
        <v>13</v>
      </c>
      <c r="B92" s="1" t="s">
        <v>37</v>
      </c>
      <c r="C92" s="15" t="str">
        <f t="shared" ref="C92" si="116">LEFT(D92,2)&amp;"."&amp;MID(D92,3,1)&amp;"."&amp;MID(D92,4,1)&amp;"."&amp;MID(D92,5,2)&amp;"."&amp;MID(D92,7,2)&amp;"."&amp;MID(D92,9,3)&amp;"."&amp;MID(D92,12,2)</f>
        <v>O2.1.2.02.02.007.01</v>
      </c>
      <c r="D92" s="15" t="s">
        <v>198</v>
      </c>
      <c r="E92" s="16" t="s">
        <v>199</v>
      </c>
      <c r="F92" s="17">
        <f>F93+F101+F99</f>
        <v>3030033000</v>
      </c>
      <c r="G92" s="17">
        <f t="shared" ref="G92:O92" si="117">G93+G101+G99</f>
        <v>0</v>
      </c>
      <c r="H92" s="17">
        <f t="shared" si="117"/>
        <v>300000</v>
      </c>
      <c r="I92" s="17">
        <f t="shared" si="117"/>
        <v>3030333000</v>
      </c>
      <c r="J92" s="17">
        <f t="shared" si="117"/>
        <v>0</v>
      </c>
      <c r="K92" s="17">
        <f t="shared" si="117"/>
        <v>3030333000</v>
      </c>
      <c r="L92" s="17">
        <f t="shared" si="117"/>
        <v>1265478</v>
      </c>
      <c r="M92" s="17">
        <f t="shared" si="117"/>
        <v>212902718</v>
      </c>
      <c r="N92" s="17">
        <f t="shared" si="117"/>
        <v>108932</v>
      </c>
      <c r="O92" s="17">
        <f t="shared" si="117"/>
        <v>209206889</v>
      </c>
      <c r="P92" s="18">
        <f t="shared" si="90"/>
        <v>6.9037590588229086E-2</v>
      </c>
      <c r="Q92" s="17">
        <f t="shared" ref="Q92:R92" si="118">Q93+Q101+Q99</f>
        <v>108932</v>
      </c>
      <c r="R92" s="17">
        <f t="shared" si="118"/>
        <v>192206889</v>
      </c>
      <c r="S92" s="18">
        <f t="shared" si="86"/>
        <v>6.3427646070580365E-2</v>
      </c>
      <c r="T92" s="19">
        <f>T93+T101</f>
        <v>192206889</v>
      </c>
    </row>
    <row r="93" spans="1:20" ht="51">
      <c r="A93" s="1">
        <f t="shared" si="97"/>
        <v>15</v>
      </c>
      <c r="B93" s="1" t="s">
        <v>37</v>
      </c>
      <c r="C93" s="15" t="str">
        <f>LEFT(D93,2)&amp;"."&amp;MID(D93,3,1)&amp;"."&amp;MID(D93,4,1)&amp;"."&amp;MID(D93,5,2)&amp;"."&amp;MID(D93,7,2)&amp;"."&amp;MID(D93,9,3)&amp;"."&amp;MID(D93,12,2)&amp;"."&amp;MID(D93,14,2)</f>
        <v>O2.1.2.02.02.007.01.03</v>
      </c>
      <c r="D93" s="15" t="s">
        <v>200</v>
      </c>
      <c r="E93" s="16" t="s">
        <v>201</v>
      </c>
      <c r="F93" s="17">
        <f>F96+F94</f>
        <v>3027507000</v>
      </c>
      <c r="G93" s="17">
        <f>G96+G94</f>
        <v>0</v>
      </c>
      <c r="H93" s="17">
        <f t="shared" ref="H93:O93" si="119">H96+H94</f>
        <v>0</v>
      </c>
      <c r="I93" s="17">
        <f t="shared" si="119"/>
        <v>3027507000</v>
      </c>
      <c r="J93" s="17">
        <f t="shared" si="119"/>
        <v>0</v>
      </c>
      <c r="K93" s="17">
        <f t="shared" si="119"/>
        <v>3027507000</v>
      </c>
      <c r="L93" s="17">
        <f t="shared" si="119"/>
        <v>1265478</v>
      </c>
      <c r="M93" s="17">
        <f t="shared" si="119"/>
        <v>210076718</v>
      </c>
      <c r="N93" s="17">
        <f t="shared" si="119"/>
        <v>0</v>
      </c>
      <c r="O93" s="17">
        <f t="shared" si="119"/>
        <v>208811240</v>
      </c>
      <c r="P93" s="18">
        <f t="shared" si="90"/>
        <v>6.8971348373430677E-2</v>
      </c>
      <c r="Q93" s="17">
        <f t="shared" ref="Q93:R93" si="120">Q96+Q94</f>
        <v>0</v>
      </c>
      <c r="R93" s="17">
        <f t="shared" si="120"/>
        <v>191811240</v>
      </c>
      <c r="S93" s="18">
        <f t="shared" si="86"/>
        <v>6.3356167302007896E-2</v>
      </c>
      <c r="T93" s="19">
        <f t="shared" ref="T93" si="121">T96+T94</f>
        <v>191811240</v>
      </c>
    </row>
    <row r="94" spans="1:20" ht="63.75">
      <c r="B94" s="1" t="s">
        <v>37</v>
      </c>
      <c r="C94" s="15"/>
      <c r="D94" s="15" t="s">
        <v>202</v>
      </c>
      <c r="E94" s="16" t="s">
        <v>203</v>
      </c>
      <c r="F94" s="17">
        <f>SUM(F95:F95)</f>
        <v>480155000</v>
      </c>
      <c r="G94" s="17">
        <f t="shared" ref="G94:O94" si="122">SUM(G95:G95)</f>
        <v>0</v>
      </c>
      <c r="H94" s="17">
        <f t="shared" si="122"/>
        <v>0</v>
      </c>
      <c r="I94" s="17">
        <f t="shared" si="122"/>
        <v>480155000</v>
      </c>
      <c r="J94" s="17">
        <f t="shared" si="122"/>
        <v>0</v>
      </c>
      <c r="K94" s="17">
        <f t="shared" si="122"/>
        <v>480155000</v>
      </c>
      <c r="L94" s="17">
        <f t="shared" si="122"/>
        <v>0</v>
      </c>
      <c r="M94" s="17">
        <f t="shared" si="122"/>
        <v>17000000</v>
      </c>
      <c r="N94" s="17">
        <f t="shared" si="122"/>
        <v>0</v>
      </c>
      <c r="O94" s="17">
        <f t="shared" si="122"/>
        <v>17000000</v>
      </c>
      <c r="P94" s="18">
        <f t="shared" si="90"/>
        <v>3.5405233726609114E-2</v>
      </c>
      <c r="Q94" s="17">
        <f t="shared" ref="Q94" si="123">SUM(Q95:Q95)</f>
        <v>0</v>
      </c>
      <c r="R94" s="17">
        <f t="shared" ref="R94:T94" si="124">SUM(R95:R95)</f>
        <v>0</v>
      </c>
      <c r="S94" s="18">
        <f t="shared" si="86"/>
        <v>0</v>
      </c>
      <c r="T94" s="19">
        <f t="shared" si="124"/>
        <v>0</v>
      </c>
    </row>
    <row r="95" spans="1:20" ht="25.5">
      <c r="B95" s="1" t="s">
        <v>50</v>
      </c>
      <c r="C95" s="15"/>
      <c r="D95" s="20" t="s">
        <v>204</v>
      </c>
      <c r="E95" s="21" t="s">
        <v>205</v>
      </c>
      <c r="F95" s="22">
        <f>IFERROR(VLOOKUP(D95,'[1]INSUMO VIG'!$B$2:$T$926,3,0),0)</f>
        <v>480155000</v>
      </c>
      <c r="G95" s="22">
        <f>IFERROR(VLOOKUP(D95,'[1]INSUMO VIG'!$B$2:$T$926,4,0),0)</f>
        <v>0</v>
      </c>
      <c r="H95" s="22">
        <f>IFERROR(VLOOKUP(D95,'[1]INSUMO VIG'!$B$2:$T$926,5,0),0)</f>
        <v>0</v>
      </c>
      <c r="I95" s="22">
        <f>IFERROR(VLOOKUP(D95,'[1]INSUMO VIG'!$B$2:$T$926,6,0),0)</f>
        <v>480155000</v>
      </c>
      <c r="J95" s="22">
        <f>IFERROR(VLOOKUP(D95,'[1]INSUMO VIG'!$B$2:$T$926,7,0),0)</f>
        <v>0</v>
      </c>
      <c r="K95" s="22">
        <f>IFERROR(VLOOKUP(D95,'[1]INSUMO VIG'!$B$2:$T$926,8,0),0)</f>
        <v>480155000</v>
      </c>
      <c r="L95" s="22">
        <f>IFERROR(VLOOKUP(D95,'[1]INSUMO VIG'!$B$2:$T$926,9,0),0)</f>
        <v>0</v>
      </c>
      <c r="M95" s="22">
        <f>IFERROR(VLOOKUP(D95,'[1]INSUMO VIG'!$B$2:$T$926,10,0),0)</f>
        <v>17000000</v>
      </c>
      <c r="N95" s="22">
        <f>IFERROR(VLOOKUP(D95,'[1]INSUMO VIG'!$B$2:$T$926,11,0),0)</f>
        <v>0</v>
      </c>
      <c r="O95" s="22">
        <f>IFERROR(VLOOKUP(D95,'[1]INSUMO VIG'!$B$2:$T$926,12,0),0)</f>
        <v>17000000</v>
      </c>
      <c r="P95" s="23">
        <f t="shared" si="90"/>
        <v>3.5405233726609114E-2</v>
      </c>
      <c r="Q95" s="22">
        <f>IFERROR(VLOOKUP(D95,'[1]INSUMO VIG'!$B$2:$T$926,14,0),0)</f>
        <v>0</v>
      </c>
      <c r="R95" s="22">
        <f>IFERROR(VLOOKUP(D95,'[1]INSUMO VIG'!$B$2:$T$926,15,0),0)</f>
        <v>0</v>
      </c>
      <c r="S95" s="23">
        <f t="shared" si="86"/>
        <v>0</v>
      </c>
      <c r="T95" s="24">
        <f>IFERROR(VLOOKUP(D95,'[1]INSUMO VIG'!$B$2:$T$926,18,0),0)</f>
        <v>0</v>
      </c>
    </row>
    <row r="96" spans="1:20" ht="51">
      <c r="A96" s="1">
        <f t="shared" si="97"/>
        <v>17</v>
      </c>
      <c r="B96" s="1" t="s">
        <v>37</v>
      </c>
      <c r="C96" s="15" t="str">
        <f>LEFT(D96,2)&amp;"."&amp;MID(D96,3,1)&amp;"."&amp;MID(D96,4,1)&amp;"."&amp;MID(D96,5,2)&amp;"."&amp;MID(D96,7,2)&amp;"."&amp;MID(D96,9,3)&amp;"."&amp;MID(D96,12,2)&amp;"."&amp;MID(D96,14,2)&amp;"."&amp;MID(D96,16,2)</f>
        <v>O2.1.2.02.02.007.01.03.05</v>
      </c>
      <c r="D96" s="15" t="s">
        <v>206</v>
      </c>
      <c r="E96" s="16" t="s">
        <v>207</v>
      </c>
      <c r="F96" s="17">
        <f>SUM(F97:F98)</f>
        <v>2547352000</v>
      </c>
      <c r="G96" s="17">
        <f t="shared" ref="G96:O96" si="125">SUM(G97:G98)</f>
        <v>0</v>
      </c>
      <c r="H96" s="17">
        <f t="shared" si="125"/>
        <v>0</v>
      </c>
      <c r="I96" s="17">
        <f t="shared" si="125"/>
        <v>2547352000</v>
      </c>
      <c r="J96" s="17">
        <f t="shared" si="125"/>
        <v>0</v>
      </c>
      <c r="K96" s="17">
        <f t="shared" si="125"/>
        <v>2547352000</v>
      </c>
      <c r="L96" s="17">
        <f t="shared" si="125"/>
        <v>1265478</v>
      </c>
      <c r="M96" s="17">
        <f t="shared" si="125"/>
        <v>193076718</v>
      </c>
      <c r="N96" s="17">
        <f t="shared" si="125"/>
        <v>0</v>
      </c>
      <c r="O96" s="17">
        <f t="shared" si="125"/>
        <v>191811240</v>
      </c>
      <c r="P96" s="18">
        <f t="shared" si="90"/>
        <v>7.529828622035746E-2</v>
      </c>
      <c r="Q96" s="17">
        <f t="shared" ref="Q96:R96" si="126">SUM(Q97:Q98)</f>
        <v>0</v>
      </c>
      <c r="R96" s="17">
        <f t="shared" si="126"/>
        <v>191811240</v>
      </c>
      <c r="S96" s="18">
        <f t="shared" si="86"/>
        <v>7.529828622035746E-2</v>
      </c>
      <c r="T96" s="19">
        <f t="shared" ref="T96" si="127">SUM(T97:T98)</f>
        <v>191811240</v>
      </c>
    </row>
    <row r="97" spans="1:20" ht="25.5">
      <c r="A97" s="1">
        <f t="shared" si="97"/>
        <v>22</v>
      </c>
      <c r="B97" s="1" t="s">
        <v>50</v>
      </c>
      <c r="C97" s="20" t="str">
        <f t="shared" ref="C97:C98" si="128">LEFT(D97,2)&amp;"."&amp;MID(D97,3,1)&amp;"."&amp;MID(D97,4,1)&amp;"."&amp;MID(D97,5,2)&amp;"."&amp;MID(D97,7,2)&amp;"."&amp;MID(D97,9,3)&amp;"."&amp;MID(D97,12,2)&amp;"."&amp;MID(D97,14,2)&amp;"."&amp;MID(D97,16,2)&amp;"."&amp;MID(D97,18,50)</f>
        <v>O2.1.2.02.02.007.01.03.05.71354</v>
      </c>
      <c r="D97" s="20" t="s">
        <v>208</v>
      </c>
      <c r="E97" s="21" t="s">
        <v>209</v>
      </c>
      <c r="F97" s="22">
        <f>IFERROR(VLOOKUP(D97,'[1]INSUMO VIG'!$B$2:$T$926,3,0),0)</f>
        <v>1906513000</v>
      </c>
      <c r="G97" s="22">
        <f>IFERROR(VLOOKUP(D97,'[1]INSUMO VIG'!$B$2:$T$926,4,0),0)</f>
        <v>0</v>
      </c>
      <c r="H97" s="22">
        <f>IFERROR(VLOOKUP(D97,'[1]INSUMO VIG'!$B$2:$T$926,5,0),0)</f>
        <v>-1098305726</v>
      </c>
      <c r="I97" s="22">
        <f>IFERROR(VLOOKUP(D97,'[1]INSUMO VIG'!$B$2:$T$926,6,0),0)</f>
        <v>808207274</v>
      </c>
      <c r="J97" s="22">
        <f>IFERROR(VLOOKUP(D97,'[1]INSUMO VIG'!$B$2:$T$926,7,0),0)</f>
        <v>0</v>
      </c>
      <c r="K97" s="22">
        <f>IFERROR(VLOOKUP(D97,'[1]INSUMO VIG'!$B$2:$T$926,8,0),0)</f>
        <v>808207274</v>
      </c>
      <c r="L97" s="22">
        <f>IFERROR(VLOOKUP(D97,'[1]INSUMO VIG'!$B$2:$T$926,9,0),0)</f>
        <v>1265478</v>
      </c>
      <c r="M97" s="22">
        <f>IFERROR(VLOOKUP(D97,'[1]INSUMO VIG'!$B$2:$T$926,10,0),0)</f>
        <v>193076718</v>
      </c>
      <c r="N97" s="22">
        <f>IFERROR(VLOOKUP(D97,'[1]INSUMO VIG'!$B$2:$T$926,11,0),0)</f>
        <v>0</v>
      </c>
      <c r="O97" s="22">
        <f>IFERROR(VLOOKUP(D97,'[1]INSUMO VIG'!$B$2:$T$926,12,0),0)</f>
        <v>191811240</v>
      </c>
      <c r="P97" s="23">
        <f t="shared" si="90"/>
        <v>0.2373292670959059</v>
      </c>
      <c r="Q97" s="22">
        <f>IFERROR(VLOOKUP(D97,'[1]INSUMO VIG'!$B$2:$T$926,14,0),0)</f>
        <v>0</v>
      </c>
      <c r="R97" s="22">
        <f>IFERROR(VLOOKUP(D97,'[1]INSUMO VIG'!$B$2:$T$926,15,0),0)</f>
        <v>191811240</v>
      </c>
      <c r="S97" s="23">
        <f t="shared" si="86"/>
        <v>0.2373292670959059</v>
      </c>
      <c r="T97" s="24">
        <f>IFERROR(VLOOKUP(D97,'[1]INSUMO VIG'!$B$2:$T$926,18,0),0)</f>
        <v>191811240</v>
      </c>
    </row>
    <row r="98" spans="1:20" ht="25.5">
      <c r="A98" s="1">
        <f t="shared" si="97"/>
        <v>22</v>
      </c>
      <c r="B98" s="1" t="s">
        <v>50</v>
      </c>
      <c r="C98" s="20" t="str">
        <f t="shared" si="128"/>
        <v>O2.1.2.02.02.007.01.03.05.71355</v>
      </c>
      <c r="D98" s="20" t="s">
        <v>210</v>
      </c>
      <c r="E98" s="21" t="s">
        <v>211</v>
      </c>
      <c r="F98" s="22">
        <f>IFERROR(VLOOKUP(D98,'[1]INSUMO VIG'!$B$2:$T$926,3,0),0)</f>
        <v>640839000</v>
      </c>
      <c r="G98" s="22">
        <f>IFERROR(VLOOKUP(D98,'[1]INSUMO VIG'!$B$2:$T$926,4,0),0)</f>
        <v>0</v>
      </c>
      <c r="H98" s="22">
        <f>IFERROR(VLOOKUP(D98,'[1]INSUMO VIG'!$B$2:$T$926,5,0),0)</f>
        <v>1098305726</v>
      </c>
      <c r="I98" s="22">
        <f>IFERROR(VLOOKUP(D98,'[1]INSUMO VIG'!$B$2:$T$926,6,0),0)</f>
        <v>1739144726</v>
      </c>
      <c r="J98" s="22">
        <f>IFERROR(VLOOKUP(D98,'[1]INSUMO VIG'!$B$2:$T$926,7,0),0)</f>
        <v>0</v>
      </c>
      <c r="K98" s="22">
        <f>IFERROR(VLOOKUP(D98,'[1]INSUMO VIG'!$B$2:$T$926,8,0),0)</f>
        <v>1739144726</v>
      </c>
      <c r="L98" s="22">
        <f>IFERROR(VLOOKUP(D98,'[1]INSUMO VIG'!$B$2:$T$926,9,0),0)</f>
        <v>0</v>
      </c>
      <c r="M98" s="22">
        <f>IFERROR(VLOOKUP(D98,'[1]INSUMO VIG'!$B$2:$T$926,10,0),0)</f>
        <v>0</v>
      </c>
      <c r="N98" s="22">
        <f>IFERROR(VLOOKUP(D98,'[1]INSUMO VIG'!$B$2:$T$926,11,0),0)</f>
        <v>0</v>
      </c>
      <c r="O98" s="22">
        <f>IFERROR(VLOOKUP(D98,'[1]INSUMO VIG'!$B$2:$T$926,12,0),0)</f>
        <v>0</v>
      </c>
      <c r="P98" s="23">
        <f t="shared" si="90"/>
        <v>0</v>
      </c>
      <c r="Q98" s="22">
        <f>IFERROR(VLOOKUP(D98,'[1]INSUMO VIG'!$B$2:$T$926,14,0),0)</f>
        <v>0</v>
      </c>
      <c r="R98" s="22">
        <f>IFERROR(VLOOKUP(D98,'[1]INSUMO VIG'!$B$2:$T$926,15,0),0)</f>
        <v>0</v>
      </c>
      <c r="S98" s="23">
        <f t="shared" si="86"/>
        <v>0</v>
      </c>
      <c r="T98" s="24">
        <f>IFERROR(VLOOKUP(D98,'[1]INSUMO VIG'!$B$2:$T$926,18,0),0)</f>
        <v>0</v>
      </c>
    </row>
    <row r="99" spans="1:20" ht="38.25">
      <c r="C99" s="15"/>
      <c r="D99" s="15" t="s">
        <v>212</v>
      </c>
      <c r="E99" s="16" t="s">
        <v>213</v>
      </c>
      <c r="F99" s="17">
        <f>+F100</f>
        <v>0</v>
      </c>
      <c r="G99" s="17">
        <f t="shared" ref="G99:O99" si="129">+G100</f>
        <v>0</v>
      </c>
      <c r="H99" s="17">
        <f t="shared" si="129"/>
        <v>300000</v>
      </c>
      <c r="I99" s="17">
        <f t="shared" si="129"/>
        <v>300000</v>
      </c>
      <c r="J99" s="17">
        <f t="shared" si="129"/>
        <v>0</v>
      </c>
      <c r="K99" s="17">
        <f t="shared" si="129"/>
        <v>300000</v>
      </c>
      <c r="L99" s="17">
        <f t="shared" si="129"/>
        <v>0</v>
      </c>
      <c r="M99" s="17">
        <f t="shared" si="129"/>
        <v>300000</v>
      </c>
      <c r="N99" s="17">
        <f t="shared" si="129"/>
        <v>0</v>
      </c>
      <c r="O99" s="17">
        <f t="shared" si="129"/>
        <v>0</v>
      </c>
      <c r="P99" s="18">
        <f t="shared" si="90"/>
        <v>0</v>
      </c>
      <c r="Q99" s="17">
        <f t="shared" ref="Q99:T99" si="130">+Q100</f>
        <v>0</v>
      </c>
      <c r="R99" s="17">
        <f t="shared" si="130"/>
        <v>0</v>
      </c>
      <c r="S99" s="18">
        <f t="shared" si="86"/>
        <v>0</v>
      </c>
      <c r="T99" s="19">
        <f t="shared" si="130"/>
        <v>0</v>
      </c>
    </row>
    <row r="100" spans="1:20" ht="25.5">
      <c r="C100" s="20"/>
      <c r="D100" s="20" t="s">
        <v>214</v>
      </c>
      <c r="E100" s="21" t="s">
        <v>215</v>
      </c>
      <c r="F100" s="22">
        <f>IFERROR(VLOOKUP(D100,'[1]INSUMO VIG'!$B$2:$T$926,3,0),0)</f>
        <v>0</v>
      </c>
      <c r="G100" s="22">
        <f>IFERROR(VLOOKUP(D100,'[1]INSUMO VIG'!$B$2:$T$926,4,0),0)</f>
        <v>0</v>
      </c>
      <c r="H100" s="22">
        <f>IFERROR(VLOOKUP(D100,'[1]INSUMO VIG'!$B$2:$T$926,5,0),0)</f>
        <v>300000</v>
      </c>
      <c r="I100" s="22">
        <f>IFERROR(VLOOKUP(D100,'[1]INSUMO VIG'!$B$2:$T$926,6,0),0)</f>
        <v>300000</v>
      </c>
      <c r="J100" s="22">
        <f>IFERROR(VLOOKUP(D100,'[1]INSUMO VIG'!$B$2:$T$926,7,0),0)</f>
        <v>0</v>
      </c>
      <c r="K100" s="22">
        <f>IFERROR(VLOOKUP(D100,'[1]INSUMO VIG'!$B$2:$T$926,8,0),0)</f>
        <v>300000</v>
      </c>
      <c r="L100" s="22">
        <f>IFERROR(VLOOKUP(D100,'[1]INSUMO VIG'!$B$2:$T$926,9,0),0)</f>
        <v>0</v>
      </c>
      <c r="M100" s="22">
        <f>IFERROR(VLOOKUP(D100,'[1]INSUMO VIG'!$B$2:$T$926,10,0),0)</f>
        <v>300000</v>
      </c>
      <c r="N100" s="22">
        <f>IFERROR(VLOOKUP(D100,'[1]INSUMO VIG'!$B$2:$T$926,11,0),0)</f>
        <v>0</v>
      </c>
      <c r="O100" s="22">
        <f>IFERROR(VLOOKUP(D100,'[1]INSUMO VIG'!$B$2:$T$926,12,0),0)</f>
        <v>0</v>
      </c>
      <c r="P100" s="23">
        <f t="shared" si="90"/>
        <v>0</v>
      </c>
      <c r="Q100" s="22">
        <f>IFERROR(VLOOKUP(D100,'[1]INSUMO VIG'!$B$2:$T$926,14,0),0)</f>
        <v>0</v>
      </c>
      <c r="R100" s="22">
        <f>IFERROR(VLOOKUP(D100,'[1]INSUMO VIG'!$B$2:$T$926,15,0),0)</f>
        <v>0</v>
      </c>
      <c r="S100" s="23">
        <f t="shared" si="86"/>
        <v>0</v>
      </c>
      <c r="T100" s="24">
        <f>IFERROR(VLOOKUP(D100,'[1]INSUMO VIG'!$B$2:$T$926,18,0),0)</f>
        <v>0</v>
      </c>
    </row>
    <row r="101" spans="1:20" ht="25.5">
      <c r="A101" s="1">
        <f t="shared" si="97"/>
        <v>15</v>
      </c>
      <c r="B101" s="1" t="s">
        <v>37</v>
      </c>
      <c r="C101" s="15" t="str">
        <f>LEFT(D101,2)&amp;"."&amp;MID(D101,3,1)&amp;"."&amp;MID(D101,4,1)&amp;"."&amp;MID(D101,5,2)&amp;"."&amp;MID(D101,7,2)&amp;"."&amp;MID(D101,9,3)&amp;"."&amp;MID(D101,12,2)&amp;"."&amp;MID(D101,14,2)</f>
        <v>O2.1.2.02.02.007.01.06</v>
      </c>
      <c r="D101" s="15" t="s">
        <v>216</v>
      </c>
      <c r="E101" s="16" t="s">
        <v>217</v>
      </c>
      <c r="F101" s="17">
        <f>F102</f>
        <v>2526000</v>
      </c>
      <c r="G101" s="17">
        <f t="shared" ref="G101:O103" si="131">G102</f>
        <v>0</v>
      </c>
      <c r="H101" s="17">
        <f t="shared" si="131"/>
        <v>0</v>
      </c>
      <c r="I101" s="17">
        <f t="shared" si="131"/>
        <v>2526000</v>
      </c>
      <c r="J101" s="17">
        <f t="shared" si="131"/>
        <v>0</v>
      </c>
      <c r="K101" s="17">
        <f t="shared" si="131"/>
        <v>2526000</v>
      </c>
      <c r="L101" s="17">
        <f t="shared" si="131"/>
        <v>0</v>
      </c>
      <c r="M101" s="17">
        <f t="shared" si="131"/>
        <v>2526000</v>
      </c>
      <c r="N101" s="17">
        <f t="shared" si="131"/>
        <v>108932</v>
      </c>
      <c r="O101" s="17">
        <f t="shared" si="131"/>
        <v>395649</v>
      </c>
      <c r="P101" s="18">
        <f t="shared" si="90"/>
        <v>0.15663064133016627</v>
      </c>
      <c r="Q101" s="17">
        <f t="shared" ref="Q101:T103" si="132">Q102</f>
        <v>108932</v>
      </c>
      <c r="R101" s="17">
        <f t="shared" si="132"/>
        <v>395649</v>
      </c>
      <c r="S101" s="18">
        <f t="shared" si="86"/>
        <v>0.15663064133016627</v>
      </c>
      <c r="T101" s="19">
        <f t="shared" si="132"/>
        <v>395649</v>
      </c>
    </row>
    <row r="102" spans="1:20" ht="25.5">
      <c r="A102" s="1">
        <f t="shared" si="97"/>
        <v>20</v>
      </c>
      <c r="B102" s="1" t="s">
        <v>50</v>
      </c>
      <c r="C102" s="20" t="str">
        <f>LEFT(D102,2)&amp;"."&amp;MID(D102,3,1)&amp;"."&amp;MID(D102,4,1)&amp;"."&amp;MID(D102,5,2)&amp;"."&amp;MID(D102,7,2)&amp;"."&amp;MID(D102,9,3)&amp;"."&amp;MID(D102,12,2)&amp;"."&amp;MID(D102,14,50)</f>
        <v>O2.1.2.02.02.007.01.0671640</v>
      </c>
      <c r="D102" s="20" t="s">
        <v>218</v>
      </c>
      <c r="E102" s="21" t="s">
        <v>219</v>
      </c>
      <c r="F102" s="22">
        <f>IFERROR(VLOOKUP(D102,'[1]INSUMO VIG'!$B$2:$T$926,3,0),0)</f>
        <v>2526000</v>
      </c>
      <c r="G102" s="22">
        <f>IFERROR(VLOOKUP(D102,'[1]INSUMO VIG'!$B$2:$T$926,4,0),0)</f>
        <v>0</v>
      </c>
      <c r="H102" s="22">
        <f>IFERROR(VLOOKUP(D102,'[1]INSUMO VIG'!$B$2:$T$926,5,0),0)</f>
        <v>0</v>
      </c>
      <c r="I102" s="22">
        <f>IFERROR(VLOOKUP(D102,'[1]INSUMO VIG'!$B$2:$T$926,6,0),0)</f>
        <v>2526000</v>
      </c>
      <c r="J102" s="22">
        <f>IFERROR(VLOOKUP(D102,'[1]INSUMO VIG'!$B$2:$T$926,7,0),0)</f>
        <v>0</v>
      </c>
      <c r="K102" s="22">
        <f>IFERROR(VLOOKUP(D102,'[1]INSUMO VIG'!$B$2:$T$926,8,0),0)</f>
        <v>2526000</v>
      </c>
      <c r="L102" s="22">
        <f>IFERROR(VLOOKUP(D102,'[1]INSUMO VIG'!$B$2:$T$926,9,0),0)</f>
        <v>0</v>
      </c>
      <c r="M102" s="22">
        <f>IFERROR(VLOOKUP(D102,'[1]INSUMO VIG'!$B$2:$T$926,10,0),0)</f>
        <v>2526000</v>
      </c>
      <c r="N102" s="22">
        <f>IFERROR(VLOOKUP(D102,'[1]INSUMO VIG'!$B$2:$T$926,11,0),0)</f>
        <v>108932</v>
      </c>
      <c r="O102" s="22">
        <f>IFERROR(VLOOKUP(D102,'[1]INSUMO VIG'!$B$2:$T$926,12,0),0)</f>
        <v>395649</v>
      </c>
      <c r="P102" s="23">
        <f t="shared" si="90"/>
        <v>0.15663064133016627</v>
      </c>
      <c r="Q102" s="22">
        <f>IFERROR(VLOOKUP(D102,'[1]INSUMO VIG'!$B$2:$T$926,14,0),0)</f>
        <v>108932</v>
      </c>
      <c r="R102" s="22">
        <f>IFERROR(VLOOKUP(D102,'[1]INSUMO VIG'!$B$2:$T$926,15,0),0)</f>
        <v>395649</v>
      </c>
      <c r="S102" s="23">
        <f t="shared" si="86"/>
        <v>0.15663064133016627</v>
      </c>
      <c r="T102" s="24">
        <f>IFERROR(VLOOKUP(D102,'[1]INSUMO VIG'!$B$2:$T$926,18,0),0)</f>
        <v>395649</v>
      </c>
    </row>
    <row r="103" spans="1:20" ht="25.5">
      <c r="C103" s="20"/>
      <c r="D103" s="15" t="s">
        <v>220</v>
      </c>
      <c r="E103" s="16" t="s">
        <v>221</v>
      </c>
      <c r="F103" s="17">
        <f>F104</f>
        <v>0</v>
      </c>
      <c r="G103" s="17">
        <f t="shared" si="131"/>
        <v>0</v>
      </c>
      <c r="H103" s="17">
        <f t="shared" si="131"/>
        <v>200000000</v>
      </c>
      <c r="I103" s="17">
        <f t="shared" si="131"/>
        <v>200000000</v>
      </c>
      <c r="J103" s="17">
        <f t="shared" si="131"/>
        <v>0</v>
      </c>
      <c r="K103" s="17">
        <f t="shared" si="131"/>
        <v>200000000</v>
      </c>
      <c r="L103" s="17">
        <f t="shared" si="131"/>
        <v>200000000</v>
      </c>
      <c r="M103" s="17">
        <f t="shared" si="131"/>
        <v>200000000</v>
      </c>
      <c r="N103" s="17">
        <f t="shared" si="131"/>
        <v>21091101</v>
      </c>
      <c r="O103" s="17">
        <f t="shared" si="131"/>
        <v>21091101</v>
      </c>
      <c r="P103" s="18">
        <f t="shared" si="90"/>
        <v>0.105455505</v>
      </c>
      <c r="Q103" s="17">
        <f t="shared" si="132"/>
        <v>0</v>
      </c>
      <c r="R103" s="17">
        <f t="shared" si="132"/>
        <v>0</v>
      </c>
      <c r="S103" s="18">
        <f t="shared" si="86"/>
        <v>0</v>
      </c>
      <c r="T103" s="19">
        <f t="shared" si="132"/>
        <v>0</v>
      </c>
    </row>
    <row r="104" spans="1:20" ht="25.5">
      <c r="C104" s="20"/>
      <c r="D104" s="20" t="s">
        <v>222</v>
      </c>
      <c r="E104" s="21" t="s">
        <v>223</v>
      </c>
      <c r="F104" s="22">
        <f>IFERROR(VLOOKUP(D104,'[1]INSUMO VIG'!$B$2:$T$926,3,0),0)</f>
        <v>0</v>
      </c>
      <c r="G104" s="22">
        <f>IFERROR(VLOOKUP(D104,'[1]INSUMO VIG'!$B$2:$T$926,4,0),0)</f>
        <v>0</v>
      </c>
      <c r="H104" s="22">
        <f>IFERROR(VLOOKUP(D104,'[1]INSUMO VIG'!$B$2:$T$926,5,0),0)</f>
        <v>200000000</v>
      </c>
      <c r="I104" s="22">
        <f>IFERROR(VLOOKUP(D104,'[1]INSUMO VIG'!$B$2:$T$926,6,0),0)</f>
        <v>200000000</v>
      </c>
      <c r="J104" s="22">
        <f>IFERROR(VLOOKUP(D104,'[1]INSUMO VIG'!$B$2:$T$926,7,0),0)</f>
        <v>0</v>
      </c>
      <c r="K104" s="22">
        <f>IFERROR(VLOOKUP(D104,'[1]INSUMO VIG'!$B$2:$T$926,8,0),0)</f>
        <v>200000000</v>
      </c>
      <c r="L104" s="22">
        <f>IFERROR(VLOOKUP(D104,'[1]INSUMO VIG'!$B$2:$T$926,9,0),0)</f>
        <v>200000000</v>
      </c>
      <c r="M104" s="22">
        <f>IFERROR(VLOOKUP(D104,'[1]INSUMO VIG'!$B$2:$T$926,10,0),0)</f>
        <v>200000000</v>
      </c>
      <c r="N104" s="22">
        <f>IFERROR(VLOOKUP(D104,'[1]INSUMO VIG'!$B$2:$T$926,11,0),0)</f>
        <v>21091101</v>
      </c>
      <c r="O104" s="22">
        <f>IFERROR(VLOOKUP(D104,'[1]INSUMO VIG'!$B$2:$T$926,12,0),0)</f>
        <v>21091101</v>
      </c>
      <c r="P104" s="23">
        <f t="shared" si="90"/>
        <v>0.105455505</v>
      </c>
      <c r="Q104" s="22">
        <f>IFERROR(VLOOKUP(D104,'[1]INSUMO VIG'!$B$2:$T$926,14,0),0)</f>
        <v>0</v>
      </c>
      <c r="R104" s="22">
        <f>IFERROR(VLOOKUP(D104,'[1]INSUMO VIG'!$B$2:$T$926,15,0),0)</f>
        <v>0</v>
      </c>
      <c r="S104" s="23">
        <f t="shared" si="86"/>
        <v>0</v>
      </c>
      <c r="T104" s="24">
        <f>IFERROR(VLOOKUP(D104,'[1]INSUMO VIG'!$B$2:$T$926,18,0),0)</f>
        <v>0</v>
      </c>
    </row>
    <row r="105" spans="1:20" ht="38.25">
      <c r="A105" s="1">
        <f t="shared" si="97"/>
        <v>11</v>
      </c>
      <c r="B105" s="1" t="s">
        <v>37</v>
      </c>
      <c r="C105" s="15" t="str">
        <f t="shared" ref="C105" si="133">LEFT(D105,2)&amp;"."&amp;MID(D105,3,1)&amp;"."&amp;MID(D105,4,1)&amp;"."&amp;MID(D105,5,2)&amp;"."&amp;MID(D105,7,2)&amp;"."&amp;MID(D105,9,3)</f>
        <v>O2.1.2.02.02.008</v>
      </c>
      <c r="D105" s="15" t="s">
        <v>224</v>
      </c>
      <c r="E105" s="16" t="s">
        <v>225</v>
      </c>
      <c r="F105" s="17">
        <f>+F106+F111+F116+F120</f>
        <v>11884220000</v>
      </c>
      <c r="G105" s="17">
        <f t="shared" ref="G105:O105" si="134">+G106+G111+G116+G120</f>
        <v>0</v>
      </c>
      <c r="H105" s="17">
        <f t="shared" si="134"/>
        <v>-955001000</v>
      </c>
      <c r="I105" s="17">
        <f t="shared" si="134"/>
        <v>10929219000</v>
      </c>
      <c r="J105" s="17">
        <f t="shared" si="134"/>
        <v>0</v>
      </c>
      <c r="K105" s="17">
        <f t="shared" si="134"/>
        <v>10929219000</v>
      </c>
      <c r="L105" s="17">
        <f t="shared" si="134"/>
        <v>900437000</v>
      </c>
      <c r="M105" s="17">
        <f t="shared" si="134"/>
        <v>10877997000</v>
      </c>
      <c r="N105" s="17">
        <f t="shared" si="134"/>
        <v>845763674</v>
      </c>
      <c r="O105" s="17">
        <f t="shared" si="134"/>
        <v>4167279299</v>
      </c>
      <c r="P105" s="18">
        <f t="shared" si="90"/>
        <v>0.381297080697166</v>
      </c>
      <c r="Q105" s="17">
        <f t="shared" ref="Q105:R105" si="135">+Q106+Q111+Q116+Q120</f>
        <v>845763674</v>
      </c>
      <c r="R105" s="17">
        <f t="shared" si="135"/>
        <v>3878701115</v>
      </c>
      <c r="S105" s="18">
        <f t="shared" si="86"/>
        <v>0.35489279837836535</v>
      </c>
      <c r="T105" s="19">
        <f t="shared" ref="T105" si="136">+T106+T111+T116+T120</f>
        <v>3878701114</v>
      </c>
    </row>
    <row r="106" spans="1:20" ht="63.75">
      <c r="A106" s="1">
        <f t="shared" si="97"/>
        <v>13</v>
      </c>
      <c r="B106" s="1" t="s">
        <v>37</v>
      </c>
      <c r="C106" s="15" t="str">
        <f t="shared" ref="C106" si="137">LEFT(D106,2)&amp;"."&amp;MID(D106,3,1)&amp;"."&amp;MID(D106,4,1)&amp;"."&amp;MID(D106,5,2)&amp;"."&amp;MID(D106,7,2)&amp;"."&amp;MID(D106,9,3)&amp;"."&amp;MID(D106,12,2)</f>
        <v>O2.1.2.02.02.008.03</v>
      </c>
      <c r="D106" s="15" t="s">
        <v>226</v>
      </c>
      <c r="E106" s="16" t="s">
        <v>227</v>
      </c>
      <c r="F106" s="17">
        <f>SUM(F107:F110)</f>
        <v>1846585000</v>
      </c>
      <c r="G106" s="17">
        <f t="shared" ref="G106:O106" si="138">SUM(G107:G110)</f>
        <v>0</v>
      </c>
      <c r="H106" s="17">
        <f t="shared" si="138"/>
        <v>-1392604000</v>
      </c>
      <c r="I106" s="17">
        <f t="shared" si="138"/>
        <v>453981000</v>
      </c>
      <c r="J106" s="17">
        <f t="shared" si="138"/>
        <v>0</v>
      </c>
      <c r="K106" s="17">
        <f t="shared" si="138"/>
        <v>453981000</v>
      </c>
      <c r="L106" s="17">
        <f t="shared" si="138"/>
        <v>449759000</v>
      </c>
      <c r="M106" s="17">
        <f t="shared" si="138"/>
        <v>449759000</v>
      </c>
      <c r="N106" s="17">
        <f t="shared" si="138"/>
        <v>0</v>
      </c>
      <c r="O106" s="17">
        <f t="shared" si="138"/>
        <v>0</v>
      </c>
      <c r="P106" s="18">
        <f t="shared" si="90"/>
        <v>0</v>
      </c>
      <c r="Q106" s="17">
        <f t="shared" ref="Q106" si="139">SUM(Q107:Q110)</f>
        <v>0</v>
      </c>
      <c r="R106" s="17">
        <f t="shared" ref="R106:T106" si="140">SUM(R107:R110)</f>
        <v>0</v>
      </c>
      <c r="S106" s="18">
        <f t="shared" si="86"/>
        <v>0</v>
      </c>
      <c r="T106" s="19">
        <f t="shared" si="140"/>
        <v>0</v>
      </c>
    </row>
    <row r="107" spans="1:20" ht="25.5">
      <c r="A107" s="1">
        <f t="shared" si="97"/>
        <v>18</v>
      </c>
      <c r="B107" s="1" t="s">
        <v>50</v>
      </c>
      <c r="C107" s="20" t="str">
        <f t="shared" ref="C107:C109" si="141">LEFT(D107,2)&amp;"."&amp;MID(D107,3,1)&amp;"."&amp;MID(D107,4,1)&amp;"."&amp;MID(D107,5,2)&amp;"."&amp;MID(D107,7,2)&amp;"."&amp;MID(D107,9,3)&amp;"."&amp;MID(D107,12,2)&amp;"."&amp;MID(D107,14,50)</f>
        <v>O2.1.2.02.02.008.03.83141</v>
      </c>
      <c r="D107" s="20" t="s">
        <v>228</v>
      </c>
      <c r="E107" s="21" t="s">
        <v>229</v>
      </c>
      <c r="F107" s="22">
        <f>IFERROR(VLOOKUP(D107,'[1]INSUMO VIG'!$B$2:$T$926,3,0),0)</f>
        <v>1817928000</v>
      </c>
      <c r="G107" s="22">
        <f>IFERROR(VLOOKUP(D107,'[1]INSUMO VIG'!$B$2:$T$926,4,0),0)</f>
        <v>0</v>
      </c>
      <c r="H107" s="22">
        <f>IFERROR(VLOOKUP(D107,'[1]INSUMO VIG'!$B$2:$T$926,5,0),0)</f>
        <v>-1817928000</v>
      </c>
      <c r="I107" s="22">
        <f>IFERROR(VLOOKUP(D107,'[1]INSUMO VIG'!$B$2:$T$926,6,0),0)</f>
        <v>0</v>
      </c>
      <c r="J107" s="22">
        <f>IFERROR(VLOOKUP(D107,'[1]INSUMO VIG'!$B$2:$T$926,7,0),0)</f>
        <v>0</v>
      </c>
      <c r="K107" s="22">
        <f>IFERROR(VLOOKUP(D107,'[1]INSUMO VIG'!$B$2:$T$926,8,0),0)</f>
        <v>0</v>
      </c>
      <c r="L107" s="22">
        <f>IFERROR(VLOOKUP(D107,'[1]INSUMO VIG'!$B$2:$T$926,9,0),0)</f>
        <v>0</v>
      </c>
      <c r="M107" s="22">
        <f>IFERROR(VLOOKUP(D107,'[1]INSUMO VIG'!$B$2:$T$926,10,0),0)</f>
        <v>0</v>
      </c>
      <c r="N107" s="22">
        <f>IFERROR(VLOOKUP(D107,'[1]INSUMO VIG'!$B$2:$T$926,11,0),0)</f>
        <v>0</v>
      </c>
      <c r="O107" s="22">
        <f>IFERROR(VLOOKUP(D107,'[1]INSUMO VIG'!$B$2:$T$926,12,0),0)</f>
        <v>0</v>
      </c>
      <c r="P107" s="23" t="str">
        <f t="shared" si="90"/>
        <v/>
      </c>
      <c r="Q107" s="22">
        <f>IFERROR(VLOOKUP(D107,'[1]INSUMO VIG'!$B$2:$T$926,14,0),0)</f>
        <v>0</v>
      </c>
      <c r="R107" s="22">
        <f>IFERROR(VLOOKUP(D107,'[1]INSUMO VIG'!$B$2:$T$926,15,0),0)</f>
        <v>0</v>
      </c>
      <c r="S107" s="23" t="str">
        <f t="shared" si="86"/>
        <v/>
      </c>
      <c r="T107" s="24">
        <f>IFERROR(VLOOKUP(D107,'[1]INSUMO VIG'!$B$2:$T$926,18,0),0)</f>
        <v>0</v>
      </c>
    </row>
    <row r="108" spans="1:20">
      <c r="A108" s="1">
        <f t="shared" si="97"/>
        <v>18</v>
      </c>
      <c r="B108" s="1" t="s">
        <v>50</v>
      </c>
      <c r="C108" s="20" t="str">
        <f t="shared" si="141"/>
        <v>O2.1.2.02.02.008.03.83611</v>
      </c>
      <c r="D108" s="20" t="s">
        <v>230</v>
      </c>
      <c r="E108" s="21" t="s">
        <v>231</v>
      </c>
      <c r="F108" s="22">
        <f>IFERROR(VLOOKUP(D108,'[1]INSUMO VIG'!$B$2:$T$926,3,0),0)</f>
        <v>27435000</v>
      </c>
      <c r="G108" s="22">
        <f>IFERROR(VLOOKUP(D108,'[1]INSUMO VIG'!$B$2:$T$926,4,0),0)</f>
        <v>0</v>
      </c>
      <c r="H108" s="22">
        <f>IFERROR(VLOOKUP(D108,'[1]INSUMO VIG'!$B$2:$T$926,5,0),0)</f>
        <v>-24435000</v>
      </c>
      <c r="I108" s="22">
        <f>IFERROR(VLOOKUP(D108,'[1]INSUMO VIG'!$B$2:$T$926,6,0),0)</f>
        <v>3000000</v>
      </c>
      <c r="J108" s="22">
        <f>IFERROR(VLOOKUP(D108,'[1]INSUMO VIG'!$B$2:$T$926,7,0),0)</f>
        <v>0</v>
      </c>
      <c r="K108" s="22">
        <f>IFERROR(VLOOKUP(D108,'[1]INSUMO VIG'!$B$2:$T$926,8,0),0)</f>
        <v>3000000</v>
      </c>
      <c r="L108" s="22">
        <f>IFERROR(VLOOKUP(D108,'[1]INSUMO VIG'!$B$2:$T$926,9,0),0)</f>
        <v>0</v>
      </c>
      <c r="M108" s="22">
        <f>IFERROR(VLOOKUP(D108,'[1]INSUMO VIG'!$B$2:$T$926,10,0),0)</f>
        <v>0</v>
      </c>
      <c r="N108" s="22">
        <f>IFERROR(VLOOKUP(D108,'[1]INSUMO VIG'!$B$2:$T$926,11,0),0)</f>
        <v>0</v>
      </c>
      <c r="O108" s="22">
        <f>IFERROR(VLOOKUP(D108,'[1]INSUMO VIG'!$B$2:$T$926,12,0),0)</f>
        <v>0</v>
      </c>
      <c r="P108" s="23">
        <f t="shared" si="90"/>
        <v>0</v>
      </c>
      <c r="Q108" s="22">
        <f>IFERROR(VLOOKUP(D108,'[1]INSUMO VIG'!$B$2:$T$926,14,0),0)</f>
        <v>0</v>
      </c>
      <c r="R108" s="22">
        <f>IFERROR(VLOOKUP(D108,'[1]INSUMO VIG'!$B$2:$T$926,15,0),0)</f>
        <v>0</v>
      </c>
      <c r="S108" s="23">
        <f t="shared" si="86"/>
        <v>0</v>
      </c>
      <c r="T108" s="24">
        <f>IFERROR(VLOOKUP(D108,'[1]INSUMO VIG'!$B$2:$T$926,18,0),0)</f>
        <v>0</v>
      </c>
    </row>
    <row r="109" spans="1:20" ht="38.25">
      <c r="A109" s="1">
        <f t="shared" si="97"/>
        <v>18</v>
      </c>
      <c r="B109" s="1" t="s">
        <v>50</v>
      </c>
      <c r="C109" s="20" t="str">
        <f t="shared" si="141"/>
        <v>O2.1.2.02.02.008.03.83159</v>
      </c>
      <c r="D109" s="20" t="s">
        <v>232</v>
      </c>
      <c r="E109" s="21" t="s">
        <v>233</v>
      </c>
      <c r="F109" s="22">
        <f>IFERROR(VLOOKUP(D109,'[1]INSUMO VIG'!$B$2:$T$926,3,0),0)</f>
        <v>1222000</v>
      </c>
      <c r="G109" s="22">
        <f>IFERROR(VLOOKUP(D109,'[1]INSUMO VIG'!$B$2:$T$926,4,0),0)</f>
        <v>0</v>
      </c>
      <c r="H109" s="22">
        <f>IFERROR(VLOOKUP(D109,'[1]INSUMO VIG'!$B$2:$T$926,5,0),0)</f>
        <v>0</v>
      </c>
      <c r="I109" s="22">
        <f>IFERROR(VLOOKUP(D109,'[1]INSUMO VIG'!$B$2:$T$926,6,0),0)</f>
        <v>1222000</v>
      </c>
      <c r="J109" s="22">
        <f>IFERROR(VLOOKUP(D109,'[1]INSUMO VIG'!$B$2:$T$926,7,0),0)</f>
        <v>0</v>
      </c>
      <c r="K109" s="22">
        <f>IFERROR(VLOOKUP(D109,'[1]INSUMO VIG'!$B$2:$T$926,8,0),0)</f>
        <v>1222000</v>
      </c>
      <c r="L109" s="22">
        <f>IFERROR(VLOOKUP(D109,'[1]INSUMO VIG'!$B$2:$T$926,9,0),0)</f>
        <v>0</v>
      </c>
      <c r="M109" s="22">
        <f>IFERROR(VLOOKUP(D109,'[1]INSUMO VIG'!$B$2:$T$926,10,0),0)</f>
        <v>0</v>
      </c>
      <c r="N109" s="22">
        <f>IFERROR(VLOOKUP(D109,'[1]INSUMO VIG'!$B$2:$T$926,11,0),0)</f>
        <v>0</v>
      </c>
      <c r="O109" s="22">
        <f>IFERROR(VLOOKUP(D109,'[1]INSUMO VIG'!$B$2:$T$926,12,0),0)</f>
        <v>0</v>
      </c>
      <c r="P109" s="23">
        <f t="shared" si="90"/>
        <v>0</v>
      </c>
      <c r="Q109" s="22">
        <f>IFERROR(VLOOKUP(D109,'[1]INSUMO VIG'!$B$2:$T$926,14,0),0)</f>
        <v>0</v>
      </c>
      <c r="R109" s="22">
        <f>IFERROR(VLOOKUP(D109,'[1]INSUMO VIG'!$B$2:$T$926,15,0),0)</f>
        <v>0</v>
      </c>
      <c r="S109" s="23">
        <f t="shared" si="86"/>
        <v>0</v>
      </c>
      <c r="T109" s="24">
        <f>IFERROR(VLOOKUP(D109,'[1]INSUMO VIG'!$B$2:$T$926,18,0),0)</f>
        <v>0</v>
      </c>
    </row>
    <row r="110" spans="1:20" ht="25.5">
      <c r="C110" s="20"/>
      <c r="D110" s="20" t="s">
        <v>234</v>
      </c>
      <c r="E110" s="21" t="s">
        <v>235</v>
      </c>
      <c r="F110" s="22">
        <f>IFERROR(VLOOKUP(D110,'[1]INSUMO VIG'!$B$2:$T$926,3,0),0)</f>
        <v>0</v>
      </c>
      <c r="G110" s="22">
        <f>IFERROR(VLOOKUP(D110,'[1]INSUMO VIG'!$B$2:$T$926,4,0),0)</f>
        <v>0</v>
      </c>
      <c r="H110" s="22">
        <f>IFERROR(VLOOKUP(D110,'[1]INSUMO VIG'!$B$2:$T$926,5,0),0)</f>
        <v>449759000</v>
      </c>
      <c r="I110" s="22">
        <f>IFERROR(VLOOKUP(D110,'[1]INSUMO VIG'!$B$2:$T$926,6,0),0)</f>
        <v>449759000</v>
      </c>
      <c r="J110" s="22">
        <f>IFERROR(VLOOKUP(D110,'[1]INSUMO VIG'!$B$2:$T$926,7,0),0)</f>
        <v>0</v>
      </c>
      <c r="K110" s="22">
        <f>IFERROR(VLOOKUP(D110,'[1]INSUMO VIG'!$B$2:$T$926,8,0),0)</f>
        <v>449759000</v>
      </c>
      <c r="L110" s="22">
        <f>IFERROR(VLOOKUP(D110,'[1]INSUMO VIG'!$B$2:$T$926,9,0),0)</f>
        <v>449759000</v>
      </c>
      <c r="M110" s="22">
        <f>IFERROR(VLOOKUP(D110,'[1]INSUMO VIG'!$B$2:$T$926,10,0),0)</f>
        <v>449759000</v>
      </c>
      <c r="N110" s="22">
        <f>IFERROR(VLOOKUP(D110,'[1]INSUMO VIG'!$B$2:$T$926,11,0),0)</f>
        <v>0</v>
      </c>
      <c r="O110" s="22">
        <f>IFERROR(VLOOKUP(D110,'[1]INSUMO VIG'!$B$2:$T$926,12,0),0)</f>
        <v>0</v>
      </c>
      <c r="P110" s="23">
        <f t="shared" si="90"/>
        <v>0</v>
      </c>
      <c r="Q110" s="22">
        <f>IFERROR(VLOOKUP(D110,'[1]INSUMO VIG'!$B$2:$T$926,14,0),0)</f>
        <v>0</v>
      </c>
      <c r="R110" s="22">
        <f>IFERROR(VLOOKUP(D110,'[1]INSUMO VIG'!$B$2:$T$926,15,0),0)</f>
        <v>0</v>
      </c>
      <c r="S110" s="23">
        <f t="shared" si="86"/>
        <v>0</v>
      </c>
      <c r="T110" s="24">
        <f>IFERROR(VLOOKUP(D110,'[1]INSUMO VIG'!$B$2:$T$926,18,0),0)</f>
        <v>0</v>
      </c>
    </row>
    <row r="111" spans="1:20" ht="38.25">
      <c r="A111" s="1">
        <f t="shared" si="97"/>
        <v>13</v>
      </c>
      <c r="B111" s="1" t="s">
        <v>37</v>
      </c>
      <c r="C111" s="15" t="str">
        <f t="shared" ref="C111" si="142">LEFT(D111,2)&amp;"."&amp;MID(D111,3,1)&amp;"."&amp;MID(D111,4,1)&amp;"."&amp;MID(D111,5,2)&amp;"."&amp;MID(D111,7,2)&amp;"."&amp;MID(D111,9,3)&amp;"."&amp;MID(D111,12,2)</f>
        <v>O2.1.2.02.02.008.04</v>
      </c>
      <c r="D111" s="15" t="s">
        <v>236</v>
      </c>
      <c r="E111" s="16" t="s">
        <v>237</v>
      </c>
      <c r="F111" s="17">
        <f>SUM(F112:F115)</f>
        <v>1502129000</v>
      </c>
      <c r="G111" s="17">
        <f t="shared" ref="G111:O111" si="143">SUM(G112:G115)</f>
        <v>0</v>
      </c>
      <c r="H111" s="17">
        <f t="shared" si="143"/>
        <v>0</v>
      </c>
      <c r="I111" s="17">
        <f t="shared" si="143"/>
        <v>1502129000</v>
      </c>
      <c r="J111" s="17">
        <f t="shared" si="143"/>
        <v>0</v>
      </c>
      <c r="K111" s="17">
        <f t="shared" si="143"/>
        <v>1502129000</v>
      </c>
      <c r="L111" s="17">
        <f t="shared" si="143"/>
        <v>0</v>
      </c>
      <c r="M111" s="17">
        <f t="shared" si="143"/>
        <v>1502129000</v>
      </c>
      <c r="N111" s="17">
        <f t="shared" si="143"/>
        <v>88269222</v>
      </c>
      <c r="O111" s="17">
        <f t="shared" si="143"/>
        <v>442586162</v>
      </c>
      <c r="P111" s="18">
        <f t="shared" si="90"/>
        <v>0.29463925002446528</v>
      </c>
      <c r="Q111" s="17">
        <f t="shared" ref="Q111:R111" si="144">SUM(Q112:Q115)</f>
        <v>88269222</v>
      </c>
      <c r="R111" s="17">
        <f t="shared" si="144"/>
        <v>439876817</v>
      </c>
      <c r="S111" s="18">
        <f t="shared" si="86"/>
        <v>0.29283558003340593</v>
      </c>
      <c r="T111" s="19">
        <f t="shared" ref="T111" si="145">SUM(T112:T115)</f>
        <v>439876817</v>
      </c>
    </row>
    <row r="112" spans="1:20">
      <c r="A112" s="1">
        <f t="shared" si="97"/>
        <v>18</v>
      </c>
      <c r="B112" s="1" t="s">
        <v>50</v>
      </c>
      <c r="C112" s="20" t="str">
        <f t="shared" ref="C112:C115" si="146">LEFT(D112,2)&amp;"."&amp;MID(D112,3,1)&amp;"."&amp;MID(D112,4,1)&amp;"."&amp;MID(D112,5,2)&amp;"."&amp;MID(D112,7,2)&amp;"."&amp;MID(D112,9,3)&amp;"."&amp;MID(D112,12,2)&amp;"."&amp;MID(D112,14,50)</f>
        <v>O2.1.2.02.02.008.04.84120</v>
      </c>
      <c r="D112" s="20" t="s">
        <v>238</v>
      </c>
      <c r="E112" s="21" t="s">
        <v>239</v>
      </c>
      <c r="F112" s="22">
        <f>IFERROR(VLOOKUP(D112,'[1]INSUMO VIG'!$B$2:$T$926,3,0),0)</f>
        <v>1124760000</v>
      </c>
      <c r="G112" s="22">
        <f>IFERROR(VLOOKUP(D112,'[1]INSUMO VIG'!$B$2:$T$926,4,0),0)</f>
        <v>0</v>
      </c>
      <c r="H112" s="22">
        <f>IFERROR(VLOOKUP(D112,'[1]INSUMO VIG'!$B$2:$T$926,5,0),0)</f>
        <v>0</v>
      </c>
      <c r="I112" s="22">
        <f>IFERROR(VLOOKUP(D112,'[1]INSUMO VIG'!$B$2:$T$926,6,0),0)</f>
        <v>1124760000</v>
      </c>
      <c r="J112" s="22">
        <f>IFERROR(VLOOKUP(D112,'[1]INSUMO VIG'!$B$2:$T$926,7,0),0)</f>
        <v>0</v>
      </c>
      <c r="K112" s="22">
        <f>IFERROR(VLOOKUP(D112,'[1]INSUMO VIG'!$B$2:$T$926,8,0),0)</f>
        <v>1124760000</v>
      </c>
      <c r="L112" s="22">
        <f>IFERROR(VLOOKUP(D112,'[1]INSUMO VIG'!$B$2:$T$926,9,0),0)</f>
        <v>0</v>
      </c>
      <c r="M112" s="22">
        <f>IFERROR(VLOOKUP(D112,'[1]INSUMO VIG'!$B$2:$T$926,10,0),0)</f>
        <v>1124760000</v>
      </c>
      <c r="N112" s="22">
        <f>IFERROR(VLOOKUP(D112,'[1]INSUMO VIG'!$B$2:$T$926,11,0),0)</f>
        <v>67970363</v>
      </c>
      <c r="O112" s="22">
        <f>IFERROR(VLOOKUP(D112,'[1]INSUMO VIG'!$B$2:$T$926,12,0),0)</f>
        <v>344087148</v>
      </c>
      <c r="P112" s="23">
        <f t="shared" si="90"/>
        <v>0.30592050570788437</v>
      </c>
      <c r="Q112" s="22">
        <f>IFERROR(VLOOKUP(D112,'[1]INSUMO VIG'!$B$2:$T$926,14,0),0)</f>
        <v>67970363</v>
      </c>
      <c r="R112" s="22">
        <f>IFERROR(VLOOKUP(D112,'[1]INSUMO VIG'!$B$2:$T$926,15,0),0)</f>
        <v>341489604</v>
      </c>
      <c r="S112" s="23">
        <f t="shared" si="86"/>
        <v>0.30361108503147338</v>
      </c>
      <c r="T112" s="24">
        <f>IFERROR(VLOOKUP(D112,'[1]INSUMO VIG'!$B$2:$T$926,18,0),0)</f>
        <v>341489604</v>
      </c>
    </row>
    <row r="113" spans="1:20">
      <c r="A113" s="1">
        <f t="shared" si="97"/>
        <v>18</v>
      </c>
      <c r="B113" s="1" t="s">
        <v>50</v>
      </c>
      <c r="C113" s="20" t="str">
        <f t="shared" si="146"/>
        <v>O2.1.2.02.02.008.04.84131</v>
      </c>
      <c r="D113" s="20" t="s">
        <v>240</v>
      </c>
      <c r="E113" s="21" t="s">
        <v>241</v>
      </c>
      <c r="F113" s="22">
        <f>IFERROR(VLOOKUP(D113,'[1]INSUMO VIG'!$B$2:$T$926,3,0),0)</f>
        <v>168747000</v>
      </c>
      <c r="G113" s="22">
        <f>IFERROR(VLOOKUP(D113,'[1]INSUMO VIG'!$B$2:$T$926,4,0),0)</f>
        <v>0</v>
      </c>
      <c r="H113" s="22">
        <f>IFERROR(VLOOKUP(D113,'[1]INSUMO VIG'!$B$2:$T$926,5,0),0)</f>
        <v>0</v>
      </c>
      <c r="I113" s="22">
        <f>IFERROR(VLOOKUP(D113,'[1]INSUMO VIG'!$B$2:$T$926,6,0),0)</f>
        <v>168747000</v>
      </c>
      <c r="J113" s="22">
        <f>IFERROR(VLOOKUP(D113,'[1]INSUMO VIG'!$B$2:$T$926,7,0),0)</f>
        <v>0</v>
      </c>
      <c r="K113" s="22">
        <f>IFERROR(VLOOKUP(D113,'[1]INSUMO VIG'!$B$2:$T$926,8,0),0)</f>
        <v>168747000</v>
      </c>
      <c r="L113" s="22">
        <f>IFERROR(VLOOKUP(D113,'[1]INSUMO VIG'!$B$2:$T$926,9,0),0)</f>
        <v>0</v>
      </c>
      <c r="M113" s="22">
        <f>IFERROR(VLOOKUP(D113,'[1]INSUMO VIG'!$B$2:$T$926,10,0),0)</f>
        <v>168747000</v>
      </c>
      <c r="N113" s="22">
        <f>IFERROR(VLOOKUP(D113,'[1]INSUMO VIG'!$B$2:$T$926,11,0),0)</f>
        <v>12811421</v>
      </c>
      <c r="O113" s="22">
        <f>IFERROR(VLOOKUP(D113,'[1]INSUMO VIG'!$B$2:$T$926,12,0),0)</f>
        <v>67046162</v>
      </c>
      <c r="P113" s="23">
        <f t="shared" si="90"/>
        <v>0.39731765305457284</v>
      </c>
      <c r="Q113" s="22">
        <f>IFERROR(VLOOKUP(D113,'[1]INSUMO VIG'!$B$2:$T$926,14,0),0)</f>
        <v>12811421</v>
      </c>
      <c r="R113" s="22">
        <f>IFERROR(VLOOKUP(D113,'[1]INSUMO VIG'!$B$2:$T$926,15,0),0)</f>
        <v>66934361</v>
      </c>
      <c r="S113" s="23">
        <f t="shared" si="86"/>
        <v>0.39665511683170662</v>
      </c>
      <c r="T113" s="24">
        <f>IFERROR(VLOOKUP(D113,'[1]INSUMO VIG'!$B$2:$T$926,18,0),0)</f>
        <v>66934361</v>
      </c>
    </row>
    <row r="114" spans="1:20">
      <c r="A114" s="1">
        <f t="shared" si="97"/>
        <v>18</v>
      </c>
      <c r="B114" s="1" t="s">
        <v>50</v>
      </c>
      <c r="C114" s="20" t="str">
        <f t="shared" si="146"/>
        <v>O2.1.2.02.02.008.04.84210</v>
      </c>
      <c r="D114" s="20" t="s">
        <v>242</v>
      </c>
      <c r="E114" s="21" t="s">
        <v>243</v>
      </c>
      <c r="F114" s="22">
        <f>IFERROR(VLOOKUP(D114,'[1]INSUMO VIG'!$B$2:$T$926,3,0),0)</f>
        <v>184656000</v>
      </c>
      <c r="G114" s="22">
        <f>IFERROR(VLOOKUP(D114,'[1]INSUMO VIG'!$B$2:$T$926,4,0),0)</f>
        <v>0</v>
      </c>
      <c r="H114" s="22">
        <f>IFERROR(VLOOKUP(D114,'[1]INSUMO VIG'!$B$2:$T$926,5,0),0)</f>
        <v>0</v>
      </c>
      <c r="I114" s="22">
        <f>IFERROR(VLOOKUP(D114,'[1]INSUMO VIG'!$B$2:$T$926,6,0),0)</f>
        <v>184656000</v>
      </c>
      <c r="J114" s="22">
        <f>IFERROR(VLOOKUP(D114,'[1]INSUMO VIG'!$B$2:$T$926,7,0),0)</f>
        <v>0</v>
      </c>
      <c r="K114" s="22">
        <f>IFERROR(VLOOKUP(D114,'[1]INSUMO VIG'!$B$2:$T$926,8,0),0)</f>
        <v>184656000</v>
      </c>
      <c r="L114" s="22">
        <f>IFERROR(VLOOKUP(D114,'[1]INSUMO VIG'!$B$2:$T$926,9,0),0)</f>
        <v>0</v>
      </c>
      <c r="M114" s="22">
        <f>IFERROR(VLOOKUP(D114,'[1]INSUMO VIG'!$B$2:$T$926,10,0),0)</f>
        <v>184656000</v>
      </c>
      <c r="N114" s="22">
        <f>IFERROR(VLOOKUP(D114,'[1]INSUMO VIG'!$B$2:$T$926,11,0),0)</f>
        <v>5027651</v>
      </c>
      <c r="O114" s="22">
        <f>IFERROR(VLOOKUP(D114,'[1]INSUMO VIG'!$B$2:$T$926,12,0),0)</f>
        <v>25136670</v>
      </c>
      <c r="P114" s="23">
        <f t="shared" si="90"/>
        <v>0.13612701455679752</v>
      </c>
      <c r="Q114" s="22">
        <f>IFERROR(VLOOKUP(D114,'[1]INSUMO VIG'!$B$2:$T$926,14,0),0)</f>
        <v>5027651</v>
      </c>
      <c r="R114" s="22">
        <f>IFERROR(VLOOKUP(D114,'[1]INSUMO VIG'!$B$2:$T$926,15,0),0)</f>
        <v>25136670</v>
      </c>
      <c r="S114" s="23">
        <f t="shared" si="86"/>
        <v>0.13612701455679752</v>
      </c>
      <c r="T114" s="24">
        <f>IFERROR(VLOOKUP(D114,'[1]INSUMO VIG'!$B$2:$T$926,18,0),0)</f>
        <v>25136670</v>
      </c>
    </row>
    <row r="115" spans="1:20" ht="25.5">
      <c r="A115" s="1">
        <f t="shared" si="97"/>
        <v>18</v>
      </c>
      <c r="B115" s="1" t="s">
        <v>50</v>
      </c>
      <c r="C115" s="20" t="str">
        <f t="shared" si="146"/>
        <v>O2.1.2.02.02.008.04.84612</v>
      </c>
      <c r="D115" s="20" t="s">
        <v>244</v>
      </c>
      <c r="E115" s="21" t="s">
        <v>245</v>
      </c>
      <c r="F115" s="22">
        <f>IFERROR(VLOOKUP(D115,'[1]INSUMO VIG'!$B$2:$T$926,3,0),0)</f>
        <v>23966000</v>
      </c>
      <c r="G115" s="22">
        <f>IFERROR(VLOOKUP(D115,'[1]INSUMO VIG'!$B$2:$T$926,4,0),0)</f>
        <v>0</v>
      </c>
      <c r="H115" s="22">
        <f>IFERROR(VLOOKUP(D115,'[1]INSUMO VIG'!$B$2:$T$926,5,0),0)</f>
        <v>0</v>
      </c>
      <c r="I115" s="22">
        <f>IFERROR(VLOOKUP(D115,'[1]INSUMO VIG'!$B$2:$T$926,6,0),0)</f>
        <v>23966000</v>
      </c>
      <c r="J115" s="22">
        <f>IFERROR(VLOOKUP(D115,'[1]INSUMO VIG'!$B$2:$T$926,7,0),0)</f>
        <v>0</v>
      </c>
      <c r="K115" s="22">
        <f>IFERROR(VLOOKUP(D115,'[1]INSUMO VIG'!$B$2:$T$926,8,0),0)</f>
        <v>23966000</v>
      </c>
      <c r="L115" s="22">
        <f>IFERROR(VLOOKUP(D115,'[1]INSUMO VIG'!$B$2:$T$926,9,0),0)</f>
        <v>0</v>
      </c>
      <c r="M115" s="22">
        <f>IFERROR(VLOOKUP(D115,'[1]INSUMO VIG'!$B$2:$T$926,10,0),0)</f>
        <v>23966000</v>
      </c>
      <c r="N115" s="22">
        <f>IFERROR(VLOOKUP(D115,'[1]INSUMO VIG'!$B$2:$T$926,11,0),0)</f>
        <v>2459787</v>
      </c>
      <c r="O115" s="22">
        <f>IFERROR(VLOOKUP(D115,'[1]INSUMO VIG'!$B$2:$T$926,12,0),0)</f>
        <v>6316182</v>
      </c>
      <c r="P115" s="23">
        <f t="shared" si="90"/>
        <v>0.26354760911290998</v>
      </c>
      <c r="Q115" s="22">
        <f>IFERROR(VLOOKUP(D115,'[1]INSUMO VIG'!$B$2:$T$926,14,0),0)</f>
        <v>2459787</v>
      </c>
      <c r="R115" s="22">
        <f>IFERROR(VLOOKUP(D115,'[1]INSUMO VIG'!$B$2:$T$926,15,0),0)</f>
        <v>6316182</v>
      </c>
      <c r="S115" s="23">
        <f t="shared" si="86"/>
        <v>0.26354760911290998</v>
      </c>
      <c r="T115" s="24">
        <f>IFERROR(VLOOKUP(D115,'[1]INSUMO VIG'!$B$2:$T$926,18,0),0)</f>
        <v>6316182</v>
      </c>
    </row>
    <row r="116" spans="1:20" ht="51">
      <c r="B116" s="1" t="s">
        <v>37</v>
      </c>
      <c r="C116" s="20"/>
      <c r="D116" s="15" t="s">
        <v>246</v>
      </c>
      <c r="E116" s="16" t="s">
        <v>247</v>
      </c>
      <c r="F116" s="17">
        <f>SUM(F117:F119)</f>
        <v>8475431000</v>
      </c>
      <c r="G116" s="17">
        <f t="shared" ref="G116:O116" si="147">SUM(G117:G119)</f>
        <v>0</v>
      </c>
      <c r="H116" s="17">
        <f t="shared" si="147"/>
        <v>0</v>
      </c>
      <c r="I116" s="17">
        <f t="shared" si="147"/>
        <v>8475431000</v>
      </c>
      <c r="J116" s="17">
        <f t="shared" si="147"/>
        <v>0</v>
      </c>
      <c r="K116" s="17">
        <f t="shared" si="147"/>
        <v>8475431000</v>
      </c>
      <c r="L116" s="17">
        <f t="shared" si="147"/>
        <v>0</v>
      </c>
      <c r="M116" s="17">
        <f t="shared" si="147"/>
        <v>8475431000</v>
      </c>
      <c r="N116" s="17">
        <f t="shared" si="147"/>
        <v>757494452</v>
      </c>
      <c r="O116" s="17">
        <f t="shared" si="147"/>
        <v>3724693137</v>
      </c>
      <c r="P116" s="18">
        <f t="shared" si="90"/>
        <v>0.4394694661545826</v>
      </c>
      <c r="Q116" s="17">
        <f t="shared" ref="Q116" si="148">SUM(Q117:Q119)</f>
        <v>757494452</v>
      </c>
      <c r="R116" s="17">
        <f t="shared" ref="R116" si="149">SUM(R117:R119)</f>
        <v>3438824298</v>
      </c>
      <c r="S116" s="18">
        <f t="shared" si="86"/>
        <v>0.40574034500428358</v>
      </c>
      <c r="T116" s="19">
        <f t="shared" ref="T116" si="150">SUM(T117:T119)</f>
        <v>3438824297</v>
      </c>
    </row>
    <row r="117" spans="1:20" ht="38.25">
      <c r="B117" s="1" t="s">
        <v>50</v>
      </c>
      <c r="C117" s="20"/>
      <c r="D117" s="20" t="s">
        <v>248</v>
      </c>
      <c r="E117" s="21" t="s">
        <v>249</v>
      </c>
      <c r="F117" s="22">
        <f>IFERROR(VLOOKUP(D117,'[1]INSUMO VIG'!$B$2:$T$926,3,0),0)</f>
        <v>4270895000</v>
      </c>
      <c r="G117" s="22">
        <f>IFERROR(VLOOKUP(D117,'[1]INSUMO VIG'!$B$2:$T$926,4,0),0)</f>
        <v>0</v>
      </c>
      <c r="H117" s="22">
        <f>IFERROR(VLOOKUP(D117,'[1]INSUMO VIG'!$B$2:$T$926,5,0),0)</f>
        <v>0</v>
      </c>
      <c r="I117" s="22">
        <f>IFERROR(VLOOKUP(D117,'[1]INSUMO VIG'!$B$2:$T$926,6,0),0)</f>
        <v>4270895000</v>
      </c>
      <c r="J117" s="22">
        <f>IFERROR(VLOOKUP(D117,'[1]INSUMO VIG'!$B$2:$T$926,7,0),0)</f>
        <v>0</v>
      </c>
      <c r="K117" s="22">
        <f>IFERROR(VLOOKUP(D117,'[1]INSUMO VIG'!$B$2:$T$926,8,0),0)</f>
        <v>4270895000</v>
      </c>
      <c r="L117" s="22">
        <f>IFERROR(VLOOKUP(D117,'[1]INSUMO VIG'!$B$2:$T$926,9,0),0)</f>
        <v>0</v>
      </c>
      <c r="M117" s="22">
        <f>IFERROR(VLOOKUP(D117,'[1]INSUMO VIG'!$B$2:$T$926,10,0),0)</f>
        <v>4270895000</v>
      </c>
      <c r="N117" s="22">
        <f>IFERROR(VLOOKUP(D117,'[1]INSUMO VIG'!$B$2:$T$926,11,0),0)</f>
        <v>420822018</v>
      </c>
      <c r="O117" s="22">
        <f>IFERROR(VLOOKUP(D117,'[1]INSUMO VIG'!$B$2:$T$926,12,0),0)</f>
        <v>2170965411</v>
      </c>
      <c r="P117" s="23">
        <f t="shared" si="90"/>
        <v>0.50831626883826453</v>
      </c>
      <c r="Q117" s="22">
        <f>IFERROR(VLOOKUP(D117,'[1]INSUMO VIG'!$B$2:$T$926,14,0),0)</f>
        <v>420822018</v>
      </c>
      <c r="R117" s="22">
        <f>IFERROR(VLOOKUP(D117,'[1]INSUMO VIG'!$B$2:$T$926,15,0),0)</f>
        <v>1896395481</v>
      </c>
      <c r="S117" s="23">
        <f t="shared" si="86"/>
        <v>0.4440276525177978</v>
      </c>
      <c r="T117" s="24">
        <f>IFERROR(VLOOKUP(D117,'[1]INSUMO VIG'!$B$2:$T$926,18,0),0)</f>
        <v>1896395481</v>
      </c>
    </row>
    <row r="118" spans="1:20" ht="25.5">
      <c r="B118" s="1" t="s">
        <v>50</v>
      </c>
      <c r="C118" s="20"/>
      <c r="D118" s="20" t="s">
        <v>250</v>
      </c>
      <c r="E118" s="21" t="s">
        <v>251</v>
      </c>
      <c r="F118" s="22">
        <f>IFERROR(VLOOKUP(D118,'[1]INSUMO VIG'!$B$2:$T$926,3,0),0)</f>
        <v>2197386000</v>
      </c>
      <c r="G118" s="22">
        <f>IFERROR(VLOOKUP(D118,'[1]INSUMO VIG'!$B$2:$T$926,4,0),0)</f>
        <v>0</v>
      </c>
      <c r="H118" s="22">
        <f>IFERROR(VLOOKUP(D118,'[1]INSUMO VIG'!$B$2:$T$926,5,0),0)</f>
        <v>0</v>
      </c>
      <c r="I118" s="22">
        <f>IFERROR(VLOOKUP(D118,'[1]INSUMO VIG'!$B$2:$T$926,6,0),0)</f>
        <v>2197386000</v>
      </c>
      <c r="J118" s="22">
        <f>IFERROR(VLOOKUP(D118,'[1]INSUMO VIG'!$B$2:$T$926,7,0),0)</f>
        <v>0</v>
      </c>
      <c r="K118" s="22">
        <f>IFERROR(VLOOKUP(D118,'[1]INSUMO VIG'!$B$2:$T$926,8,0),0)</f>
        <v>2197386000</v>
      </c>
      <c r="L118" s="22">
        <f>IFERROR(VLOOKUP(D118,'[1]INSUMO VIG'!$B$2:$T$926,9,0),0)</f>
        <v>0</v>
      </c>
      <c r="M118" s="22">
        <f>IFERROR(VLOOKUP(D118,'[1]INSUMO VIG'!$B$2:$T$926,10,0),0)</f>
        <v>2197386000</v>
      </c>
      <c r="N118" s="22">
        <f>IFERROR(VLOOKUP(D118,'[1]INSUMO VIG'!$B$2:$T$926,11,0),0)</f>
        <v>209427608</v>
      </c>
      <c r="O118" s="22">
        <f>IFERROR(VLOOKUP(D118,'[1]INSUMO VIG'!$B$2:$T$926,12,0),0)</f>
        <v>864254274</v>
      </c>
      <c r="P118" s="23">
        <f t="shared" si="90"/>
        <v>0.39331017581799466</v>
      </c>
      <c r="Q118" s="22">
        <f>IFERROR(VLOOKUP(D118,'[1]INSUMO VIG'!$B$2:$T$926,14,0),0)</f>
        <v>209427608</v>
      </c>
      <c r="R118" s="22">
        <f>IFERROR(VLOOKUP(D118,'[1]INSUMO VIG'!$B$2:$T$926,15,0),0)</f>
        <v>852955365</v>
      </c>
      <c r="S118" s="23">
        <f t="shared" si="86"/>
        <v>0.38816819848674744</v>
      </c>
      <c r="T118" s="24">
        <f>IFERROR(VLOOKUP(D118,'[1]INSUMO VIG'!$B$2:$T$926,18,0),0)</f>
        <v>852955365</v>
      </c>
    </row>
    <row r="119" spans="1:20" ht="25.5">
      <c r="B119" s="1" t="s">
        <v>50</v>
      </c>
      <c r="C119" s="20"/>
      <c r="D119" s="20" t="s">
        <v>252</v>
      </c>
      <c r="E119" s="21" t="s">
        <v>253</v>
      </c>
      <c r="F119" s="22">
        <f>IFERROR(VLOOKUP(D119,'[1]INSUMO VIG'!$B$2:$T$926,3,0),0)</f>
        <v>2007150000</v>
      </c>
      <c r="G119" s="22">
        <f>IFERROR(VLOOKUP(D119,'[1]INSUMO VIG'!$B$2:$T$926,4,0),0)</f>
        <v>0</v>
      </c>
      <c r="H119" s="22">
        <f>IFERROR(VLOOKUP(D119,'[1]INSUMO VIG'!$B$2:$T$926,5,0),0)</f>
        <v>0</v>
      </c>
      <c r="I119" s="22">
        <f>IFERROR(VLOOKUP(D119,'[1]INSUMO VIG'!$B$2:$T$926,6,0),0)</f>
        <v>2007150000</v>
      </c>
      <c r="J119" s="22">
        <f>IFERROR(VLOOKUP(D119,'[1]INSUMO VIG'!$B$2:$T$926,7,0),0)</f>
        <v>0</v>
      </c>
      <c r="K119" s="22">
        <f>IFERROR(VLOOKUP(D119,'[1]INSUMO VIG'!$B$2:$T$926,8,0),0)</f>
        <v>2007150000</v>
      </c>
      <c r="L119" s="22">
        <f>IFERROR(VLOOKUP(D119,'[1]INSUMO VIG'!$B$2:$T$926,9,0),0)</f>
        <v>0</v>
      </c>
      <c r="M119" s="22">
        <f>IFERROR(VLOOKUP(D119,'[1]INSUMO VIG'!$B$2:$T$926,10,0),0)</f>
        <v>2007150000</v>
      </c>
      <c r="N119" s="22">
        <f>IFERROR(VLOOKUP(D119,'[1]INSUMO VIG'!$B$2:$T$926,11,0),0)</f>
        <v>127244826</v>
      </c>
      <c r="O119" s="22">
        <f>IFERROR(VLOOKUP(D119,'[1]INSUMO VIG'!$B$2:$T$926,12,0),0)</f>
        <v>689473452</v>
      </c>
      <c r="P119" s="23">
        <f t="shared" si="90"/>
        <v>0.34350868246020477</v>
      </c>
      <c r="Q119" s="22">
        <f>IFERROR(VLOOKUP(D119,'[1]INSUMO VIG'!$B$2:$T$926,14,0),0)</f>
        <v>127244826</v>
      </c>
      <c r="R119" s="22">
        <f>IFERROR(VLOOKUP(D119,'[1]INSUMO VIG'!$B$2:$T$926,15,0),0)</f>
        <v>689473452</v>
      </c>
      <c r="S119" s="23">
        <f t="shared" si="86"/>
        <v>0.34350868246020477</v>
      </c>
      <c r="T119" s="24">
        <f>IFERROR(VLOOKUP(D119,'[1]INSUMO VIG'!$B$2:$T$926,18,0),0)</f>
        <v>689473451</v>
      </c>
    </row>
    <row r="120" spans="1:20" ht="38.25">
      <c r="B120" s="1" t="s">
        <v>37</v>
      </c>
      <c r="C120" s="20"/>
      <c r="D120" s="15" t="s">
        <v>254</v>
      </c>
      <c r="E120" s="16" t="s">
        <v>255</v>
      </c>
      <c r="F120" s="17">
        <f>SUM(F121:F123)</f>
        <v>60075000</v>
      </c>
      <c r="G120" s="17">
        <f t="shared" ref="G120:O120" si="151">SUM(G121:G123)</f>
        <v>0</v>
      </c>
      <c r="H120" s="17">
        <f t="shared" si="151"/>
        <v>437603000</v>
      </c>
      <c r="I120" s="17">
        <f t="shared" si="151"/>
        <v>497678000</v>
      </c>
      <c r="J120" s="17">
        <f t="shared" si="151"/>
        <v>0</v>
      </c>
      <c r="K120" s="17">
        <f t="shared" si="151"/>
        <v>497678000</v>
      </c>
      <c r="L120" s="17">
        <f t="shared" si="151"/>
        <v>450678000</v>
      </c>
      <c r="M120" s="17">
        <f t="shared" si="151"/>
        <v>450678000</v>
      </c>
      <c r="N120" s="17">
        <f t="shared" si="151"/>
        <v>0</v>
      </c>
      <c r="O120" s="17">
        <f t="shared" si="151"/>
        <v>0</v>
      </c>
      <c r="P120" s="18">
        <f t="shared" si="90"/>
        <v>0</v>
      </c>
      <c r="Q120" s="17">
        <f t="shared" ref="Q120" si="152">SUM(Q121:Q123)</f>
        <v>0</v>
      </c>
      <c r="R120" s="17">
        <f t="shared" ref="R120:T120" si="153">SUM(R121:R123)</f>
        <v>0</v>
      </c>
      <c r="S120" s="18">
        <f t="shared" si="86"/>
        <v>0</v>
      </c>
      <c r="T120" s="19">
        <f t="shared" si="153"/>
        <v>0</v>
      </c>
    </row>
    <row r="121" spans="1:20" ht="38.25">
      <c r="B121" s="1" t="s">
        <v>50</v>
      </c>
      <c r="C121" s="20"/>
      <c r="D121" s="20" t="s">
        <v>256</v>
      </c>
      <c r="E121" s="21" t="s">
        <v>257</v>
      </c>
      <c r="F121" s="22">
        <f>IFERROR(VLOOKUP(D121,'[1]INSUMO VIG'!$B$2:$T$926,3,0),0)</f>
        <v>60075000</v>
      </c>
      <c r="G121" s="22">
        <f>IFERROR(VLOOKUP(D121,'[1]INSUMO VIG'!$B$2:$T$926,4,0),0)</f>
        <v>0</v>
      </c>
      <c r="H121" s="22">
        <f>IFERROR(VLOOKUP(D121,'[1]INSUMO VIG'!$B$2:$T$926,5,0),0)</f>
        <v>-30075000</v>
      </c>
      <c r="I121" s="22">
        <f>IFERROR(VLOOKUP(D121,'[1]INSUMO VIG'!$B$2:$T$926,6,0),0)</f>
        <v>30000000</v>
      </c>
      <c r="J121" s="22">
        <f>IFERROR(VLOOKUP(D121,'[1]INSUMO VIG'!$B$2:$T$926,7,0),0)</f>
        <v>0</v>
      </c>
      <c r="K121" s="22">
        <f>IFERROR(VLOOKUP(D121,'[1]INSUMO VIG'!$B$2:$T$926,8,0),0)</f>
        <v>30000000</v>
      </c>
      <c r="L121" s="22">
        <f>IFERROR(VLOOKUP(D121,'[1]INSUMO VIG'!$B$2:$T$926,9,0),0)</f>
        <v>0</v>
      </c>
      <c r="M121" s="22">
        <f>IFERROR(VLOOKUP(D121,'[1]INSUMO VIG'!$B$2:$T$926,10,0),0)</f>
        <v>0</v>
      </c>
      <c r="N121" s="22">
        <f>IFERROR(VLOOKUP(D121,'[1]INSUMO VIG'!$B$2:$T$926,11,0),0)</f>
        <v>0</v>
      </c>
      <c r="O121" s="22">
        <f>IFERROR(VLOOKUP(D121,'[1]INSUMO VIG'!$B$2:$T$926,12,0),0)</f>
        <v>0</v>
      </c>
      <c r="P121" s="23">
        <f t="shared" si="90"/>
        <v>0</v>
      </c>
      <c r="Q121" s="22">
        <f>IFERROR(VLOOKUP(D121,'[1]INSUMO VIG'!$B$2:$T$926,14,0),0)</f>
        <v>0</v>
      </c>
      <c r="R121" s="22">
        <f>IFERROR(VLOOKUP(D121,'[1]INSUMO VIG'!$B$2:$T$926,15,0),0)</f>
        <v>0</v>
      </c>
      <c r="S121" s="23">
        <f t="shared" si="86"/>
        <v>0</v>
      </c>
      <c r="T121" s="24">
        <f>IFERROR(VLOOKUP(D121,'[1]INSUMO VIG'!$B$2:$T$926,18,0),0)</f>
        <v>0</v>
      </c>
    </row>
    <row r="122" spans="1:20" ht="38.25">
      <c r="C122" s="20"/>
      <c r="D122" s="20" t="s">
        <v>258</v>
      </c>
      <c r="E122" s="21" t="s">
        <v>259</v>
      </c>
      <c r="F122" s="22">
        <f>IFERROR(VLOOKUP(D122,'[1]INSUMO VIG'!$B$2:$T$926,3,0),0)</f>
        <v>0</v>
      </c>
      <c r="G122" s="22">
        <f>IFERROR(VLOOKUP(D122,'[1]INSUMO VIG'!$B$2:$T$926,4,0),0)</f>
        <v>0</v>
      </c>
      <c r="H122" s="22">
        <f>IFERROR(VLOOKUP(D122,'[1]INSUMO VIG'!$B$2:$T$926,5,0),0)</f>
        <v>417678000</v>
      </c>
      <c r="I122" s="22">
        <f>IFERROR(VLOOKUP(D122,'[1]INSUMO VIG'!$B$2:$T$926,6,0),0)</f>
        <v>417678000</v>
      </c>
      <c r="J122" s="22">
        <f>IFERROR(VLOOKUP(D122,'[1]INSUMO VIG'!$B$2:$T$926,7,0),0)</f>
        <v>0</v>
      </c>
      <c r="K122" s="22">
        <f>IFERROR(VLOOKUP(D122,'[1]INSUMO VIG'!$B$2:$T$926,8,0),0)</f>
        <v>417678000</v>
      </c>
      <c r="L122" s="22">
        <f>IFERROR(VLOOKUP(D122,'[1]INSUMO VIG'!$B$2:$T$926,9,0),0)</f>
        <v>400678000</v>
      </c>
      <c r="M122" s="22">
        <f>IFERROR(VLOOKUP(D122,'[1]INSUMO VIG'!$B$2:$T$926,10,0),0)</f>
        <v>400678000</v>
      </c>
      <c r="N122" s="22">
        <f>IFERROR(VLOOKUP(D122,'[1]INSUMO VIG'!$B$2:$T$926,11,0),0)</f>
        <v>0</v>
      </c>
      <c r="O122" s="22">
        <f>IFERROR(VLOOKUP(D122,'[1]INSUMO VIG'!$B$2:$T$926,12,0),0)</f>
        <v>0</v>
      </c>
      <c r="P122" s="23">
        <f t="shared" si="90"/>
        <v>0</v>
      </c>
      <c r="Q122" s="22">
        <f>IFERROR(VLOOKUP(D122,'[1]INSUMO VIG'!$B$2:$T$926,14,0),0)</f>
        <v>0</v>
      </c>
      <c r="R122" s="22">
        <f>IFERROR(VLOOKUP(D122,'[1]INSUMO VIG'!$B$2:$T$926,15,0),0)</f>
        <v>0</v>
      </c>
      <c r="S122" s="23">
        <f t="shared" si="86"/>
        <v>0</v>
      </c>
      <c r="T122" s="24">
        <f>IFERROR(VLOOKUP(D122,'[1]INSUMO VIG'!$B$2:$T$926,18,0),0)</f>
        <v>0</v>
      </c>
    </row>
    <row r="123" spans="1:20" ht="25.5">
      <c r="C123" s="20"/>
      <c r="D123" s="20" t="s">
        <v>260</v>
      </c>
      <c r="E123" s="21" t="s">
        <v>261</v>
      </c>
      <c r="F123" s="22">
        <f>IFERROR(VLOOKUP(D123,'[1]INSUMO VIG'!$B$2:$T$926,3,0),0)</f>
        <v>0</v>
      </c>
      <c r="G123" s="22">
        <f>IFERROR(VLOOKUP(D123,'[1]INSUMO VIG'!$B$2:$T$926,4,0),0)</f>
        <v>0</v>
      </c>
      <c r="H123" s="22">
        <f>IFERROR(VLOOKUP(D123,'[1]INSUMO VIG'!$B$2:$T$926,5,0),0)</f>
        <v>50000000</v>
      </c>
      <c r="I123" s="22">
        <f>IFERROR(VLOOKUP(D123,'[1]INSUMO VIG'!$B$2:$T$926,6,0),0)</f>
        <v>50000000</v>
      </c>
      <c r="J123" s="22">
        <f>IFERROR(VLOOKUP(D123,'[1]INSUMO VIG'!$B$2:$T$926,7,0),0)</f>
        <v>0</v>
      </c>
      <c r="K123" s="22">
        <f>IFERROR(VLOOKUP(D123,'[1]INSUMO VIG'!$B$2:$T$926,8,0),0)</f>
        <v>50000000</v>
      </c>
      <c r="L123" s="22">
        <f>IFERROR(VLOOKUP(D123,'[1]INSUMO VIG'!$B$2:$T$926,9,0),0)</f>
        <v>50000000</v>
      </c>
      <c r="M123" s="22">
        <f>IFERROR(VLOOKUP(D123,'[1]INSUMO VIG'!$B$2:$T$926,10,0),0)</f>
        <v>50000000</v>
      </c>
      <c r="N123" s="22">
        <f>IFERROR(VLOOKUP(D123,'[1]INSUMO VIG'!$B$2:$T$926,11,0),0)</f>
        <v>0</v>
      </c>
      <c r="O123" s="22">
        <f>IFERROR(VLOOKUP(D123,'[1]INSUMO VIG'!$B$2:$T$926,12,0),0)</f>
        <v>0</v>
      </c>
      <c r="P123" s="23">
        <f t="shared" si="90"/>
        <v>0</v>
      </c>
      <c r="Q123" s="22">
        <f>IFERROR(VLOOKUP(D123,'[1]INSUMO VIG'!$B$2:$T$926,14,0),0)</f>
        <v>0</v>
      </c>
      <c r="R123" s="22">
        <f>IFERROR(VLOOKUP(D123,'[1]INSUMO VIG'!$B$2:$T$926,15,0),0)</f>
        <v>0</v>
      </c>
      <c r="S123" s="23">
        <f t="shared" si="86"/>
        <v>0</v>
      </c>
      <c r="T123" s="24">
        <f>IFERROR(VLOOKUP(D123,'[1]INSUMO VIG'!$B$2:$T$926,18,0),0)</f>
        <v>0</v>
      </c>
    </row>
    <row r="124" spans="1:20" ht="25.5">
      <c r="A124" s="1">
        <f t="shared" si="97"/>
        <v>11</v>
      </c>
      <c r="B124" s="1" t="s">
        <v>37</v>
      </c>
      <c r="C124" s="15" t="str">
        <f t="shared" ref="C124" si="154">LEFT(D124,2)&amp;"."&amp;MID(D124,3,1)&amp;"."&amp;MID(D124,4,1)&amp;"."&amp;MID(D124,5,2)&amp;"."&amp;MID(D124,7,2)&amp;"."&amp;MID(D124,9,3)</f>
        <v>O2.1.2.02.02.009</v>
      </c>
      <c r="D124" s="15" t="s">
        <v>262</v>
      </c>
      <c r="E124" s="16" t="s">
        <v>263</v>
      </c>
      <c r="F124" s="17">
        <f>F125+F127+F131</f>
        <v>3968202000</v>
      </c>
      <c r="G124" s="17">
        <f>G125+G127+G131</f>
        <v>0</v>
      </c>
      <c r="H124" s="17">
        <f t="shared" ref="H124:O124" si="155">H125+H127+H131</f>
        <v>-818103000</v>
      </c>
      <c r="I124" s="17">
        <f t="shared" si="155"/>
        <v>3150099000</v>
      </c>
      <c r="J124" s="17">
        <f t="shared" si="155"/>
        <v>0</v>
      </c>
      <c r="K124" s="17">
        <f t="shared" si="155"/>
        <v>3150099000</v>
      </c>
      <c r="L124" s="17">
        <f t="shared" si="155"/>
        <v>0</v>
      </c>
      <c r="M124" s="17">
        <f t="shared" si="155"/>
        <v>2249416293</v>
      </c>
      <c r="N124" s="17">
        <f t="shared" si="155"/>
        <v>158049466</v>
      </c>
      <c r="O124" s="17">
        <f t="shared" si="155"/>
        <v>824335989</v>
      </c>
      <c r="P124" s="25">
        <f t="shared" si="90"/>
        <v>0.26168574035292225</v>
      </c>
      <c r="Q124" s="17">
        <f t="shared" ref="Q124:R124" si="156">Q125+Q127+Q131</f>
        <v>158049466</v>
      </c>
      <c r="R124" s="17">
        <f t="shared" si="156"/>
        <v>824335989</v>
      </c>
      <c r="S124" s="25">
        <f t="shared" si="86"/>
        <v>0.26168574035292225</v>
      </c>
      <c r="T124" s="26">
        <f t="shared" ref="T124" si="157">T125+T127+T131</f>
        <v>824335990</v>
      </c>
    </row>
    <row r="125" spans="1:20">
      <c r="A125" s="1">
        <f t="shared" si="97"/>
        <v>13</v>
      </c>
      <c r="B125" s="1" t="s">
        <v>37</v>
      </c>
      <c r="C125" s="15" t="str">
        <f t="shared" ref="C125" si="158">LEFT(D125,2)&amp;"."&amp;MID(D125,3,1)&amp;"."&amp;MID(D125,4,1)&amp;"."&amp;MID(D125,5,2)&amp;"."&amp;MID(D125,7,2)&amp;"."&amp;MID(D125,9,3)&amp;"."&amp;MID(D125,12,2)</f>
        <v>O2.1.2.02.02.009.02</v>
      </c>
      <c r="D125" s="15" t="s">
        <v>264</v>
      </c>
      <c r="E125" s="16" t="s">
        <v>265</v>
      </c>
      <c r="F125" s="17">
        <f>F126</f>
        <v>463500000</v>
      </c>
      <c r="G125" s="17">
        <f t="shared" ref="G125:O125" si="159">G126</f>
        <v>0</v>
      </c>
      <c r="H125" s="17">
        <f t="shared" si="159"/>
        <v>-200000000</v>
      </c>
      <c r="I125" s="17">
        <f t="shared" si="159"/>
        <v>263500000</v>
      </c>
      <c r="J125" s="17">
        <f t="shared" si="159"/>
        <v>0</v>
      </c>
      <c r="K125" s="17">
        <f t="shared" si="159"/>
        <v>263500000</v>
      </c>
      <c r="L125" s="17">
        <f t="shared" si="159"/>
        <v>0</v>
      </c>
      <c r="M125" s="17">
        <f t="shared" si="159"/>
        <v>0</v>
      </c>
      <c r="N125" s="17">
        <f t="shared" si="159"/>
        <v>0</v>
      </c>
      <c r="O125" s="17">
        <f t="shared" si="159"/>
        <v>0</v>
      </c>
      <c r="P125" s="18">
        <f t="shared" si="90"/>
        <v>0</v>
      </c>
      <c r="Q125" s="17">
        <f t="shared" ref="Q125:T125" si="160">Q126</f>
        <v>0</v>
      </c>
      <c r="R125" s="17">
        <f t="shared" si="160"/>
        <v>0</v>
      </c>
      <c r="S125" s="18">
        <f t="shared" si="86"/>
        <v>0</v>
      </c>
      <c r="T125" s="19">
        <f t="shared" si="160"/>
        <v>0</v>
      </c>
    </row>
    <row r="126" spans="1:20" ht="25.5">
      <c r="A126" s="1">
        <f t="shared" si="97"/>
        <v>18</v>
      </c>
      <c r="B126" s="1" t="s">
        <v>50</v>
      </c>
      <c r="C126" s="20" t="str">
        <f>LEFT(D126,2)&amp;"."&amp;MID(D126,3,1)&amp;"."&amp;MID(D126,4,1)&amp;"."&amp;MID(D126,5,2)&amp;"."&amp;MID(D126,7,2)&amp;"."&amp;MID(D126,9,3)&amp;"."&amp;MID(D126,12,2)&amp;"."&amp;MID(D126,14,50)</f>
        <v>O2.1.2.02.02.009.02.92913</v>
      </c>
      <c r="D126" s="20" t="s">
        <v>266</v>
      </c>
      <c r="E126" s="21" t="s">
        <v>267</v>
      </c>
      <c r="F126" s="22">
        <f>IFERROR(VLOOKUP(D126,'[1]INSUMO VIG'!$B$2:$T$926,3,0),0)</f>
        <v>463500000</v>
      </c>
      <c r="G126" s="22">
        <f>IFERROR(VLOOKUP(D126,'[1]INSUMO VIG'!$B$2:$T$926,4,0),0)</f>
        <v>0</v>
      </c>
      <c r="H126" s="22">
        <f>IFERROR(VLOOKUP(D126,'[1]INSUMO VIG'!$B$2:$T$926,5,0),0)</f>
        <v>-200000000</v>
      </c>
      <c r="I126" s="22">
        <f>IFERROR(VLOOKUP(D126,'[1]INSUMO VIG'!$B$2:$T$926,6,0),0)</f>
        <v>263500000</v>
      </c>
      <c r="J126" s="22">
        <f>IFERROR(VLOOKUP(D126,'[1]INSUMO VIG'!$B$2:$T$926,7,0),0)</f>
        <v>0</v>
      </c>
      <c r="K126" s="22">
        <f>IFERROR(VLOOKUP(D126,'[1]INSUMO VIG'!$B$2:$T$926,8,0),0)</f>
        <v>263500000</v>
      </c>
      <c r="L126" s="22">
        <f>IFERROR(VLOOKUP(D126,'[1]INSUMO VIG'!$B$2:$T$926,9,0),0)</f>
        <v>0</v>
      </c>
      <c r="M126" s="22">
        <f>IFERROR(VLOOKUP(D126,'[1]INSUMO VIG'!$B$2:$T$926,10,0),0)</f>
        <v>0</v>
      </c>
      <c r="N126" s="22">
        <f>IFERROR(VLOOKUP(D126,'[1]INSUMO VIG'!$B$2:$T$926,11,0),0)</f>
        <v>0</v>
      </c>
      <c r="O126" s="22">
        <f>IFERROR(VLOOKUP(D126,'[1]INSUMO VIG'!$B$2:$T$926,12,0),0)</f>
        <v>0</v>
      </c>
      <c r="P126" s="23">
        <f t="shared" si="90"/>
        <v>0</v>
      </c>
      <c r="Q126" s="22">
        <f>IFERROR(VLOOKUP(D126,'[1]INSUMO VIG'!$B$2:$T$926,14,0),0)</f>
        <v>0</v>
      </c>
      <c r="R126" s="22">
        <f>IFERROR(VLOOKUP(D126,'[1]INSUMO VIG'!$B$2:$T$926,15,0),0)</f>
        <v>0</v>
      </c>
      <c r="S126" s="23">
        <f t="shared" si="86"/>
        <v>0</v>
      </c>
      <c r="T126" s="24">
        <f>IFERROR(VLOOKUP(D126,'[1]INSUMO VIG'!$B$2:$T$926,18,0),0)</f>
        <v>0</v>
      </c>
    </row>
    <row r="127" spans="1:20" ht="63.75">
      <c r="A127" s="1">
        <f t="shared" si="97"/>
        <v>13</v>
      </c>
      <c r="B127" s="1" t="s">
        <v>37</v>
      </c>
      <c r="C127" s="15" t="str">
        <f t="shared" ref="C127" si="161">LEFT(D127,2)&amp;"."&amp;MID(D127,3,1)&amp;"."&amp;MID(D127,4,1)&amp;"."&amp;MID(D127,5,2)&amp;"."&amp;MID(D127,7,2)&amp;"."&amp;MID(D127,9,3)&amp;"."&amp;MID(D127,12,2)</f>
        <v>O2.1.2.02.02.009.04</v>
      </c>
      <c r="D127" s="15" t="s">
        <v>268</v>
      </c>
      <c r="E127" s="16" t="s">
        <v>269</v>
      </c>
      <c r="F127" s="17">
        <f>SUM(F128:F129)</f>
        <v>2286599000</v>
      </c>
      <c r="G127" s="17">
        <f t="shared" ref="G127:O127" si="162">SUM(G128:G129)</f>
        <v>0</v>
      </c>
      <c r="H127" s="17">
        <f t="shared" si="162"/>
        <v>0</v>
      </c>
      <c r="I127" s="17">
        <f t="shared" si="162"/>
        <v>2286599000</v>
      </c>
      <c r="J127" s="17">
        <f t="shared" si="162"/>
        <v>0</v>
      </c>
      <c r="K127" s="17">
        <f t="shared" si="162"/>
        <v>2286599000</v>
      </c>
      <c r="L127" s="17">
        <f t="shared" si="162"/>
        <v>0</v>
      </c>
      <c r="M127" s="17">
        <f t="shared" si="162"/>
        <v>2247316293</v>
      </c>
      <c r="N127" s="17">
        <f t="shared" si="162"/>
        <v>158049466</v>
      </c>
      <c r="O127" s="17">
        <f t="shared" si="162"/>
        <v>824335989</v>
      </c>
      <c r="P127" s="18">
        <f t="shared" si="90"/>
        <v>0.36050745627020742</v>
      </c>
      <c r="Q127" s="17">
        <f t="shared" ref="Q127:R127" si="163">SUM(Q128:Q129)</f>
        <v>158049466</v>
      </c>
      <c r="R127" s="17">
        <f t="shared" si="163"/>
        <v>824335989</v>
      </c>
      <c r="S127" s="18">
        <f t="shared" si="86"/>
        <v>0.36050745627020742</v>
      </c>
      <c r="T127" s="19">
        <f t="shared" ref="T127" si="164">SUM(T128:T129)</f>
        <v>824335990</v>
      </c>
    </row>
    <row r="128" spans="1:20" ht="25.5">
      <c r="A128" s="1">
        <f t="shared" si="97"/>
        <v>18</v>
      </c>
      <c r="B128" s="1" t="s">
        <v>50</v>
      </c>
      <c r="C128" s="20" t="str">
        <f t="shared" ref="C128:C129" si="165">LEFT(D128,2)&amp;"."&amp;MID(D128,3,1)&amp;"."&amp;MID(D128,4,1)&amp;"."&amp;MID(D128,5,2)&amp;"."&amp;MID(D128,7,2)&amp;"."&amp;MID(D128,9,3)&amp;"."&amp;MID(D128,12,2)&amp;"."&amp;MID(D128,14,50)</f>
        <v>O2.1.2.02.02.009.04.94110</v>
      </c>
      <c r="D128" s="20" t="s">
        <v>270</v>
      </c>
      <c r="E128" s="21" t="s">
        <v>271</v>
      </c>
      <c r="F128" s="22">
        <f>IFERROR(VLOOKUP(D128,'[1]INSUMO VIG'!$B$2:$T$926,3,0),0)</f>
        <v>1709795000</v>
      </c>
      <c r="G128" s="22">
        <f>IFERROR(VLOOKUP(D128,'[1]INSUMO VIG'!$B$2:$T$926,4,0),0)</f>
        <v>0</v>
      </c>
      <c r="H128" s="22">
        <f>IFERROR(VLOOKUP(D128,'[1]INSUMO VIG'!$B$2:$T$926,5,0),0)</f>
        <v>0</v>
      </c>
      <c r="I128" s="22">
        <f>IFERROR(VLOOKUP(D128,'[1]INSUMO VIG'!$B$2:$T$926,6,0),0)</f>
        <v>1709795000</v>
      </c>
      <c r="J128" s="22">
        <f>IFERROR(VLOOKUP(D128,'[1]INSUMO VIG'!$B$2:$T$926,7,0),0)</f>
        <v>0</v>
      </c>
      <c r="K128" s="22">
        <f>IFERROR(VLOOKUP(D128,'[1]INSUMO VIG'!$B$2:$T$926,8,0),0)</f>
        <v>1709795000</v>
      </c>
      <c r="L128" s="22">
        <f>IFERROR(VLOOKUP(D128,'[1]INSUMO VIG'!$B$2:$T$926,9,0),0)</f>
        <v>0</v>
      </c>
      <c r="M128" s="22">
        <f>IFERROR(VLOOKUP(D128,'[1]INSUMO VIG'!$B$2:$T$926,10,0),0)</f>
        <v>1670512293</v>
      </c>
      <c r="N128" s="22">
        <f>IFERROR(VLOOKUP(D128,'[1]INSUMO VIG'!$B$2:$T$926,11,0),0)</f>
        <v>134217555</v>
      </c>
      <c r="O128" s="22">
        <f>IFERROR(VLOOKUP(D128,'[1]INSUMO VIG'!$B$2:$T$926,12,0),0)</f>
        <v>593236508</v>
      </c>
      <c r="P128" s="23">
        <f t="shared" si="90"/>
        <v>0.34696352954593973</v>
      </c>
      <c r="Q128" s="22">
        <f>IFERROR(VLOOKUP(D128,'[1]INSUMO VIG'!$B$2:$T$926,14,0),0)</f>
        <v>134217555</v>
      </c>
      <c r="R128" s="22">
        <f>IFERROR(VLOOKUP(D128,'[1]INSUMO VIG'!$B$2:$T$926,15,0),0)</f>
        <v>593236508</v>
      </c>
      <c r="S128" s="23">
        <f t="shared" si="86"/>
        <v>0.34696352954593973</v>
      </c>
      <c r="T128" s="24">
        <f>IFERROR(VLOOKUP(D128,'[1]INSUMO VIG'!$B$2:$T$926,18,0),0)</f>
        <v>593236509</v>
      </c>
    </row>
    <row r="129" spans="1:20" ht="25.5">
      <c r="A129" s="1">
        <f t="shared" si="97"/>
        <v>18</v>
      </c>
      <c r="B129" s="1" t="s">
        <v>50</v>
      </c>
      <c r="C129" s="20" t="str">
        <f t="shared" si="165"/>
        <v>O2.1.2.02.02.009.04.94239</v>
      </c>
      <c r="D129" s="20" t="s">
        <v>272</v>
      </c>
      <c r="E129" s="21" t="s">
        <v>273</v>
      </c>
      <c r="F129" s="22">
        <f>IFERROR(VLOOKUP(D129,'[1]INSUMO VIG'!$B$2:$T$926,3,0),0)</f>
        <v>576804000</v>
      </c>
      <c r="G129" s="22">
        <f>IFERROR(VLOOKUP(D129,'[1]INSUMO VIG'!$B$2:$T$926,4,0),0)</f>
        <v>0</v>
      </c>
      <c r="H129" s="22">
        <f>IFERROR(VLOOKUP(D129,'[1]INSUMO VIG'!$B$2:$T$926,5,0),0)</f>
        <v>0</v>
      </c>
      <c r="I129" s="22">
        <f>IFERROR(VLOOKUP(D129,'[1]INSUMO VIG'!$B$2:$T$926,6,0),0)</f>
        <v>576804000</v>
      </c>
      <c r="J129" s="22">
        <f>IFERROR(VLOOKUP(D129,'[1]INSUMO VIG'!$B$2:$T$926,7,0),0)</f>
        <v>0</v>
      </c>
      <c r="K129" s="22">
        <f>IFERROR(VLOOKUP(D129,'[1]INSUMO VIG'!$B$2:$T$926,8,0),0)</f>
        <v>576804000</v>
      </c>
      <c r="L129" s="22">
        <f>IFERROR(VLOOKUP(D129,'[1]INSUMO VIG'!$B$2:$T$926,9,0),0)</f>
        <v>0</v>
      </c>
      <c r="M129" s="22">
        <f>IFERROR(VLOOKUP(D129,'[1]INSUMO VIG'!$B$2:$T$926,10,0),0)</f>
        <v>576804000</v>
      </c>
      <c r="N129" s="22">
        <f>IFERROR(VLOOKUP(D129,'[1]INSUMO VIG'!$B$2:$T$926,11,0),0)</f>
        <v>23831911</v>
      </c>
      <c r="O129" s="22">
        <f>IFERROR(VLOOKUP(D129,'[1]INSUMO VIG'!$B$2:$T$926,12,0),0)</f>
        <v>231099481</v>
      </c>
      <c r="P129" s="23">
        <f t="shared" si="90"/>
        <v>0.40065512895194899</v>
      </c>
      <c r="Q129" s="22">
        <f>IFERROR(VLOOKUP(D129,'[1]INSUMO VIG'!$B$2:$T$926,14,0),0)</f>
        <v>23831911</v>
      </c>
      <c r="R129" s="22">
        <f>IFERROR(VLOOKUP(D129,'[1]INSUMO VIG'!$B$2:$T$926,15,0),0)</f>
        <v>231099481</v>
      </c>
      <c r="S129" s="23">
        <f t="shared" si="86"/>
        <v>0.40065512895194899</v>
      </c>
      <c r="T129" s="24">
        <f>IFERROR(VLOOKUP(D129,'[1]INSUMO VIG'!$B$2:$T$926,18,0),0)</f>
        <v>231099481</v>
      </c>
    </row>
    <row r="130" spans="1:20" ht="25.5">
      <c r="A130" s="1">
        <f t="shared" si="97"/>
        <v>11</v>
      </c>
      <c r="B130" s="1" t="s">
        <v>50</v>
      </c>
      <c r="C130" s="20" t="str">
        <f t="shared" ref="C130" si="166">LEFT(D130,2)&amp;"."&amp;MID(D130,3,1)&amp;"."&amp;MID(D130,4,1)&amp;"."&amp;MID(D130,5,2)&amp;"."&amp;MID(D130,7,2)&amp;"."&amp;MID(D130,9,3)</f>
        <v>O2.1.2.02.02.010</v>
      </c>
      <c r="D130" s="20" t="s">
        <v>274</v>
      </c>
      <c r="E130" s="21" t="s">
        <v>275</v>
      </c>
      <c r="F130" s="22">
        <f>IFERROR(VLOOKUP(D130,'[1]INSUMO VIG'!$B$2:$T$926,3,0),0)</f>
        <v>0</v>
      </c>
      <c r="G130" s="22">
        <f>IFERROR(VLOOKUP(D130,'[1]INSUMO VIG'!$B$2:$T$926,4,0),0)</f>
        <v>0</v>
      </c>
      <c r="H130" s="22">
        <f>IFERROR(VLOOKUP(D130,'[1]INSUMO VIG'!$B$2:$T$926,5,0),0)</f>
        <v>0</v>
      </c>
      <c r="I130" s="22">
        <f>IFERROR(VLOOKUP(D130,'[1]INSUMO VIG'!$B$2:$T$926,6,0),0)</f>
        <v>0</v>
      </c>
      <c r="J130" s="22">
        <f>IFERROR(VLOOKUP(D130,'[1]INSUMO VIG'!$B$2:$T$926,7,0),0)</f>
        <v>0</v>
      </c>
      <c r="K130" s="22">
        <f>IFERROR(VLOOKUP(D130,'[1]INSUMO VIG'!$B$2:$T$926,8,0),0)</f>
        <v>0</v>
      </c>
      <c r="L130" s="22">
        <f>IFERROR(VLOOKUP(D130,'[1]INSUMO VIG'!$B$2:$T$926,9,0),0)</f>
        <v>0</v>
      </c>
      <c r="M130" s="22">
        <f>IFERROR(VLOOKUP(D130,'[1]INSUMO VIG'!$B$2:$T$926,10,0),0)</f>
        <v>0</v>
      </c>
      <c r="N130" s="22">
        <f>IFERROR(VLOOKUP(D130,'[1]INSUMO VIG'!$B$2:$T$926,11,0),0)</f>
        <v>0</v>
      </c>
      <c r="O130" s="22">
        <f>IFERROR(VLOOKUP(D130,'[1]INSUMO VIG'!$B$2:$T$926,12,0),0)</f>
        <v>0</v>
      </c>
      <c r="P130" s="23" t="str">
        <f t="shared" si="90"/>
        <v/>
      </c>
      <c r="Q130" s="22">
        <f>IFERROR(VLOOKUP(D130,'[1]INSUMO VIG'!$B$2:$T$926,14,0),0)</f>
        <v>0</v>
      </c>
      <c r="R130" s="22">
        <f>IFERROR(VLOOKUP(D130,'[1]INSUMO VIG'!$B$2:$T$926,15,0),0)</f>
        <v>0</v>
      </c>
      <c r="S130" s="23" t="str">
        <f t="shared" si="86"/>
        <v/>
      </c>
      <c r="T130" s="24">
        <f>IFERROR(VLOOKUP(D130,'[1]INSUMO VIG'!$B$2:$T$926,18,0),0)</f>
        <v>0</v>
      </c>
    </row>
    <row r="131" spans="1:20" ht="25.5">
      <c r="B131" s="1" t="s">
        <v>37</v>
      </c>
      <c r="C131" s="20"/>
      <c r="D131" s="15" t="s">
        <v>276</v>
      </c>
      <c r="E131" s="16" t="s">
        <v>277</v>
      </c>
      <c r="F131" s="17">
        <f>SUM(F132:F132)</f>
        <v>1218103000</v>
      </c>
      <c r="G131" s="17">
        <f>SUM(G132:G132)</f>
        <v>0</v>
      </c>
      <c r="H131" s="17">
        <f t="shared" ref="H131:O131" si="167">SUM(H132:H132)</f>
        <v>-618103000</v>
      </c>
      <c r="I131" s="17">
        <f t="shared" si="167"/>
        <v>600000000</v>
      </c>
      <c r="J131" s="17">
        <f t="shared" si="167"/>
        <v>0</v>
      </c>
      <c r="K131" s="17">
        <f t="shared" si="167"/>
        <v>600000000</v>
      </c>
      <c r="L131" s="17">
        <f t="shared" si="167"/>
        <v>0</v>
      </c>
      <c r="M131" s="17">
        <f t="shared" si="167"/>
        <v>2100000</v>
      </c>
      <c r="N131" s="17">
        <f t="shared" si="167"/>
        <v>0</v>
      </c>
      <c r="O131" s="17">
        <f t="shared" si="167"/>
        <v>0</v>
      </c>
      <c r="P131" s="18">
        <f t="shared" si="90"/>
        <v>0</v>
      </c>
      <c r="Q131" s="17">
        <f t="shared" ref="Q131:T131" si="168">SUM(Q132:Q132)</f>
        <v>0</v>
      </c>
      <c r="R131" s="17">
        <f t="shared" si="168"/>
        <v>0</v>
      </c>
      <c r="S131" s="18">
        <f t="shared" si="86"/>
        <v>0</v>
      </c>
      <c r="T131" s="19">
        <f t="shared" si="168"/>
        <v>0</v>
      </c>
    </row>
    <row r="132" spans="1:20" ht="25.5">
      <c r="B132" s="1" t="s">
        <v>50</v>
      </c>
      <c r="C132" s="20"/>
      <c r="D132" s="20" t="s">
        <v>278</v>
      </c>
      <c r="E132" s="21" t="s">
        <v>279</v>
      </c>
      <c r="F132" s="22">
        <f>IFERROR(VLOOKUP(D132,'[1]INSUMO VIG'!$B$2:$T$926,3,0),0)</f>
        <v>1218103000</v>
      </c>
      <c r="G132" s="22">
        <f>IFERROR(VLOOKUP(D132,'[1]INSUMO VIG'!$B$2:$T$926,4,0),0)</f>
        <v>0</v>
      </c>
      <c r="H132" s="22">
        <f>IFERROR(VLOOKUP(D132,'[1]INSUMO VIG'!$B$2:$T$926,5,0),0)</f>
        <v>-618103000</v>
      </c>
      <c r="I132" s="22">
        <f>IFERROR(VLOOKUP(D132,'[1]INSUMO VIG'!$B$2:$T$926,6,0),0)</f>
        <v>600000000</v>
      </c>
      <c r="J132" s="22">
        <f>IFERROR(VLOOKUP(D132,'[1]INSUMO VIG'!$B$2:$T$926,7,0),0)</f>
        <v>0</v>
      </c>
      <c r="K132" s="22">
        <f>IFERROR(VLOOKUP(D132,'[1]INSUMO VIG'!$B$2:$T$926,8,0),0)</f>
        <v>600000000</v>
      </c>
      <c r="L132" s="22">
        <f>IFERROR(VLOOKUP(D132,'[1]INSUMO VIG'!$B$2:$T$926,9,0),0)</f>
        <v>0</v>
      </c>
      <c r="M132" s="22">
        <f>IFERROR(VLOOKUP(D132,'[1]INSUMO VIG'!$B$2:$T$926,10,0),0)</f>
        <v>2100000</v>
      </c>
      <c r="N132" s="22">
        <f>IFERROR(VLOOKUP(D132,'[1]INSUMO VIG'!$B$2:$T$926,11,0),0)</f>
        <v>0</v>
      </c>
      <c r="O132" s="22">
        <f>IFERROR(VLOOKUP(D132,'[1]INSUMO VIG'!$B$2:$T$926,12,0),0)</f>
        <v>0</v>
      </c>
      <c r="P132" s="23">
        <f t="shared" si="90"/>
        <v>0</v>
      </c>
      <c r="Q132" s="22">
        <f>IFERROR(VLOOKUP(D132,'[1]INSUMO VIG'!$B$2:$T$926,14,0),0)</f>
        <v>0</v>
      </c>
      <c r="R132" s="22">
        <f>IFERROR(VLOOKUP(D132,'[1]INSUMO VIG'!$B$2:$T$926,15,0),0)</f>
        <v>0</v>
      </c>
      <c r="S132" s="23">
        <f t="shared" si="86"/>
        <v>0</v>
      </c>
      <c r="T132" s="24">
        <f>IFERROR(VLOOKUP(D132,'[1]INSUMO VIG'!$B$2:$T$926,18,0),0)</f>
        <v>0</v>
      </c>
    </row>
    <row r="133" spans="1:20">
      <c r="A133" s="1">
        <f t="shared" si="97"/>
        <v>3</v>
      </c>
      <c r="B133" s="1" t="s">
        <v>37</v>
      </c>
      <c r="C133" s="15"/>
      <c r="D133" s="15" t="s">
        <v>280</v>
      </c>
      <c r="E133" s="16" t="s">
        <v>281</v>
      </c>
      <c r="F133" s="17">
        <f>F134</f>
        <v>1165673038000</v>
      </c>
      <c r="G133" s="17">
        <f>G134</f>
        <v>0</v>
      </c>
      <c r="H133" s="17">
        <f>H134</f>
        <v>0</v>
      </c>
      <c r="I133" s="17">
        <f t="shared" ref="G133:Q134" si="169">I134</f>
        <v>1165673038000</v>
      </c>
      <c r="J133" s="17">
        <f t="shared" si="169"/>
        <v>0</v>
      </c>
      <c r="K133" s="17">
        <f t="shared" si="169"/>
        <v>1165673038000</v>
      </c>
      <c r="L133" s="17">
        <f t="shared" si="169"/>
        <v>94976706685</v>
      </c>
      <c r="M133" s="17">
        <f t="shared" si="169"/>
        <v>900868207611</v>
      </c>
      <c r="N133" s="17">
        <f t="shared" si="169"/>
        <v>36255642006</v>
      </c>
      <c r="O133" s="17">
        <f t="shared" si="169"/>
        <v>624957218897</v>
      </c>
      <c r="P133" s="18">
        <f t="shared" si="90"/>
        <v>0.53613423191915677</v>
      </c>
      <c r="Q133" s="17">
        <f t="shared" ref="Q133:T134" si="170">Q134</f>
        <v>79996170932</v>
      </c>
      <c r="R133" s="17">
        <f t="shared" si="170"/>
        <v>246282751949</v>
      </c>
      <c r="S133" s="18">
        <f t="shared" si="86"/>
        <v>0.21127944451006508</v>
      </c>
      <c r="T133" s="19">
        <f t="shared" si="170"/>
        <v>246227193945</v>
      </c>
    </row>
    <row r="134" spans="1:20">
      <c r="A134" s="1">
        <f t="shared" si="97"/>
        <v>5</v>
      </c>
      <c r="B134" s="1" t="s">
        <v>37</v>
      </c>
      <c r="C134" s="15"/>
      <c r="D134" s="15" t="s">
        <v>282</v>
      </c>
      <c r="E134" s="16" t="s">
        <v>283</v>
      </c>
      <c r="F134" s="17">
        <f>F135</f>
        <v>1165673038000</v>
      </c>
      <c r="G134" s="17">
        <f t="shared" si="169"/>
        <v>0</v>
      </c>
      <c r="H134" s="17">
        <f>H135</f>
        <v>0</v>
      </c>
      <c r="I134" s="17">
        <f t="shared" si="169"/>
        <v>1165673038000</v>
      </c>
      <c r="J134" s="17">
        <f t="shared" si="169"/>
        <v>0</v>
      </c>
      <c r="K134" s="17">
        <f t="shared" si="169"/>
        <v>1165673038000</v>
      </c>
      <c r="L134" s="17">
        <f t="shared" si="169"/>
        <v>94976706685</v>
      </c>
      <c r="M134" s="17">
        <f t="shared" si="169"/>
        <v>900868207611</v>
      </c>
      <c r="N134" s="17">
        <f t="shared" si="169"/>
        <v>36255642006</v>
      </c>
      <c r="O134" s="17">
        <f t="shared" si="169"/>
        <v>624957218897</v>
      </c>
      <c r="P134" s="18">
        <f t="shared" si="90"/>
        <v>0.53613423191915677</v>
      </c>
      <c r="Q134" s="17">
        <f t="shared" si="170"/>
        <v>79996170932</v>
      </c>
      <c r="R134" s="17">
        <f t="shared" si="170"/>
        <v>246282751949</v>
      </c>
      <c r="S134" s="18">
        <f t="shared" si="86"/>
        <v>0.21127944451006508</v>
      </c>
      <c r="T134" s="19">
        <f t="shared" si="170"/>
        <v>246227193945</v>
      </c>
    </row>
    <row r="135" spans="1:20" ht="38.25">
      <c r="A135" s="1">
        <f t="shared" si="97"/>
        <v>7</v>
      </c>
      <c r="B135" s="1" t="s">
        <v>37</v>
      </c>
      <c r="C135" s="15"/>
      <c r="D135" s="15" t="s">
        <v>284</v>
      </c>
      <c r="E135" s="16" t="s">
        <v>285</v>
      </c>
      <c r="F135" s="17">
        <f>F155+F158+F136</f>
        <v>1165673038000</v>
      </c>
      <c r="G135" s="17">
        <f t="shared" ref="G135:O135" si="171">G155+G158+G136</f>
        <v>0</v>
      </c>
      <c r="H135" s="17">
        <f>H155+H158+H136</f>
        <v>0</v>
      </c>
      <c r="I135" s="17">
        <f t="shared" si="171"/>
        <v>1165673038000</v>
      </c>
      <c r="J135" s="17">
        <f t="shared" si="171"/>
        <v>0</v>
      </c>
      <c r="K135" s="17">
        <f t="shared" si="171"/>
        <v>1165673038000</v>
      </c>
      <c r="L135" s="17">
        <f t="shared" si="171"/>
        <v>94976706685</v>
      </c>
      <c r="M135" s="17">
        <f t="shared" si="171"/>
        <v>900868207611</v>
      </c>
      <c r="N135" s="17">
        <f t="shared" si="171"/>
        <v>36255642006</v>
      </c>
      <c r="O135" s="17">
        <f t="shared" si="171"/>
        <v>624957218897</v>
      </c>
      <c r="P135" s="18">
        <f t="shared" si="90"/>
        <v>0.53613423191915677</v>
      </c>
      <c r="Q135" s="17">
        <f t="shared" ref="Q135:R135" si="172">Q155+Q158+Q136</f>
        <v>79996170932</v>
      </c>
      <c r="R135" s="17">
        <f t="shared" si="172"/>
        <v>246282751949</v>
      </c>
      <c r="S135" s="18">
        <f t="shared" si="86"/>
        <v>0.21127944451006508</v>
      </c>
      <c r="T135" s="19">
        <f t="shared" ref="T135" si="173">T155+T158+T136</f>
        <v>246227193945</v>
      </c>
    </row>
    <row r="136" spans="1:20" ht="51">
      <c r="B136" s="1" t="s">
        <v>37</v>
      </c>
      <c r="C136" s="15"/>
      <c r="D136" s="15" t="s">
        <v>286</v>
      </c>
      <c r="E136" s="16" t="s">
        <v>287</v>
      </c>
      <c r="F136" s="17">
        <f>F137+F140+F143+F151+F153</f>
        <v>861778682000</v>
      </c>
      <c r="G136" s="17">
        <f t="shared" ref="G136:O136" si="174">G137+G140+G143+G151+G153</f>
        <v>-8933988852</v>
      </c>
      <c r="H136" s="17">
        <f t="shared" si="174"/>
        <v>-8933988852</v>
      </c>
      <c r="I136" s="17">
        <f t="shared" si="174"/>
        <v>852844693148</v>
      </c>
      <c r="J136" s="17">
        <f t="shared" si="174"/>
        <v>0</v>
      </c>
      <c r="K136" s="17">
        <f t="shared" si="174"/>
        <v>852844693148</v>
      </c>
      <c r="L136" s="17">
        <f t="shared" si="174"/>
        <v>91973026076</v>
      </c>
      <c r="M136" s="17">
        <f t="shared" si="174"/>
        <v>615436452670</v>
      </c>
      <c r="N136" s="17">
        <f t="shared" si="174"/>
        <v>24107314477</v>
      </c>
      <c r="O136" s="17">
        <f t="shared" si="174"/>
        <v>446105426475</v>
      </c>
      <c r="P136" s="18">
        <f t="shared" si="90"/>
        <v>0.52307932506251087</v>
      </c>
      <c r="Q136" s="17">
        <f t="shared" ref="Q136:R136" si="175">Q137+Q140+Q143+Q151+Q153</f>
        <v>54943716921</v>
      </c>
      <c r="R136" s="17">
        <f t="shared" si="175"/>
        <v>153247734972</v>
      </c>
      <c r="S136" s="18">
        <f t="shared" si="86"/>
        <v>0.17969008449397231</v>
      </c>
      <c r="T136" s="19">
        <f t="shared" ref="T136" si="176">T137+T140+T143+T151+T153</f>
        <v>153237204972</v>
      </c>
    </row>
    <row r="137" spans="1:20">
      <c r="B137" s="1" t="s">
        <v>37</v>
      </c>
      <c r="C137" s="15"/>
      <c r="D137" s="15" t="s">
        <v>288</v>
      </c>
      <c r="E137" s="16" t="s">
        <v>289</v>
      </c>
      <c r="F137" s="17">
        <f>F138+F139</f>
        <v>49614143000</v>
      </c>
      <c r="G137" s="17">
        <f t="shared" ref="G137:O137" si="177">G138+G139</f>
        <v>-50000000</v>
      </c>
      <c r="H137" s="17">
        <f t="shared" si="177"/>
        <v>-50000000</v>
      </c>
      <c r="I137" s="17">
        <f t="shared" si="177"/>
        <v>49564143000</v>
      </c>
      <c r="J137" s="17">
        <f t="shared" si="177"/>
        <v>0</v>
      </c>
      <c r="K137" s="17">
        <f t="shared" si="177"/>
        <v>49564143000</v>
      </c>
      <c r="L137" s="17">
        <f t="shared" si="177"/>
        <v>-426522522</v>
      </c>
      <c r="M137" s="17">
        <f t="shared" si="177"/>
        <v>34478617737</v>
      </c>
      <c r="N137" s="17">
        <f t="shared" si="177"/>
        <v>1210763780</v>
      </c>
      <c r="O137" s="17">
        <f t="shared" si="177"/>
        <v>32582904978</v>
      </c>
      <c r="P137" s="18">
        <f t="shared" si="90"/>
        <v>0.65738864844288747</v>
      </c>
      <c r="Q137" s="17">
        <f t="shared" ref="Q137:R137" si="178">Q138+Q139</f>
        <v>3421858511</v>
      </c>
      <c r="R137" s="17">
        <f t="shared" si="178"/>
        <v>10061246730</v>
      </c>
      <c r="S137" s="18">
        <f t="shared" si="86"/>
        <v>0.20299446577740687</v>
      </c>
      <c r="T137" s="19">
        <f t="shared" ref="T137" si="179">T138+T139</f>
        <v>10061246730</v>
      </c>
    </row>
    <row r="138" spans="1:20" ht="51">
      <c r="B138" s="1" t="s">
        <v>50</v>
      </c>
      <c r="C138" s="15"/>
      <c r="D138" s="27" t="s">
        <v>290</v>
      </c>
      <c r="E138" s="28" t="s">
        <v>291</v>
      </c>
      <c r="F138" s="22">
        <f>IFERROR(VLOOKUP(D138,'[1]INSUMO VIG'!$B$2:$T$926,3,0),0)</f>
        <v>42243952000</v>
      </c>
      <c r="G138" s="22">
        <f>IFERROR(VLOOKUP(D138,'[1]INSUMO VIG'!$B$2:$T$926,4,0),0)</f>
        <v>0</v>
      </c>
      <c r="H138" s="22">
        <f>IFERROR(VLOOKUP(D138,'[1]INSUMO VIG'!$B$2:$T$926,5,0),0)</f>
        <v>0</v>
      </c>
      <c r="I138" s="22">
        <f>IFERROR(VLOOKUP(D138,'[1]INSUMO VIG'!$B$2:$T$926,6,0),0)</f>
        <v>42243952000</v>
      </c>
      <c r="J138" s="22">
        <f>IFERROR(VLOOKUP(D138,'[1]INSUMO VIG'!$B$2:$T$926,7,0),0)</f>
        <v>0</v>
      </c>
      <c r="K138" s="22">
        <f>IFERROR(VLOOKUP(D138,'[1]INSUMO VIG'!$B$2:$T$926,8,0),0)</f>
        <v>42243952000</v>
      </c>
      <c r="L138" s="22">
        <f>IFERROR(VLOOKUP(D138,'[1]INSUMO VIG'!$B$2:$T$926,9,0),0)</f>
        <v>2278662536</v>
      </c>
      <c r="M138" s="22">
        <f>IFERROR(VLOOKUP(D138,'[1]INSUMO VIG'!$B$2:$T$926,10,0),0)</f>
        <v>33194817220</v>
      </c>
      <c r="N138" s="22">
        <f>IFERROR(VLOOKUP(D138,'[1]INSUMO VIG'!$B$2:$T$926,11,0),0)</f>
        <v>1198334686</v>
      </c>
      <c r="O138" s="22">
        <f>IFERROR(VLOOKUP(D138,'[1]INSUMO VIG'!$B$2:$T$926,12,0),0)</f>
        <v>31299104461</v>
      </c>
      <c r="P138" s="23">
        <f t="shared" si="90"/>
        <v>0.74091326637716093</v>
      </c>
      <c r="Q138" s="22">
        <f>IFERROR(VLOOKUP(D138,'[1]INSUMO VIG'!$B$2:$T$926,14,0),0)</f>
        <v>3181152113</v>
      </c>
      <c r="R138" s="22">
        <f>IFERROR(VLOOKUP(D138,'[1]INSUMO VIG'!$B$2:$T$926,15,0),0)</f>
        <v>9443433447</v>
      </c>
      <c r="S138" s="23">
        <f t="shared" si="86"/>
        <v>0.22354521771542588</v>
      </c>
      <c r="T138" s="24">
        <f>IFERROR(VLOOKUP(D138,'[1]INSUMO VIG'!$B$2:$T$926,18,0),0)</f>
        <v>9443433447</v>
      </c>
    </row>
    <row r="139" spans="1:20" ht="51">
      <c r="B139" s="1" t="s">
        <v>50</v>
      </c>
      <c r="C139" s="15"/>
      <c r="D139" s="27" t="s">
        <v>292</v>
      </c>
      <c r="E139" s="28" t="s">
        <v>293</v>
      </c>
      <c r="F139" s="22">
        <f>IFERROR(VLOOKUP(D139,'[1]INSUMO VIG'!$B$2:$T$926,3,0),0)</f>
        <v>7370191000</v>
      </c>
      <c r="G139" s="22">
        <f>IFERROR(VLOOKUP(D139,'[1]INSUMO VIG'!$B$2:$T$926,4,0),0)</f>
        <v>-50000000</v>
      </c>
      <c r="H139" s="22">
        <f>IFERROR(VLOOKUP(D139,'[1]INSUMO VIG'!$B$2:$T$926,5,0),0)</f>
        <v>-50000000</v>
      </c>
      <c r="I139" s="22">
        <f>IFERROR(VLOOKUP(D139,'[1]INSUMO VIG'!$B$2:$T$926,6,0),0)</f>
        <v>7320191000</v>
      </c>
      <c r="J139" s="22">
        <f>IFERROR(VLOOKUP(D139,'[1]INSUMO VIG'!$B$2:$T$926,7,0),0)</f>
        <v>0</v>
      </c>
      <c r="K139" s="22">
        <f>IFERROR(VLOOKUP(D139,'[1]INSUMO VIG'!$B$2:$T$926,8,0),0)</f>
        <v>7320191000</v>
      </c>
      <c r="L139" s="22">
        <f>IFERROR(VLOOKUP(D139,'[1]INSUMO VIG'!$B$2:$T$926,9,0),0)</f>
        <v>-2705185058</v>
      </c>
      <c r="M139" s="22">
        <f>IFERROR(VLOOKUP(D139,'[1]INSUMO VIG'!$B$2:$T$926,10,0),0)</f>
        <v>1283800517</v>
      </c>
      <c r="N139" s="22">
        <f>IFERROR(VLOOKUP(D139,'[1]INSUMO VIG'!$B$2:$T$926,11,0),0)</f>
        <v>12429094</v>
      </c>
      <c r="O139" s="22">
        <f>IFERROR(VLOOKUP(D139,'[1]INSUMO VIG'!$B$2:$T$926,12,0),0)</f>
        <v>1283800517</v>
      </c>
      <c r="P139" s="23">
        <f t="shared" si="90"/>
        <v>0.17537800816945898</v>
      </c>
      <c r="Q139" s="22">
        <f>IFERROR(VLOOKUP(D139,'[1]INSUMO VIG'!$B$2:$T$926,14,0),0)</f>
        <v>240706398</v>
      </c>
      <c r="R139" s="22">
        <f>IFERROR(VLOOKUP(D139,'[1]INSUMO VIG'!$B$2:$T$926,15,0),0)</f>
        <v>617813283</v>
      </c>
      <c r="S139" s="23">
        <f t="shared" si="86"/>
        <v>8.4398519519504347E-2</v>
      </c>
      <c r="T139" s="24">
        <f>IFERROR(VLOOKUP(D139,'[1]INSUMO VIG'!$B$2:$T$926,18,0),0)</f>
        <v>617813283</v>
      </c>
    </row>
    <row r="140" spans="1:20" ht="51">
      <c r="B140" s="1" t="s">
        <v>37</v>
      </c>
      <c r="C140" s="15"/>
      <c r="D140" s="15" t="s">
        <v>294</v>
      </c>
      <c r="E140" s="16" t="s">
        <v>295</v>
      </c>
      <c r="F140" s="17">
        <f>+F141+F142</f>
        <v>8183088000</v>
      </c>
      <c r="G140" s="17">
        <f t="shared" ref="G140:O140" si="180">+G141+G142</f>
        <v>-720000000</v>
      </c>
      <c r="H140" s="17">
        <f t="shared" si="180"/>
        <v>-720000000</v>
      </c>
      <c r="I140" s="17">
        <f t="shared" si="180"/>
        <v>7463088000</v>
      </c>
      <c r="J140" s="17">
        <f t="shared" si="180"/>
        <v>0</v>
      </c>
      <c r="K140" s="17">
        <f t="shared" si="180"/>
        <v>7463088000</v>
      </c>
      <c r="L140" s="17">
        <f t="shared" si="180"/>
        <v>573208173</v>
      </c>
      <c r="M140" s="17">
        <f t="shared" si="180"/>
        <v>3563675788</v>
      </c>
      <c r="N140" s="17">
        <f t="shared" si="180"/>
        <v>41553705</v>
      </c>
      <c r="O140" s="17">
        <f t="shared" si="180"/>
        <v>2225611820</v>
      </c>
      <c r="P140" s="18">
        <f t="shared" si="90"/>
        <v>0.2982159422480346</v>
      </c>
      <c r="Q140" s="17">
        <f t="shared" ref="Q140:R140" si="181">+Q141+Q142</f>
        <v>280334465</v>
      </c>
      <c r="R140" s="17">
        <f t="shared" si="181"/>
        <v>720648132</v>
      </c>
      <c r="S140" s="18">
        <f t="shared" ref="S140:S165" si="182">IFERROR(R140/K140,"")</f>
        <v>9.6561655443430386E-2</v>
      </c>
      <c r="T140" s="19">
        <f t="shared" ref="T140" si="183">+T141+T142</f>
        <v>720648132</v>
      </c>
    </row>
    <row r="141" spans="1:20" ht="25.5">
      <c r="B141" s="1" t="s">
        <v>50</v>
      </c>
      <c r="C141" s="15"/>
      <c r="D141" s="27" t="s">
        <v>296</v>
      </c>
      <c r="E141" s="28" t="s">
        <v>297</v>
      </c>
      <c r="F141" s="22">
        <f>IFERROR(VLOOKUP(D141,'[1]INSUMO VIG'!$B$2:$T$926,3,0),0)</f>
        <v>4571487000</v>
      </c>
      <c r="G141" s="22">
        <f>IFERROR(VLOOKUP(D141,'[1]INSUMO VIG'!$B$2:$T$926,4,0),0)</f>
        <v>0</v>
      </c>
      <c r="H141" s="22">
        <f>IFERROR(VLOOKUP(D141,'[1]INSUMO VIG'!$B$2:$T$926,5,0),0)</f>
        <v>0</v>
      </c>
      <c r="I141" s="22">
        <f>IFERROR(VLOOKUP(D141,'[1]INSUMO VIG'!$B$2:$T$926,6,0),0)</f>
        <v>4571487000</v>
      </c>
      <c r="J141" s="22">
        <f>IFERROR(VLOOKUP(D141,'[1]INSUMO VIG'!$B$2:$T$926,7,0),0)</f>
        <v>0</v>
      </c>
      <c r="K141" s="22">
        <f>IFERROR(VLOOKUP(D141,'[1]INSUMO VIG'!$B$2:$T$926,8,0),0)</f>
        <v>4571487000</v>
      </c>
      <c r="L141" s="22">
        <f>IFERROR(VLOOKUP(D141,'[1]INSUMO VIG'!$B$2:$T$926,9,0),0)</f>
        <v>1297308173</v>
      </c>
      <c r="M141" s="22">
        <f>IFERROR(VLOOKUP(D141,'[1]INSUMO VIG'!$B$2:$T$926,10,0),0)</f>
        <v>3127752788</v>
      </c>
      <c r="N141" s="22">
        <f>IFERROR(VLOOKUP(D141,'[1]INSUMO VIG'!$B$2:$T$926,11,0),0)</f>
        <v>28517705</v>
      </c>
      <c r="O141" s="22">
        <f>IFERROR(VLOOKUP(D141,'[1]INSUMO VIG'!$B$2:$T$926,12,0),0)</f>
        <v>1789688820</v>
      </c>
      <c r="P141" s="23">
        <f t="shared" ref="P141:P165" si="184">IFERROR(O141/K141,"")</f>
        <v>0.39148942565077838</v>
      </c>
      <c r="Q141" s="22">
        <f>IFERROR(VLOOKUP(D141,'[1]INSUMO VIG'!$B$2:$T$926,14,0),0)</f>
        <v>215528697</v>
      </c>
      <c r="R141" s="22">
        <f>IFERROR(VLOOKUP(D141,'[1]INSUMO VIG'!$B$2:$T$926,15,0),0)</f>
        <v>557518865</v>
      </c>
      <c r="S141" s="23">
        <f t="shared" si="182"/>
        <v>0.1219556929725492</v>
      </c>
      <c r="T141" s="24">
        <f>IFERROR(VLOOKUP(D141,'[1]INSUMO VIG'!$B$2:$T$926,18,0),0)</f>
        <v>557518865</v>
      </c>
    </row>
    <row r="142" spans="1:20" ht="38.25">
      <c r="B142" s="1" t="s">
        <v>50</v>
      </c>
      <c r="C142" s="15"/>
      <c r="D142" s="27" t="s">
        <v>298</v>
      </c>
      <c r="E142" s="28" t="s">
        <v>299</v>
      </c>
      <c r="F142" s="22">
        <f>IFERROR(VLOOKUP(D142,'[1]INSUMO VIG'!$B$2:$T$926,3,0),0)</f>
        <v>3611601000</v>
      </c>
      <c r="G142" s="22">
        <f>IFERROR(VLOOKUP(D142,'[1]INSUMO VIG'!$B$2:$T$926,4,0),0)</f>
        <v>-720000000</v>
      </c>
      <c r="H142" s="22">
        <f>IFERROR(VLOOKUP(D142,'[1]INSUMO VIG'!$B$2:$T$926,5,0),0)</f>
        <v>-720000000</v>
      </c>
      <c r="I142" s="22">
        <f>IFERROR(VLOOKUP(D142,'[1]INSUMO VIG'!$B$2:$T$926,6,0),0)</f>
        <v>2891601000</v>
      </c>
      <c r="J142" s="22">
        <f>IFERROR(VLOOKUP(D142,'[1]INSUMO VIG'!$B$2:$T$926,7,0),0)</f>
        <v>0</v>
      </c>
      <c r="K142" s="22">
        <f>IFERROR(VLOOKUP(D142,'[1]INSUMO VIG'!$B$2:$T$926,8,0),0)</f>
        <v>2891601000</v>
      </c>
      <c r="L142" s="22">
        <f>IFERROR(VLOOKUP(D142,'[1]INSUMO VIG'!$B$2:$T$926,9,0),0)</f>
        <v>-724100000</v>
      </c>
      <c r="M142" s="22">
        <f>IFERROR(VLOOKUP(D142,'[1]INSUMO VIG'!$B$2:$T$926,10,0),0)</f>
        <v>435923000</v>
      </c>
      <c r="N142" s="22">
        <f>IFERROR(VLOOKUP(D142,'[1]INSUMO VIG'!$B$2:$T$926,11,0),0)</f>
        <v>13036000</v>
      </c>
      <c r="O142" s="22">
        <f>IFERROR(VLOOKUP(D142,'[1]INSUMO VIG'!$B$2:$T$926,12,0),0)</f>
        <v>435923000</v>
      </c>
      <c r="P142" s="23">
        <f t="shared" si="184"/>
        <v>0.15075489322351182</v>
      </c>
      <c r="Q142" s="22">
        <f>IFERROR(VLOOKUP(D142,'[1]INSUMO VIG'!$B$2:$T$926,14,0),0)</f>
        <v>64805768</v>
      </c>
      <c r="R142" s="22">
        <f>IFERROR(VLOOKUP(D142,'[1]INSUMO VIG'!$B$2:$T$926,15,0),0)</f>
        <v>163129267</v>
      </c>
      <c r="S142" s="23">
        <f t="shared" si="182"/>
        <v>5.6414860487321729E-2</v>
      </c>
      <c r="T142" s="24">
        <f>IFERROR(VLOOKUP(D142,'[1]INSUMO VIG'!$B$2:$T$926,18,0),0)</f>
        <v>163129267</v>
      </c>
    </row>
    <row r="143" spans="1:20">
      <c r="B143" s="1" t="s">
        <v>37</v>
      </c>
      <c r="C143" s="15"/>
      <c r="D143" s="15" t="s">
        <v>300</v>
      </c>
      <c r="E143" s="16" t="s">
        <v>301</v>
      </c>
      <c r="F143" s="17">
        <f>+SUM(F144:F150)</f>
        <v>787189754000</v>
      </c>
      <c r="G143" s="17">
        <f t="shared" ref="G143:O143" si="185">+SUM(G144:G150)</f>
        <v>-8163988852</v>
      </c>
      <c r="H143" s="17">
        <f t="shared" si="185"/>
        <v>-8163988852</v>
      </c>
      <c r="I143" s="17">
        <f t="shared" si="185"/>
        <v>779025765148</v>
      </c>
      <c r="J143" s="17">
        <f t="shared" si="185"/>
        <v>0</v>
      </c>
      <c r="K143" s="17">
        <f t="shared" si="185"/>
        <v>779025765148</v>
      </c>
      <c r="L143" s="17">
        <f t="shared" si="185"/>
        <v>91430092425</v>
      </c>
      <c r="M143" s="17">
        <f t="shared" si="185"/>
        <v>565330159453</v>
      </c>
      <c r="N143" s="17">
        <f t="shared" si="185"/>
        <v>22733823021</v>
      </c>
      <c r="O143" s="17">
        <f t="shared" si="185"/>
        <v>399901051979</v>
      </c>
      <c r="P143" s="18">
        <f t="shared" si="184"/>
        <v>0.5133348213496205</v>
      </c>
      <c r="Q143" s="17">
        <f t="shared" ref="Q143" si="186">+SUM(Q144:Q150)</f>
        <v>50363865240</v>
      </c>
      <c r="R143" s="17">
        <f t="shared" ref="R143" si="187">+SUM(R144:R150)</f>
        <v>135459581589</v>
      </c>
      <c r="S143" s="18">
        <f t="shared" si="182"/>
        <v>0.17388331381217573</v>
      </c>
      <c r="T143" s="19">
        <f t="shared" ref="T143" si="188">+SUM(T144:T150)</f>
        <v>135449051589</v>
      </c>
    </row>
    <row r="144" spans="1:20" ht="38.25">
      <c r="B144" s="1" t="s">
        <v>50</v>
      </c>
      <c r="C144" s="15"/>
      <c r="D144" s="27" t="s">
        <v>302</v>
      </c>
      <c r="E144" s="28" t="s">
        <v>303</v>
      </c>
      <c r="F144" s="22">
        <f>IFERROR(VLOOKUP(D144,'[1]INSUMO VIG'!$B$2:$T$926,3,0),0)</f>
        <v>98227661000</v>
      </c>
      <c r="G144" s="22">
        <f>IFERROR(VLOOKUP(D144,'[1]INSUMO VIG'!$B$2:$T$926,4,0),0)</f>
        <v>114166000</v>
      </c>
      <c r="H144" s="22">
        <f>IFERROR(VLOOKUP(D144,'[1]INSUMO VIG'!$B$2:$T$926,5,0),0)</f>
        <v>114166000</v>
      </c>
      <c r="I144" s="22">
        <f>IFERROR(VLOOKUP(D144,'[1]INSUMO VIG'!$B$2:$T$926,6,0),0)</f>
        <v>98341827000</v>
      </c>
      <c r="J144" s="22">
        <f>IFERROR(VLOOKUP(D144,'[1]INSUMO VIG'!$B$2:$T$926,7,0),0)</f>
        <v>0</v>
      </c>
      <c r="K144" s="22">
        <f>IFERROR(VLOOKUP(D144,'[1]INSUMO VIG'!$B$2:$T$926,8,0),0)</f>
        <v>98341827000</v>
      </c>
      <c r="L144" s="22">
        <f>IFERROR(VLOOKUP(D144,'[1]INSUMO VIG'!$B$2:$T$926,9,0),0)</f>
        <v>1250951475</v>
      </c>
      <c r="M144" s="22">
        <f>IFERROR(VLOOKUP(D144,'[1]INSUMO VIG'!$B$2:$T$926,10,0),0)</f>
        <v>81339733457</v>
      </c>
      <c r="N144" s="22">
        <f>IFERROR(VLOOKUP(D144,'[1]INSUMO VIG'!$B$2:$T$926,11,0),0)</f>
        <v>400550474</v>
      </c>
      <c r="O144" s="22">
        <f>IFERROR(VLOOKUP(D144,'[1]INSUMO VIG'!$B$2:$T$926,12,0),0)</f>
        <v>53257534777</v>
      </c>
      <c r="P144" s="23">
        <f t="shared" si="184"/>
        <v>0.54155527105470591</v>
      </c>
      <c r="Q144" s="22">
        <f>IFERROR(VLOOKUP(D144,'[1]INSUMO VIG'!$B$2:$T$926,14,0),0)</f>
        <v>2980649415</v>
      </c>
      <c r="R144" s="22">
        <f>IFERROR(VLOOKUP(D144,'[1]INSUMO VIG'!$B$2:$T$926,15,0),0)</f>
        <v>5955983469</v>
      </c>
      <c r="S144" s="23">
        <f t="shared" si="182"/>
        <v>6.0564092113114802E-2</v>
      </c>
      <c r="T144" s="24">
        <f>IFERROR(VLOOKUP(D144,'[1]INSUMO VIG'!$B$2:$T$926,18,0),0)</f>
        <v>5955983469</v>
      </c>
    </row>
    <row r="145" spans="1:20" ht="38.25">
      <c r="B145" s="1" t="s">
        <v>50</v>
      </c>
      <c r="C145" s="15"/>
      <c r="D145" s="27" t="s">
        <v>304</v>
      </c>
      <c r="E145" s="28" t="s">
        <v>305</v>
      </c>
      <c r="F145" s="22">
        <f>IFERROR(VLOOKUP(D145,'[1]INSUMO VIG'!$B$2:$T$926,3,0),0)</f>
        <v>213406790000</v>
      </c>
      <c r="G145" s="22">
        <f>IFERROR(VLOOKUP(D145,'[1]INSUMO VIG'!$B$2:$T$926,4,0),0)</f>
        <v>-6492200000</v>
      </c>
      <c r="H145" s="22">
        <f>IFERROR(VLOOKUP(D145,'[1]INSUMO VIG'!$B$2:$T$926,5,0),0)</f>
        <v>-21492200000</v>
      </c>
      <c r="I145" s="22">
        <f>IFERROR(VLOOKUP(D145,'[1]INSUMO VIG'!$B$2:$T$926,6,0),0)</f>
        <v>191914590000</v>
      </c>
      <c r="J145" s="22">
        <f>IFERROR(VLOOKUP(D145,'[1]INSUMO VIG'!$B$2:$T$926,7,0),0)</f>
        <v>0</v>
      </c>
      <c r="K145" s="22">
        <f>IFERROR(VLOOKUP(D145,'[1]INSUMO VIG'!$B$2:$T$926,8,0),0)</f>
        <v>191914590000</v>
      </c>
      <c r="L145" s="22">
        <f>IFERROR(VLOOKUP(D145,'[1]INSUMO VIG'!$B$2:$T$926,9,0),0)</f>
        <v>6652501983</v>
      </c>
      <c r="M145" s="22">
        <f>IFERROR(VLOOKUP(D145,'[1]INSUMO VIG'!$B$2:$T$926,10,0),0)</f>
        <v>126223414518</v>
      </c>
      <c r="N145" s="22">
        <f>IFERROR(VLOOKUP(D145,'[1]INSUMO VIG'!$B$2:$T$926,11,0),0)</f>
        <v>7216359645</v>
      </c>
      <c r="O145" s="22">
        <f>IFERROR(VLOOKUP(D145,'[1]INSUMO VIG'!$B$2:$T$926,12,0),0)</f>
        <v>94431619209</v>
      </c>
      <c r="P145" s="23">
        <f t="shared" si="184"/>
        <v>0.49205023551883159</v>
      </c>
      <c r="Q145" s="22">
        <f>IFERROR(VLOOKUP(D145,'[1]INSUMO VIG'!$B$2:$T$926,14,0),0)</f>
        <v>11183296844</v>
      </c>
      <c r="R145" s="22">
        <f>IFERROR(VLOOKUP(D145,'[1]INSUMO VIG'!$B$2:$T$926,15,0),0)</f>
        <v>27514805805</v>
      </c>
      <c r="S145" s="23">
        <f t="shared" si="182"/>
        <v>0.14337005750839474</v>
      </c>
      <c r="T145" s="24">
        <f>IFERROR(VLOOKUP(D145,'[1]INSUMO VIG'!$B$2:$T$926,18,0),0)</f>
        <v>27506400405</v>
      </c>
    </row>
    <row r="146" spans="1:20" ht="63.75">
      <c r="B146" s="1" t="s">
        <v>50</v>
      </c>
      <c r="C146" s="15"/>
      <c r="D146" s="27" t="s">
        <v>306</v>
      </c>
      <c r="E146" s="28" t="s">
        <v>307</v>
      </c>
      <c r="F146" s="22">
        <f>IFERROR(VLOOKUP(D146,'[1]INSUMO VIG'!$B$2:$T$926,3,0),0)</f>
        <v>4902754000</v>
      </c>
      <c r="G146" s="22">
        <f>IFERROR(VLOOKUP(D146,'[1]INSUMO VIG'!$B$2:$T$926,4,0),0)</f>
        <v>0</v>
      </c>
      <c r="H146" s="22">
        <f>IFERROR(VLOOKUP(D146,'[1]INSUMO VIG'!$B$2:$T$926,5,0),0)</f>
        <v>0</v>
      </c>
      <c r="I146" s="22">
        <f>IFERROR(VLOOKUP(D146,'[1]INSUMO VIG'!$B$2:$T$926,6,0),0)</f>
        <v>4902754000</v>
      </c>
      <c r="J146" s="22">
        <f>IFERROR(VLOOKUP(D146,'[1]INSUMO VIG'!$B$2:$T$926,7,0),0)</f>
        <v>0</v>
      </c>
      <c r="K146" s="22">
        <f>IFERROR(VLOOKUP(D146,'[1]INSUMO VIG'!$B$2:$T$926,8,0),0)</f>
        <v>4902754000</v>
      </c>
      <c r="L146" s="22">
        <f>IFERROR(VLOOKUP(D146,'[1]INSUMO VIG'!$B$2:$T$926,9,0),0)</f>
        <v>231368149</v>
      </c>
      <c r="M146" s="22">
        <f>IFERROR(VLOOKUP(D146,'[1]INSUMO VIG'!$B$2:$T$926,10,0),0)</f>
        <v>3241803183</v>
      </c>
      <c r="N146" s="22">
        <f>IFERROR(VLOOKUP(D146,'[1]INSUMO VIG'!$B$2:$T$926,11,0),0)</f>
        <v>97526497</v>
      </c>
      <c r="O146" s="22">
        <f>IFERROR(VLOOKUP(D146,'[1]INSUMO VIG'!$B$2:$T$926,12,0),0)</f>
        <v>3084958431</v>
      </c>
      <c r="P146" s="23">
        <f t="shared" si="184"/>
        <v>0.62922970049078542</v>
      </c>
      <c r="Q146" s="22">
        <f>IFERROR(VLOOKUP(D146,'[1]INSUMO VIG'!$B$2:$T$926,14,0),0)</f>
        <v>378435264</v>
      </c>
      <c r="R146" s="22">
        <f>IFERROR(VLOOKUP(D146,'[1]INSUMO VIG'!$B$2:$T$926,15,0),0)</f>
        <v>1022522803</v>
      </c>
      <c r="S146" s="23">
        <f t="shared" si="182"/>
        <v>0.20856090332086824</v>
      </c>
      <c r="T146" s="24">
        <f>IFERROR(VLOOKUP(D146,'[1]INSUMO VIG'!$B$2:$T$926,18,0),0)</f>
        <v>1022522803</v>
      </c>
    </row>
    <row r="147" spans="1:20" ht="38.25">
      <c r="B147" s="1" t="s">
        <v>50</v>
      </c>
      <c r="C147" s="15"/>
      <c r="D147" s="27" t="s">
        <v>308</v>
      </c>
      <c r="E147" s="28" t="s">
        <v>309</v>
      </c>
      <c r="F147" s="22">
        <f>IFERROR(VLOOKUP(D147,'[1]INSUMO VIG'!$B$2:$T$926,3,0),0)</f>
        <v>200623978000</v>
      </c>
      <c r="G147" s="22">
        <f>IFERROR(VLOOKUP(D147,'[1]INSUMO VIG'!$B$2:$T$926,4,0),0)</f>
        <v>-1745954852</v>
      </c>
      <c r="H147" s="22">
        <f>IFERROR(VLOOKUP(D147,'[1]INSUMO VIG'!$B$2:$T$926,5,0),0)</f>
        <v>-29757986852</v>
      </c>
      <c r="I147" s="22">
        <f>IFERROR(VLOOKUP(D147,'[1]INSUMO VIG'!$B$2:$T$926,6,0),0)</f>
        <v>170865991148</v>
      </c>
      <c r="J147" s="22">
        <f>IFERROR(VLOOKUP(D147,'[1]INSUMO VIG'!$B$2:$T$926,7,0),0)</f>
        <v>0</v>
      </c>
      <c r="K147" s="22">
        <f>IFERROR(VLOOKUP(D147,'[1]INSUMO VIG'!$B$2:$T$926,8,0),0)</f>
        <v>170865991148</v>
      </c>
      <c r="L147" s="22">
        <f>IFERROR(VLOOKUP(D147,'[1]INSUMO VIG'!$B$2:$T$926,9,0),0)</f>
        <v>9670655471</v>
      </c>
      <c r="M147" s="22">
        <f>IFERROR(VLOOKUP(D147,'[1]INSUMO VIG'!$B$2:$T$926,10,0),0)</f>
        <v>150081992041</v>
      </c>
      <c r="N147" s="22">
        <f>IFERROR(VLOOKUP(D147,'[1]INSUMO VIG'!$B$2:$T$926,11,0),0)</f>
        <v>11356298650</v>
      </c>
      <c r="O147" s="22">
        <f>IFERROR(VLOOKUP(D147,'[1]INSUMO VIG'!$B$2:$T$926,12,0),0)</f>
        <v>130081689006</v>
      </c>
      <c r="P147" s="23">
        <f t="shared" si="184"/>
        <v>0.76130825175927708</v>
      </c>
      <c r="Q147" s="22">
        <f>IFERROR(VLOOKUP(D147,'[1]INSUMO VIG'!$B$2:$T$926,14,0),0)</f>
        <v>15554571869</v>
      </c>
      <c r="R147" s="22">
        <f>IFERROR(VLOOKUP(D147,'[1]INSUMO VIG'!$B$2:$T$926,15,0),0)</f>
        <v>64286796888</v>
      </c>
      <c r="S147" s="23">
        <f t="shared" si="182"/>
        <v>0.37624103226203937</v>
      </c>
      <c r="T147" s="24">
        <f>IFERROR(VLOOKUP(D147,'[1]INSUMO VIG'!$B$2:$T$926,18,0),0)</f>
        <v>64286796888</v>
      </c>
    </row>
    <row r="148" spans="1:20" ht="25.5">
      <c r="B148" s="1" t="s">
        <v>50</v>
      </c>
      <c r="C148" s="15"/>
      <c r="D148" s="27" t="s">
        <v>310</v>
      </c>
      <c r="E148" s="28" t="s">
        <v>311</v>
      </c>
      <c r="F148" s="22">
        <f>IFERROR(VLOOKUP(D148,'[1]INSUMO VIG'!$B$2:$T$926,3,0),0)</f>
        <v>65669098000</v>
      </c>
      <c r="G148" s="22">
        <f>IFERROR(VLOOKUP(D148,'[1]INSUMO VIG'!$B$2:$T$926,4,0),0)</f>
        <v>0</v>
      </c>
      <c r="H148" s="22">
        <f>IFERROR(VLOOKUP(D148,'[1]INSUMO VIG'!$B$2:$T$926,5,0),0)</f>
        <v>0</v>
      </c>
      <c r="I148" s="22">
        <f>IFERROR(VLOOKUP(D148,'[1]INSUMO VIG'!$B$2:$T$926,6,0),0)</f>
        <v>65669098000</v>
      </c>
      <c r="J148" s="22">
        <f>IFERROR(VLOOKUP(D148,'[1]INSUMO VIG'!$B$2:$T$926,7,0),0)</f>
        <v>0</v>
      </c>
      <c r="K148" s="22">
        <f>IFERROR(VLOOKUP(D148,'[1]INSUMO VIG'!$B$2:$T$926,8,0),0)</f>
        <v>65669098000</v>
      </c>
      <c r="L148" s="22">
        <f>IFERROR(VLOOKUP(D148,'[1]INSUMO VIG'!$B$2:$T$926,9,0),0)</f>
        <v>14575017357</v>
      </c>
      <c r="M148" s="22">
        <f>IFERROR(VLOOKUP(D148,'[1]INSUMO VIG'!$B$2:$T$926,10,0),0)</f>
        <v>55519266660</v>
      </c>
      <c r="N148" s="22">
        <f>IFERROR(VLOOKUP(D148,'[1]INSUMO VIG'!$B$2:$T$926,11,0),0)</f>
        <v>580420785</v>
      </c>
      <c r="O148" s="22">
        <f>IFERROR(VLOOKUP(D148,'[1]INSUMO VIG'!$B$2:$T$926,12,0),0)</f>
        <v>40939824362</v>
      </c>
      <c r="P148" s="23">
        <f t="shared" si="184"/>
        <v>0.62342601937367859</v>
      </c>
      <c r="Q148" s="22">
        <f>IFERROR(VLOOKUP(D148,'[1]INSUMO VIG'!$B$2:$T$926,14,0),0)</f>
        <v>5224725326</v>
      </c>
      <c r="R148" s="22">
        <f>IFERROR(VLOOKUP(D148,'[1]INSUMO VIG'!$B$2:$T$926,15,0),0)</f>
        <v>13178786871</v>
      </c>
      <c r="S148" s="23">
        <f t="shared" si="182"/>
        <v>0.20068475542331951</v>
      </c>
      <c r="T148" s="24">
        <f>IFERROR(VLOOKUP(D148,'[1]INSUMO VIG'!$B$2:$T$926,18,0),0)</f>
        <v>13176662271</v>
      </c>
    </row>
    <row r="149" spans="1:20" ht="25.5">
      <c r="B149" s="1" t="s">
        <v>50</v>
      </c>
      <c r="C149" s="15"/>
      <c r="D149" s="27" t="s">
        <v>312</v>
      </c>
      <c r="E149" s="28" t="s">
        <v>313</v>
      </c>
      <c r="F149" s="22">
        <f>IFERROR(VLOOKUP(D149,'[1]INSUMO VIG'!$B$2:$T$926,3,0),0)</f>
        <v>196953134000</v>
      </c>
      <c r="G149" s="22">
        <f>IFERROR(VLOOKUP(D149,'[1]INSUMO VIG'!$B$2:$T$926,4,0),0)</f>
        <v>0</v>
      </c>
      <c r="H149" s="22">
        <f>IFERROR(VLOOKUP(D149,'[1]INSUMO VIG'!$B$2:$T$926,5,0),0)</f>
        <v>43012032000</v>
      </c>
      <c r="I149" s="22">
        <f>IFERROR(VLOOKUP(D149,'[1]INSUMO VIG'!$B$2:$T$926,6,0),0)</f>
        <v>239965166000</v>
      </c>
      <c r="J149" s="22">
        <f>IFERROR(VLOOKUP(D149,'[1]INSUMO VIG'!$B$2:$T$926,7,0),0)</f>
        <v>0</v>
      </c>
      <c r="K149" s="22">
        <f>IFERROR(VLOOKUP(D149,'[1]INSUMO VIG'!$B$2:$T$926,8,0),0)</f>
        <v>239965166000</v>
      </c>
      <c r="L149" s="22">
        <f>IFERROR(VLOOKUP(D149,'[1]INSUMO VIG'!$B$2:$T$926,9,0),0)</f>
        <v>60116100640</v>
      </c>
      <c r="M149" s="22">
        <f>IFERROR(VLOOKUP(D149,'[1]INSUMO VIG'!$B$2:$T$926,10,0),0)</f>
        <v>146445626069</v>
      </c>
      <c r="N149" s="22">
        <f>IFERROR(VLOOKUP(D149,'[1]INSUMO VIG'!$B$2:$T$926,11,0),0)</f>
        <v>3013541120</v>
      </c>
      <c r="O149" s="22">
        <f>IFERROR(VLOOKUP(D149,'[1]INSUMO VIG'!$B$2:$T$926,12,0),0)</f>
        <v>75627102669</v>
      </c>
      <c r="P149" s="23">
        <f t="shared" si="184"/>
        <v>0.31515867044219242</v>
      </c>
      <c r="Q149" s="22">
        <f>IFERROR(VLOOKUP(D149,'[1]INSUMO VIG'!$B$2:$T$926,14,0),0)</f>
        <v>14819203570</v>
      </c>
      <c r="R149" s="22">
        <f>IFERROR(VLOOKUP(D149,'[1]INSUMO VIG'!$B$2:$T$926,15,0),0)</f>
        <v>22859276557</v>
      </c>
      <c r="S149" s="23">
        <f t="shared" si="182"/>
        <v>9.5260811967183598E-2</v>
      </c>
      <c r="T149" s="24">
        <f>IFERROR(VLOOKUP(D149,'[1]INSUMO VIG'!$B$2:$T$926,18,0),0)</f>
        <v>22859276557</v>
      </c>
    </row>
    <row r="150" spans="1:20" ht="25.5">
      <c r="B150" s="1" t="s">
        <v>50</v>
      </c>
      <c r="C150" s="15"/>
      <c r="D150" s="27" t="s">
        <v>314</v>
      </c>
      <c r="E150" s="28" t="s">
        <v>315</v>
      </c>
      <c r="F150" s="22">
        <f>IFERROR(VLOOKUP(D150,'[1]INSUMO VIG'!$B$2:$T$926,3,0),0)</f>
        <v>7406339000</v>
      </c>
      <c r="G150" s="22">
        <f>IFERROR(VLOOKUP(D150,'[1]INSUMO VIG'!$B$2:$T$926,4,0),0)</f>
        <v>-40000000</v>
      </c>
      <c r="H150" s="22">
        <f>IFERROR(VLOOKUP(D150,'[1]INSUMO VIG'!$B$2:$T$926,5,0),0)</f>
        <v>-40000000</v>
      </c>
      <c r="I150" s="22">
        <f>IFERROR(VLOOKUP(D150,'[1]INSUMO VIG'!$B$2:$T$926,6,0),0)</f>
        <v>7366339000</v>
      </c>
      <c r="J150" s="22">
        <f>IFERROR(VLOOKUP(D150,'[1]INSUMO VIG'!$B$2:$T$926,7,0),0)</f>
        <v>0</v>
      </c>
      <c r="K150" s="22">
        <f>IFERROR(VLOOKUP(D150,'[1]INSUMO VIG'!$B$2:$T$926,8,0),0)</f>
        <v>7366339000</v>
      </c>
      <c r="L150" s="22">
        <f>IFERROR(VLOOKUP(D150,'[1]INSUMO VIG'!$B$2:$T$926,9,0),0)</f>
        <v>-1066502650</v>
      </c>
      <c r="M150" s="22">
        <f>IFERROR(VLOOKUP(D150,'[1]INSUMO VIG'!$B$2:$T$926,10,0),0)</f>
        <v>2478323525</v>
      </c>
      <c r="N150" s="22">
        <f>IFERROR(VLOOKUP(D150,'[1]INSUMO VIG'!$B$2:$T$926,11,0),0)</f>
        <v>69125850</v>
      </c>
      <c r="O150" s="22">
        <f>IFERROR(VLOOKUP(D150,'[1]INSUMO VIG'!$B$2:$T$926,12,0),0)</f>
        <v>2478323525</v>
      </c>
      <c r="P150" s="23">
        <f t="shared" si="184"/>
        <v>0.33643897260226552</v>
      </c>
      <c r="Q150" s="22">
        <f>IFERROR(VLOOKUP(D150,'[1]INSUMO VIG'!$B$2:$T$926,14,0),0)</f>
        <v>222982952</v>
      </c>
      <c r="R150" s="22">
        <f>IFERROR(VLOOKUP(D150,'[1]INSUMO VIG'!$B$2:$T$926,15,0),0)</f>
        <v>641409196</v>
      </c>
      <c r="S150" s="23">
        <f t="shared" si="182"/>
        <v>8.7072994604239631E-2</v>
      </c>
      <c r="T150" s="24">
        <f>IFERROR(VLOOKUP(D150,'[1]INSUMO VIG'!$B$2:$T$926,18,0),0)</f>
        <v>641409196</v>
      </c>
    </row>
    <row r="151" spans="1:20" ht="25.5">
      <c r="B151" s="1" t="s">
        <v>37</v>
      </c>
      <c r="C151" s="15"/>
      <c r="D151" s="15" t="s">
        <v>316</v>
      </c>
      <c r="E151" s="16" t="s">
        <v>317</v>
      </c>
      <c r="F151" s="17">
        <f>+SUM(F152)</f>
        <v>1125662000</v>
      </c>
      <c r="G151" s="17">
        <f t="shared" ref="G151:O151" si="189">+SUM(G152)</f>
        <v>0</v>
      </c>
      <c r="H151" s="17">
        <f t="shared" si="189"/>
        <v>0</v>
      </c>
      <c r="I151" s="17">
        <f t="shared" si="189"/>
        <v>1125662000</v>
      </c>
      <c r="J151" s="17">
        <f t="shared" si="189"/>
        <v>0</v>
      </c>
      <c r="K151" s="17">
        <f t="shared" si="189"/>
        <v>1125662000</v>
      </c>
      <c r="L151" s="17">
        <f t="shared" si="189"/>
        <v>116280000</v>
      </c>
      <c r="M151" s="17">
        <f t="shared" si="189"/>
        <v>658998500</v>
      </c>
      <c r="N151" s="17">
        <f t="shared" si="189"/>
        <v>0</v>
      </c>
      <c r="O151" s="17">
        <f t="shared" si="189"/>
        <v>238418500</v>
      </c>
      <c r="P151" s="18">
        <f t="shared" si="184"/>
        <v>0.21180292130319758</v>
      </c>
      <c r="Q151" s="17">
        <f t="shared" ref="Q151:T151" si="190">+SUM(Q152)</f>
        <v>49001000</v>
      </c>
      <c r="R151" s="17">
        <f t="shared" si="190"/>
        <v>105731466</v>
      </c>
      <c r="S151" s="18">
        <f t="shared" si="182"/>
        <v>9.3928253774223522E-2</v>
      </c>
      <c r="T151" s="19">
        <f t="shared" si="190"/>
        <v>105731466</v>
      </c>
    </row>
    <row r="152" spans="1:20" ht="25.5">
      <c r="B152" s="1" t="s">
        <v>50</v>
      </c>
      <c r="C152" s="15"/>
      <c r="D152" s="27" t="s">
        <v>318</v>
      </c>
      <c r="E152" s="28" t="s">
        <v>319</v>
      </c>
      <c r="F152" s="22">
        <f>IFERROR(VLOOKUP(D152,'[1]INSUMO VIG'!$B$2:$T$926,3,0),0)</f>
        <v>1125662000</v>
      </c>
      <c r="G152" s="22">
        <f>IFERROR(VLOOKUP(D152,'[1]INSUMO VIG'!$B$2:$T$926,4,0),0)</f>
        <v>0</v>
      </c>
      <c r="H152" s="22">
        <f>IFERROR(VLOOKUP(D152,'[1]INSUMO VIG'!$B$2:$T$926,5,0),0)</f>
        <v>0</v>
      </c>
      <c r="I152" s="22">
        <f>IFERROR(VLOOKUP(D152,'[1]INSUMO VIG'!$B$2:$T$926,6,0),0)</f>
        <v>1125662000</v>
      </c>
      <c r="J152" s="22">
        <f>IFERROR(VLOOKUP(D152,'[1]INSUMO VIG'!$B$2:$T$926,7,0),0)</f>
        <v>0</v>
      </c>
      <c r="K152" s="22">
        <f>IFERROR(VLOOKUP(D152,'[1]INSUMO VIG'!$B$2:$T$926,8,0),0)</f>
        <v>1125662000</v>
      </c>
      <c r="L152" s="22">
        <f>IFERROR(VLOOKUP(D152,'[1]INSUMO VIG'!$B$2:$T$926,9,0),0)</f>
        <v>116280000</v>
      </c>
      <c r="M152" s="22">
        <f>IFERROR(VLOOKUP(D152,'[1]INSUMO VIG'!$B$2:$T$926,10,0),0)</f>
        <v>658998500</v>
      </c>
      <c r="N152" s="22">
        <f>IFERROR(VLOOKUP(D152,'[1]INSUMO VIG'!$B$2:$T$926,11,0),0)</f>
        <v>0</v>
      </c>
      <c r="O152" s="22">
        <f>IFERROR(VLOOKUP(D152,'[1]INSUMO VIG'!$B$2:$T$926,12,0),0)</f>
        <v>238418500</v>
      </c>
      <c r="P152" s="23">
        <f t="shared" si="184"/>
        <v>0.21180292130319758</v>
      </c>
      <c r="Q152" s="22">
        <f>IFERROR(VLOOKUP(D152,'[1]INSUMO VIG'!$B$2:$T$926,14,0),0)</f>
        <v>49001000</v>
      </c>
      <c r="R152" s="22">
        <f>IFERROR(VLOOKUP(D152,'[1]INSUMO VIG'!$B$2:$T$926,15,0),0)</f>
        <v>105731466</v>
      </c>
      <c r="S152" s="23">
        <f t="shared" si="182"/>
        <v>9.3928253774223522E-2</v>
      </c>
      <c r="T152" s="24">
        <f>IFERROR(VLOOKUP(D152,'[1]INSUMO VIG'!$B$2:$T$926,18,0),0)</f>
        <v>105731466</v>
      </c>
    </row>
    <row r="153" spans="1:20" ht="51">
      <c r="B153" s="1" t="s">
        <v>37</v>
      </c>
      <c r="C153" s="15"/>
      <c r="D153" s="15" t="s">
        <v>320</v>
      </c>
      <c r="E153" s="16" t="s">
        <v>321</v>
      </c>
      <c r="F153" s="17">
        <f>+SUM(F154)</f>
        <v>15666035000</v>
      </c>
      <c r="G153" s="17">
        <f t="shared" ref="G153:O153" si="191">+SUM(G154)</f>
        <v>0</v>
      </c>
      <c r="H153" s="17">
        <f t="shared" si="191"/>
        <v>0</v>
      </c>
      <c r="I153" s="17">
        <f t="shared" si="191"/>
        <v>15666035000</v>
      </c>
      <c r="J153" s="17">
        <f t="shared" si="191"/>
        <v>0</v>
      </c>
      <c r="K153" s="17">
        <f t="shared" si="191"/>
        <v>15666035000</v>
      </c>
      <c r="L153" s="17">
        <f t="shared" si="191"/>
        <v>279968000</v>
      </c>
      <c r="M153" s="17">
        <f t="shared" si="191"/>
        <v>11405001192</v>
      </c>
      <c r="N153" s="17">
        <f t="shared" si="191"/>
        <v>121173971</v>
      </c>
      <c r="O153" s="17">
        <f t="shared" si="191"/>
        <v>11157439198</v>
      </c>
      <c r="P153" s="18">
        <f t="shared" si="184"/>
        <v>0.71220568561221775</v>
      </c>
      <c r="Q153" s="17">
        <f t="shared" ref="Q153" si="192">+SUM(Q154)</f>
        <v>828657705</v>
      </c>
      <c r="R153" s="17">
        <f t="shared" ref="R153:T153" si="193">+SUM(R154)</f>
        <v>6900527055</v>
      </c>
      <c r="S153" s="18">
        <f t="shared" si="182"/>
        <v>0.44047693337848409</v>
      </c>
      <c r="T153" s="19">
        <f t="shared" si="193"/>
        <v>6900527055</v>
      </c>
    </row>
    <row r="154" spans="1:20" ht="25.5">
      <c r="B154" s="1" t="s">
        <v>50</v>
      </c>
      <c r="C154" s="15"/>
      <c r="D154" s="27" t="s">
        <v>322</v>
      </c>
      <c r="E154" s="28" t="s">
        <v>323</v>
      </c>
      <c r="F154" s="22">
        <f>IFERROR(VLOOKUP(D154,'[1]INSUMO VIG'!$B$2:$T$926,3,0),0)</f>
        <v>15666035000</v>
      </c>
      <c r="G154" s="22">
        <f>IFERROR(VLOOKUP(D154,'[1]INSUMO VIG'!$B$2:$T$926,4,0),0)</f>
        <v>0</v>
      </c>
      <c r="H154" s="22">
        <f>IFERROR(VLOOKUP(D154,'[1]INSUMO VIG'!$B$2:$T$926,5,0),0)</f>
        <v>0</v>
      </c>
      <c r="I154" s="22">
        <f>IFERROR(VLOOKUP(D154,'[1]INSUMO VIG'!$B$2:$T$926,6,0),0)</f>
        <v>15666035000</v>
      </c>
      <c r="J154" s="22">
        <f>IFERROR(VLOOKUP(D154,'[1]INSUMO VIG'!$B$2:$T$926,7,0),0)</f>
        <v>0</v>
      </c>
      <c r="K154" s="22">
        <f>IFERROR(VLOOKUP(D154,'[1]INSUMO VIG'!$B$2:$T$926,8,0),0)</f>
        <v>15666035000</v>
      </c>
      <c r="L154" s="22">
        <f>IFERROR(VLOOKUP(D154,'[1]INSUMO VIG'!$B$2:$T$926,9,0),0)</f>
        <v>279968000</v>
      </c>
      <c r="M154" s="22">
        <f>IFERROR(VLOOKUP(D154,'[1]INSUMO VIG'!$B$2:$T$926,10,0),0)</f>
        <v>11405001192</v>
      </c>
      <c r="N154" s="22">
        <f>IFERROR(VLOOKUP(D154,'[1]INSUMO VIG'!$B$2:$T$926,11,0),0)</f>
        <v>121173971</v>
      </c>
      <c r="O154" s="22">
        <f>IFERROR(VLOOKUP(D154,'[1]INSUMO VIG'!$B$2:$T$926,12,0),0)</f>
        <v>11157439198</v>
      </c>
      <c r="P154" s="23">
        <f t="shared" si="184"/>
        <v>0.71220568561221775</v>
      </c>
      <c r="Q154" s="22">
        <f>IFERROR(VLOOKUP(D154,'[1]INSUMO VIG'!$B$2:$T$926,14,0),0)</f>
        <v>828657705</v>
      </c>
      <c r="R154" s="22">
        <f>IFERROR(VLOOKUP(D154,'[1]INSUMO VIG'!$B$2:$T$926,15,0),0)</f>
        <v>6900527055</v>
      </c>
      <c r="S154" s="23">
        <f t="shared" si="182"/>
        <v>0.44047693337848409</v>
      </c>
      <c r="T154" s="24">
        <f>IFERROR(VLOOKUP(D154,'[1]INSUMO VIG'!$B$2:$T$926,18,0),0)</f>
        <v>6900527055</v>
      </c>
    </row>
    <row r="155" spans="1:20" ht="63.75">
      <c r="A155" s="1">
        <f t="shared" ref="A155:A188" si="194">LEN(D155)</f>
        <v>9</v>
      </c>
      <c r="B155" s="1" t="s">
        <v>37</v>
      </c>
      <c r="C155" s="15"/>
      <c r="D155" s="15" t="s">
        <v>324</v>
      </c>
      <c r="E155" s="16" t="s">
        <v>325</v>
      </c>
      <c r="F155" s="17">
        <f>F156</f>
        <v>18841981000</v>
      </c>
      <c r="G155" s="17">
        <f t="shared" ref="G155:O156" si="195">G156</f>
        <v>-340000000</v>
      </c>
      <c r="H155" s="17">
        <f t="shared" si="195"/>
        <v>-340000000</v>
      </c>
      <c r="I155" s="17">
        <f t="shared" si="195"/>
        <v>18501981000</v>
      </c>
      <c r="J155" s="17">
        <f t="shared" si="195"/>
        <v>0</v>
      </c>
      <c r="K155" s="17">
        <f t="shared" si="195"/>
        <v>18501981000</v>
      </c>
      <c r="L155" s="17">
        <f t="shared" si="195"/>
        <v>108193866</v>
      </c>
      <c r="M155" s="17">
        <f t="shared" si="195"/>
        <v>10963620080</v>
      </c>
      <c r="N155" s="17">
        <f t="shared" si="195"/>
        <v>902266343</v>
      </c>
      <c r="O155" s="17">
        <f t="shared" si="195"/>
        <v>10496211582</v>
      </c>
      <c r="P155" s="18">
        <f t="shared" si="184"/>
        <v>0.56730204090037706</v>
      </c>
      <c r="Q155" s="17">
        <f t="shared" ref="Q155:T156" si="196">Q156</f>
        <v>1131722163</v>
      </c>
      <c r="R155" s="17">
        <f t="shared" si="196"/>
        <v>3102637106</v>
      </c>
      <c r="S155" s="18">
        <f t="shared" si="182"/>
        <v>0.16769215718035815</v>
      </c>
      <c r="T155" s="19">
        <f t="shared" si="196"/>
        <v>3065042706</v>
      </c>
    </row>
    <row r="156" spans="1:20" ht="25.5">
      <c r="A156" s="1">
        <f t="shared" si="194"/>
        <v>11</v>
      </c>
      <c r="B156" s="1" t="s">
        <v>37</v>
      </c>
      <c r="C156" s="15"/>
      <c r="D156" s="15" t="s">
        <v>326</v>
      </c>
      <c r="E156" s="16" t="s">
        <v>327</v>
      </c>
      <c r="F156" s="17">
        <f>F157</f>
        <v>18841981000</v>
      </c>
      <c r="G156" s="17">
        <f t="shared" si="195"/>
        <v>-340000000</v>
      </c>
      <c r="H156" s="17">
        <f t="shared" si="195"/>
        <v>-340000000</v>
      </c>
      <c r="I156" s="17">
        <f t="shared" si="195"/>
        <v>18501981000</v>
      </c>
      <c r="J156" s="17">
        <f t="shared" si="195"/>
        <v>0</v>
      </c>
      <c r="K156" s="17">
        <f t="shared" si="195"/>
        <v>18501981000</v>
      </c>
      <c r="L156" s="17">
        <f t="shared" si="195"/>
        <v>108193866</v>
      </c>
      <c r="M156" s="17">
        <f t="shared" si="195"/>
        <v>10963620080</v>
      </c>
      <c r="N156" s="17">
        <f t="shared" si="195"/>
        <v>902266343</v>
      </c>
      <c r="O156" s="17">
        <f t="shared" si="195"/>
        <v>10496211582</v>
      </c>
      <c r="P156" s="18">
        <f t="shared" si="184"/>
        <v>0.56730204090037706</v>
      </c>
      <c r="Q156" s="17">
        <f t="shared" si="196"/>
        <v>1131722163</v>
      </c>
      <c r="R156" s="17">
        <f t="shared" si="196"/>
        <v>3102637106</v>
      </c>
      <c r="S156" s="18">
        <f t="shared" si="182"/>
        <v>0.16769215718035815</v>
      </c>
      <c r="T156" s="19">
        <f t="shared" si="196"/>
        <v>3065042706</v>
      </c>
    </row>
    <row r="157" spans="1:20" ht="38.25">
      <c r="A157" s="1">
        <f t="shared" si="194"/>
        <v>21</v>
      </c>
      <c r="B157" s="1" t="s">
        <v>50</v>
      </c>
      <c r="C157" s="27"/>
      <c r="D157" s="27" t="s">
        <v>328</v>
      </c>
      <c r="E157" s="28" t="s">
        <v>329</v>
      </c>
      <c r="F157" s="22">
        <f>IFERROR(VLOOKUP(D157,'[1]INSUMO VIG'!$B$2:$T$926,3,0),0)</f>
        <v>18841981000</v>
      </c>
      <c r="G157" s="22">
        <f>IFERROR(VLOOKUP(D157,'[1]INSUMO VIG'!$B$2:$T$926,4,0),0)</f>
        <v>-340000000</v>
      </c>
      <c r="H157" s="22">
        <f>IFERROR(VLOOKUP(D157,'[1]INSUMO VIG'!$B$2:$T$926,5,0),0)</f>
        <v>-340000000</v>
      </c>
      <c r="I157" s="22">
        <f>IFERROR(VLOOKUP(D157,'[1]INSUMO VIG'!$B$2:$T$926,6,0),0)</f>
        <v>18501981000</v>
      </c>
      <c r="J157" s="22">
        <f>IFERROR(VLOOKUP(D157,'[1]INSUMO VIG'!$B$2:$T$926,7,0),0)</f>
        <v>0</v>
      </c>
      <c r="K157" s="22">
        <f>IFERROR(VLOOKUP(D157,'[1]INSUMO VIG'!$B$2:$T$926,8,0),0)</f>
        <v>18501981000</v>
      </c>
      <c r="L157" s="22">
        <f>IFERROR(VLOOKUP(D157,'[1]INSUMO VIG'!$B$2:$T$926,9,0),0)</f>
        <v>108193866</v>
      </c>
      <c r="M157" s="22">
        <f>IFERROR(VLOOKUP(D157,'[1]INSUMO VIG'!$B$2:$T$926,10,0),0)</f>
        <v>10963620080</v>
      </c>
      <c r="N157" s="22">
        <f>IFERROR(VLOOKUP(D157,'[1]INSUMO VIG'!$B$2:$T$926,11,0),0)</f>
        <v>902266343</v>
      </c>
      <c r="O157" s="22">
        <f>IFERROR(VLOOKUP(D157,'[1]INSUMO VIG'!$B$2:$T$926,12,0),0)</f>
        <v>10496211582</v>
      </c>
      <c r="P157" s="23">
        <f t="shared" si="184"/>
        <v>0.56730204090037706</v>
      </c>
      <c r="Q157" s="22">
        <f>IFERROR(VLOOKUP(D157,'[1]INSUMO VIG'!$B$2:$T$926,14,0),0)</f>
        <v>1131722163</v>
      </c>
      <c r="R157" s="22">
        <f>IFERROR(VLOOKUP(D157,'[1]INSUMO VIG'!$B$2:$T$926,15,0),0)</f>
        <v>3102637106</v>
      </c>
      <c r="S157" s="23">
        <f t="shared" si="182"/>
        <v>0.16769215718035815</v>
      </c>
      <c r="T157" s="24">
        <f>IFERROR(VLOOKUP(D157,'[1]INSUMO VIG'!$B$2:$T$926,18,0),0)</f>
        <v>3065042706</v>
      </c>
    </row>
    <row r="158" spans="1:20" ht="51">
      <c r="A158" s="1">
        <f t="shared" si="194"/>
        <v>9</v>
      </c>
      <c r="B158" s="1" t="s">
        <v>37</v>
      </c>
      <c r="C158" s="15"/>
      <c r="D158" s="15" t="s">
        <v>330</v>
      </c>
      <c r="E158" s="16" t="s">
        <v>331</v>
      </c>
      <c r="F158" s="17">
        <f>F159+F161+F164</f>
        <v>285052375000</v>
      </c>
      <c r="G158" s="17">
        <f t="shared" ref="G158:O158" si="197">G159+G161+G164</f>
        <v>9273988852</v>
      </c>
      <c r="H158" s="17">
        <f t="shared" si="197"/>
        <v>9273988852</v>
      </c>
      <c r="I158" s="17">
        <f t="shared" si="197"/>
        <v>294326363852</v>
      </c>
      <c r="J158" s="17">
        <f t="shared" si="197"/>
        <v>0</v>
      </c>
      <c r="K158" s="17">
        <f t="shared" si="197"/>
        <v>294326363852</v>
      </c>
      <c r="L158" s="17">
        <f t="shared" si="197"/>
        <v>2895486743</v>
      </c>
      <c r="M158" s="17">
        <f t="shared" si="197"/>
        <v>274468134861</v>
      </c>
      <c r="N158" s="17">
        <f t="shared" si="197"/>
        <v>11246061186</v>
      </c>
      <c r="O158" s="17">
        <f t="shared" si="197"/>
        <v>168355580840</v>
      </c>
      <c r="P158" s="25">
        <f t="shared" si="184"/>
        <v>0.57200306026495285</v>
      </c>
      <c r="Q158" s="17">
        <f t="shared" ref="Q158:R158" si="198">Q159+Q161+Q164</f>
        <v>23920731848</v>
      </c>
      <c r="R158" s="17">
        <f t="shared" si="198"/>
        <v>89932379871</v>
      </c>
      <c r="S158" s="25">
        <f t="shared" si="182"/>
        <v>0.30555325963331603</v>
      </c>
      <c r="T158" s="26">
        <f t="shared" ref="T158" si="199">T159+T161+T164</f>
        <v>89924946267</v>
      </c>
    </row>
    <row r="159" spans="1:20">
      <c r="A159" s="1">
        <f t="shared" si="194"/>
        <v>11</v>
      </c>
      <c r="B159" s="1" t="s">
        <v>37</v>
      </c>
      <c r="C159" s="15"/>
      <c r="D159" s="15" t="s">
        <v>332</v>
      </c>
      <c r="E159" s="16" t="s">
        <v>333</v>
      </c>
      <c r="F159" s="17">
        <f>F160</f>
        <v>18557475000</v>
      </c>
      <c r="G159" s="17">
        <f t="shared" ref="G159:O159" si="200">G160</f>
        <v>0</v>
      </c>
      <c r="H159" s="17">
        <f t="shared" si="200"/>
        <v>0</v>
      </c>
      <c r="I159" s="17">
        <f t="shared" si="200"/>
        <v>18557475000</v>
      </c>
      <c r="J159" s="17">
        <f t="shared" si="200"/>
        <v>0</v>
      </c>
      <c r="K159" s="17">
        <f t="shared" si="200"/>
        <v>18557475000</v>
      </c>
      <c r="L159" s="17">
        <f t="shared" si="200"/>
        <v>3429329812</v>
      </c>
      <c r="M159" s="17">
        <f t="shared" si="200"/>
        <v>14688298176</v>
      </c>
      <c r="N159" s="17">
        <f t="shared" si="200"/>
        <v>104989400</v>
      </c>
      <c r="O159" s="17">
        <f t="shared" si="200"/>
        <v>11258968364</v>
      </c>
      <c r="P159" s="18">
        <f t="shared" si="184"/>
        <v>0.60670799039201184</v>
      </c>
      <c r="Q159" s="17">
        <f t="shared" ref="Q159:T159" si="201">Q160</f>
        <v>966392100</v>
      </c>
      <c r="R159" s="17">
        <f t="shared" si="201"/>
        <v>3444444375</v>
      </c>
      <c r="S159" s="18">
        <f t="shared" si="182"/>
        <v>0.18560953874382155</v>
      </c>
      <c r="T159" s="19">
        <f t="shared" si="201"/>
        <v>3444444375</v>
      </c>
    </row>
    <row r="160" spans="1:20" ht="63.75">
      <c r="A160" s="1">
        <f t="shared" si="194"/>
        <v>21</v>
      </c>
      <c r="B160" s="1" t="s">
        <v>50</v>
      </c>
      <c r="C160" s="27"/>
      <c r="D160" s="27" t="s">
        <v>334</v>
      </c>
      <c r="E160" s="28" t="s">
        <v>335</v>
      </c>
      <c r="F160" s="22">
        <f>IFERROR(VLOOKUP(D160,'[1]INSUMO VIG'!$B$2:$T$926,3,0),0)</f>
        <v>18557475000</v>
      </c>
      <c r="G160" s="22">
        <f>IFERROR(VLOOKUP(D160,'[1]INSUMO VIG'!$B$2:$T$926,4,0),0)</f>
        <v>0</v>
      </c>
      <c r="H160" s="22">
        <f>IFERROR(VLOOKUP(D160,'[1]INSUMO VIG'!$B$2:$T$926,5,0),0)</f>
        <v>0</v>
      </c>
      <c r="I160" s="22">
        <f>IFERROR(VLOOKUP(D160,'[1]INSUMO VIG'!$B$2:$T$926,6,0),0)</f>
        <v>18557475000</v>
      </c>
      <c r="J160" s="22">
        <f>IFERROR(VLOOKUP(D160,'[1]INSUMO VIG'!$B$2:$T$926,7,0),0)</f>
        <v>0</v>
      </c>
      <c r="K160" s="22">
        <f>IFERROR(VLOOKUP(D160,'[1]INSUMO VIG'!$B$2:$T$926,8,0),0)</f>
        <v>18557475000</v>
      </c>
      <c r="L160" s="22">
        <f>IFERROR(VLOOKUP(D160,'[1]INSUMO VIG'!$B$2:$T$926,9,0),0)</f>
        <v>3429329812</v>
      </c>
      <c r="M160" s="22">
        <f>IFERROR(VLOOKUP(D160,'[1]INSUMO VIG'!$B$2:$T$926,10,0),0)</f>
        <v>14688298176</v>
      </c>
      <c r="N160" s="22">
        <f>IFERROR(VLOOKUP(D160,'[1]INSUMO VIG'!$B$2:$T$926,11,0),0)</f>
        <v>104989400</v>
      </c>
      <c r="O160" s="22">
        <f>IFERROR(VLOOKUP(D160,'[1]INSUMO VIG'!$B$2:$T$926,12,0),0)</f>
        <v>11258968364</v>
      </c>
      <c r="P160" s="23">
        <f t="shared" si="184"/>
        <v>0.60670799039201184</v>
      </c>
      <c r="Q160" s="22">
        <f>IFERROR(VLOOKUP(D160,'[1]INSUMO VIG'!$B$2:$T$926,14,0),0)</f>
        <v>966392100</v>
      </c>
      <c r="R160" s="22">
        <f>IFERROR(VLOOKUP(D160,'[1]INSUMO VIG'!$B$2:$T$926,15,0),0)</f>
        <v>3444444375</v>
      </c>
      <c r="S160" s="23">
        <f t="shared" si="182"/>
        <v>0.18560953874382155</v>
      </c>
      <c r="T160" s="24">
        <f>IFERROR(VLOOKUP(D160,'[1]INSUMO VIG'!$B$2:$T$926,18,0),0)</f>
        <v>3444444375</v>
      </c>
    </row>
    <row r="161" spans="1:20">
      <c r="A161" s="1">
        <f t="shared" si="194"/>
        <v>11</v>
      </c>
      <c r="B161" s="1" t="s">
        <v>37</v>
      </c>
      <c r="C161" s="15"/>
      <c r="D161" s="15" t="s">
        <v>336</v>
      </c>
      <c r="E161" s="16" t="s">
        <v>337</v>
      </c>
      <c r="F161" s="17">
        <f>F162+F163</f>
        <v>258982065000</v>
      </c>
      <c r="G161" s="17">
        <f t="shared" ref="G161:O161" si="202">G162+G163</f>
        <v>9433988852</v>
      </c>
      <c r="H161" s="17">
        <f t="shared" si="202"/>
        <v>9433988852</v>
      </c>
      <c r="I161" s="17">
        <f t="shared" si="202"/>
        <v>268416053852</v>
      </c>
      <c r="J161" s="17">
        <f t="shared" si="202"/>
        <v>0</v>
      </c>
      <c r="K161" s="17">
        <f t="shared" si="202"/>
        <v>268416053852</v>
      </c>
      <c r="L161" s="17">
        <f t="shared" si="202"/>
        <v>-331940409</v>
      </c>
      <c r="M161" s="17">
        <f t="shared" si="202"/>
        <v>257511305416</v>
      </c>
      <c r="N161" s="17">
        <f t="shared" si="202"/>
        <v>11094678661</v>
      </c>
      <c r="O161" s="17">
        <f t="shared" si="202"/>
        <v>154831302532</v>
      </c>
      <c r="P161" s="18">
        <f t="shared" si="184"/>
        <v>0.5768332419392892</v>
      </c>
      <c r="Q161" s="17">
        <f t="shared" ref="Q161:R161" si="203">Q162+Q163</f>
        <v>22581181693</v>
      </c>
      <c r="R161" s="17">
        <f t="shared" si="203"/>
        <v>85462905215</v>
      </c>
      <c r="S161" s="18">
        <f t="shared" si="182"/>
        <v>0.31839714498642757</v>
      </c>
      <c r="T161" s="19">
        <f t="shared" ref="T161" si="204">T162+T163</f>
        <v>85455471611</v>
      </c>
    </row>
    <row r="162" spans="1:20" ht="38.25">
      <c r="A162" s="1">
        <f t="shared" si="194"/>
        <v>21</v>
      </c>
      <c r="B162" s="1" t="s">
        <v>50</v>
      </c>
      <c r="C162" s="27"/>
      <c r="D162" s="27" t="s">
        <v>338</v>
      </c>
      <c r="E162" s="28" t="s">
        <v>339</v>
      </c>
      <c r="F162" s="22">
        <f>IFERROR(VLOOKUP(D162,'[1]INSUMO VIG'!$B$2:$T$926,3,0),0)</f>
        <v>3806152000</v>
      </c>
      <c r="G162" s="22">
        <f>IFERROR(VLOOKUP(D162,'[1]INSUMO VIG'!$B$2:$T$926,4,0),0)</f>
        <v>0</v>
      </c>
      <c r="H162" s="22">
        <f>IFERROR(VLOOKUP(D162,'[1]INSUMO VIG'!$B$2:$T$926,5,0),0)</f>
        <v>0</v>
      </c>
      <c r="I162" s="22">
        <f>IFERROR(VLOOKUP(D162,'[1]INSUMO VIG'!$B$2:$T$926,6,0),0)</f>
        <v>3806152000</v>
      </c>
      <c r="J162" s="22">
        <f>IFERROR(VLOOKUP(D162,'[1]INSUMO VIG'!$B$2:$T$926,7,0),0)</f>
        <v>0</v>
      </c>
      <c r="K162" s="22">
        <f>IFERROR(VLOOKUP(D162,'[1]INSUMO VIG'!$B$2:$T$926,8,0),0)</f>
        <v>3806152000</v>
      </c>
      <c r="L162" s="22">
        <f>IFERROR(VLOOKUP(D162,'[1]INSUMO VIG'!$B$2:$T$926,9,0),0)</f>
        <v>10190700</v>
      </c>
      <c r="M162" s="22">
        <f>IFERROR(VLOOKUP(D162,'[1]INSUMO VIG'!$B$2:$T$926,10,0),0)</f>
        <v>3574374692</v>
      </c>
      <c r="N162" s="22">
        <f>IFERROR(VLOOKUP(D162,'[1]INSUMO VIG'!$B$2:$T$926,11,0),0)</f>
        <v>20837569</v>
      </c>
      <c r="O162" s="22">
        <f>IFERROR(VLOOKUP(D162,'[1]INSUMO VIG'!$B$2:$T$926,12,0),0)</f>
        <v>3538784570</v>
      </c>
      <c r="P162" s="23">
        <f t="shared" si="184"/>
        <v>0.92975387477956739</v>
      </c>
      <c r="Q162" s="22">
        <f>IFERROR(VLOOKUP(D162,'[1]INSUMO VIG'!$B$2:$T$926,14,0),0)</f>
        <v>428438709</v>
      </c>
      <c r="R162" s="22">
        <f>IFERROR(VLOOKUP(D162,'[1]INSUMO VIG'!$B$2:$T$926,15,0),0)</f>
        <v>1412886881</v>
      </c>
      <c r="S162" s="23">
        <f t="shared" si="182"/>
        <v>0.37121136544205274</v>
      </c>
      <c r="T162" s="24">
        <f>IFERROR(VLOOKUP(D162,'[1]INSUMO VIG'!$B$2:$T$926,18,0),0)</f>
        <v>1412886881</v>
      </c>
    </row>
    <row r="163" spans="1:20" ht="38.25">
      <c r="A163" s="1">
        <f t="shared" si="194"/>
        <v>21</v>
      </c>
      <c r="B163" s="1" t="s">
        <v>50</v>
      </c>
      <c r="C163" s="27"/>
      <c r="D163" s="27" t="s">
        <v>340</v>
      </c>
      <c r="E163" s="28" t="s">
        <v>341</v>
      </c>
      <c r="F163" s="22">
        <f>IFERROR(VLOOKUP(D163,'[1]INSUMO VIG'!$B$2:$T$926,3,0),0)</f>
        <v>255175913000</v>
      </c>
      <c r="G163" s="22">
        <f>IFERROR(VLOOKUP(D163,'[1]INSUMO VIG'!$B$2:$T$926,4,0),0)</f>
        <v>9433988852</v>
      </c>
      <c r="H163" s="22">
        <f>IFERROR(VLOOKUP(D163,'[1]INSUMO VIG'!$B$2:$T$926,5,0),0)</f>
        <v>9433988852</v>
      </c>
      <c r="I163" s="22">
        <f>IFERROR(VLOOKUP(D163,'[1]INSUMO VIG'!$B$2:$T$926,6,0),0)</f>
        <v>264609901852</v>
      </c>
      <c r="J163" s="22">
        <f>IFERROR(VLOOKUP(D163,'[1]INSUMO VIG'!$B$2:$T$926,7,0),0)</f>
        <v>0</v>
      </c>
      <c r="K163" s="22">
        <f>IFERROR(VLOOKUP(D163,'[1]INSUMO VIG'!$B$2:$T$926,8,0),0)</f>
        <v>264609901852</v>
      </c>
      <c r="L163" s="22">
        <f>IFERROR(VLOOKUP(D163,'[1]INSUMO VIG'!$B$2:$T$926,9,0),0)</f>
        <v>-342131109</v>
      </c>
      <c r="M163" s="22">
        <f>IFERROR(VLOOKUP(D163,'[1]INSUMO VIG'!$B$2:$T$926,10,0),0)</f>
        <v>253936930724</v>
      </c>
      <c r="N163" s="22">
        <f>IFERROR(VLOOKUP(D163,'[1]INSUMO VIG'!$B$2:$T$926,11,0),0)</f>
        <v>11073841092</v>
      </c>
      <c r="O163" s="22">
        <f>IFERROR(VLOOKUP(D163,'[1]INSUMO VIG'!$B$2:$T$926,12,0),0)</f>
        <v>151292517962</v>
      </c>
      <c r="P163" s="23">
        <f t="shared" si="184"/>
        <v>0.57175682732621247</v>
      </c>
      <c r="Q163" s="22">
        <f>IFERROR(VLOOKUP(D163,'[1]INSUMO VIG'!$B$2:$T$926,14,0),0)</f>
        <v>22152742984</v>
      </c>
      <c r="R163" s="22">
        <f>IFERROR(VLOOKUP(D163,'[1]INSUMO VIG'!$B$2:$T$926,15,0),0)</f>
        <v>84050018334</v>
      </c>
      <c r="S163" s="23">
        <f t="shared" si="182"/>
        <v>0.31763746460633341</v>
      </c>
      <c r="T163" s="24">
        <f>IFERROR(VLOOKUP(D163,'[1]INSUMO VIG'!$B$2:$T$926,18,0),0)</f>
        <v>84042584730</v>
      </c>
    </row>
    <row r="164" spans="1:20">
      <c r="A164" s="1">
        <f t="shared" si="194"/>
        <v>11</v>
      </c>
      <c r="B164" s="1" t="s">
        <v>37</v>
      </c>
      <c r="C164" s="15"/>
      <c r="D164" s="15" t="s">
        <v>342</v>
      </c>
      <c r="E164" s="16" t="s">
        <v>343</v>
      </c>
      <c r="F164" s="17">
        <f>+F165</f>
        <v>7512835000</v>
      </c>
      <c r="G164" s="17">
        <f t="shared" ref="G164:O164" si="205">+G165</f>
        <v>-160000000</v>
      </c>
      <c r="H164" s="17">
        <f t="shared" si="205"/>
        <v>-160000000</v>
      </c>
      <c r="I164" s="17">
        <f t="shared" si="205"/>
        <v>7352835000</v>
      </c>
      <c r="J164" s="17">
        <f t="shared" si="205"/>
        <v>0</v>
      </c>
      <c r="K164" s="17">
        <f t="shared" si="205"/>
        <v>7352835000</v>
      </c>
      <c r="L164" s="17">
        <f t="shared" si="205"/>
        <v>-201902660</v>
      </c>
      <c r="M164" s="17">
        <f t="shared" si="205"/>
        <v>2268531269</v>
      </c>
      <c r="N164" s="17">
        <f t="shared" si="205"/>
        <v>46393125</v>
      </c>
      <c r="O164" s="17">
        <f t="shared" si="205"/>
        <v>2265309944</v>
      </c>
      <c r="P164" s="18">
        <f t="shared" si="184"/>
        <v>0.30808660115452069</v>
      </c>
      <c r="Q164" s="17">
        <f t="shared" ref="Q164:T164" si="206">+Q165</f>
        <v>373158055</v>
      </c>
      <c r="R164" s="17">
        <f t="shared" si="206"/>
        <v>1025030281</v>
      </c>
      <c r="S164" s="18">
        <f t="shared" si="182"/>
        <v>0.13940613124053511</v>
      </c>
      <c r="T164" s="19">
        <f t="shared" si="206"/>
        <v>1025030281</v>
      </c>
    </row>
    <row r="165" spans="1:20" ht="63.75">
      <c r="A165" s="1">
        <f t="shared" si="194"/>
        <v>21</v>
      </c>
      <c r="B165" s="1" t="s">
        <v>50</v>
      </c>
      <c r="C165" s="27"/>
      <c r="D165" s="27" t="s">
        <v>344</v>
      </c>
      <c r="E165" s="28" t="s">
        <v>345</v>
      </c>
      <c r="F165" s="22">
        <f>IFERROR(VLOOKUP(D165,'[1]INSUMO VIG'!$B$2:$T$926,3,0),0)</f>
        <v>7512835000</v>
      </c>
      <c r="G165" s="22">
        <f>IFERROR(VLOOKUP(D165,'[1]INSUMO VIG'!$B$2:$T$926,4,0),0)</f>
        <v>-160000000</v>
      </c>
      <c r="H165" s="22">
        <f>IFERROR(VLOOKUP(D165,'[1]INSUMO VIG'!$B$2:$T$926,5,0),0)</f>
        <v>-160000000</v>
      </c>
      <c r="I165" s="22">
        <f>IFERROR(VLOOKUP(D165,'[1]INSUMO VIG'!$B$2:$T$926,6,0),0)</f>
        <v>7352835000</v>
      </c>
      <c r="J165" s="22">
        <f>IFERROR(VLOOKUP(D165,'[1]INSUMO VIG'!$B$2:$T$926,7,0),0)</f>
        <v>0</v>
      </c>
      <c r="K165" s="22">
        <f>IFERROR(VLOOKUP(D165,'[1]INSUMO VIG'!$B$2:$T$926,8,0),0)</f>
        <v>7352835000</v>
      </c>
      <c r="L165" s="22">
        <f>IFERROR(VLOOKUP(D165,'[1]INSUMO VIG'!$B$2:$T$926,9,0),0)</f>
        <v>-201902660</v>
      </c>
      <c r="M165" s="22">
        <f>IFERROR(VLOOKUP(D165,'[1]INSUMO VIG'!$B$2:$T$926,10,0),0)</f>
        <v>2268531269</v>
      </c>
      <c r="N165" s="22">
        <f>IFERROR(VLOOKUP(D165,'[1]INSUMO VIG'!$B$2:$T$926,11,0),0)</f>
        <v>46393125</v>
      </c>
      <c r="O165" s="22">
        <f>IFERROR(VLOOKUP(D165,'[1]INSUMO VIG'!$B$2:$T$926,12,0),0)</f>
        <v>2265309944</v>
      </c>
      <c r="P165" s="23">
        <f t="shared" si="184"/>
        <v>0.30808660115452069</v>
      </c>
      <c r="Q165" s="22">
        <f>IFERROR(VLOOKUP(D165,'[1]INSUMO VIG'!$B$2:$T$926,14,0),0)</f>
        <v>373158055</v>
      </c>
      <c r="R165" s="22">
        <f>IFERROR(VLOOKUP(D165,'[1]INSUMO VIG'!$B$2:$T$926,15,0),0)</f>
        <v>1025030281</v>
      </c>
      <c r="S165" s="23">
        <f t="shared" si="182"/>
        <v>0.13940613124053511</v>
      </c>
      <c r="T165" s="24">
        <f>IFERROR(VLOOKUP(D165,'[1]INSUMO VIG'!$B$2:$T$926,18,0),0)</f>
        <v>1025030281</v>
      </c>
    </row>
    <row r="168" spans="1:20">
      <c r="O168" s="5"/>
    </row>
    <row r="170" spans="1:20">
      <c r="D170" s="29"/>
      <c r="E170" s="29"/>
      <c r="F170" s="29"/>
      <c r="G170" s="29"/>
      <c r="H170" s="30"/>
      <c r="I170" s="30"/>
      <c r="K170" s="29"/>
      <c r="L170" s="29"/>
      <c r="M170" s="29"/>
      <c r="N170" s="29"/>
      <c r="O170" s="29"/>
      <c r="P170" s="29"/>
      <c r="Q170" s="29"/>
    </row>
    <row r="171" spans="1:20">
      <c r="D171" s="31" t="s">
        <v>346</v>
      </c>
      <c r="E171" s="31"/>
      <c r="F171" s="31"/>
      <c r="G171" s="31"/>
      <c r="H171" s="32"/>
      <c r="I171" s="32"/>
      <c r="K171" s="31" t="s">
        <v>347</v>
      </c>
      <c r="L171" s="31"/>
      <c r="M171" s="31"/>
      <c r="N171" s="31"/>
      <c r="O171" s="31"/>
      <c r="P171" s="31"/>
      <c r="Q171" s="31"/>
    </row>
    <row r="172" spans="1:20">
      <c r="D172" s="31" t="s">
        <v>348</v>
      </c>
      <c r="E172" s="31"/>
      <c r="F172" s="31"/>
      <c r="G172" s="31"/>
      <c r="H172" s="32"/>
      <c r="I172" s="32"/>
      <c r="K172" s="31" t="s">
        <v>349</v>
      </c>
      <c r="L172" s="31"/>
      <c r="M172" s="31"/>
      <c r="N172" s="31"/>
      <c r="O172" s="31"/>
      <c r="P172" s="31"/>
      <c r="Q172" s="31"/>
    </row>
    <row r="173" spans="1:20">
      <c r="D173" s="31"/>
      <c r="E173" s="31"/>
      <c r="F173" s="31"/>
      <c r="G173" s="31"/>
      <c r="H173" s="32"/>
      <c r="I173" s="32"/>
      <c r="K173" s="31"/>
      <c r="L173" s="31"/>
      <c r="M173" s="31"/>
      <c r="N173" s="31"/>
      <c r="O173" s="31"/>
      <c r="P173" s="31"/>
      <c r="Q173" s="31"/>
    </row>
    <row r="175" spans="1:20">
      <c r="D175" s="1" t="s">
        <v>350</v>
      </c>
    </row>
    <row r="176" spans="1:20">
      <c r="D176" s="1" t="s">
        <v>351</v>
      </c>
    </row>
    <row r="177" spans="4:4">
      <c r="D177" s="1" t="s">
        <v>352</v>
      </c>
    </row>
    <row r="178" spans="4:4">
      <c r="D178" s="1" t="s">
        <v>353</v>
      </c>
    </row>
  </sheetData>
  <autoFilter ref="A11:W11"/>
  <mergeCells count="19">
    <mergeCell ref="D172:G172"/>
    <mergeCell ref="K172:Q172"/>
    <mergeCell ref="D173:G173"/>
    <mergeCell ref="K173:Q173"/>
    <mergeCell ref="C10:D10"/>
    <mergeCell ref="G10:H10"/>
    <mergeCell ref="D170:G170"/>
    <mergeCell ref="K170:Q170"/>
    <mergeCell ref="D171:G171"/>
    <mergeCell ref="K171:Q171"/>
    <mergeCell ref="C1:T1"/>
    <mergeCell ref="C2:T2"/>
    <mergeCell ref="C3:T3"/>
    <mergeCell ref="P5:R5"/>
    <mergeCell ref="C9:E9"/>
    <mergeCell ref="F9:K9"/>
    <mergeCell ref="L9:M9"/>
    <mergeCell ref="N9:O9"/>
    <mergeCell ref="Q9:R9"/>
  </mergeCells>
  <printOptions horizontalCentered="1"/>
  <pageMargins left="0.25" right="0.25" top="0.75" bottom="0.75" header="0.3" footer="0.3"/>
  <pageSetup scale="39" fitToHeight="0" orientation="landscape" r:id="rId1"/>
  <headerFooter>
    <oddFooter>&amp;LFuente: BogdataCifras en Pesos Corrientes&amp;RPagina &amp;P  de &amp;N</oddFooter>
  </headerFooter>
  <rowBreaks count="3" manualBreakCount="3">
    <brk id="70" max="16383" man="1"/>
    <brk id="104" max="16383" man="1"/>
    <brk id="1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EjecucionVigencia</vt:lpstr>
      <vt:lpstr>EjecucionVigencia!Títulos_a_imprimir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Alejandra Moreno Solano</dc:creator>
  <cp:lastModifiedBy>Maria Alejandra Moreno Solano</cp:lastModifiedBy>
  <dcterms:created xsi:type="dcterms:W3CDTF">2022-06-08T12:36:59Z</dcterms:created>
  <dcterms:modified xsi:type="dcterms:W3CDTF">2022-06-08T12:37:34Z</dcterms:modified>
</cp:coreProperties>
</file>