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ingri\Documents\DADE 2022\FEBRERO\PIA VERSIÓN FINAL\"/>
    </mc:Choice>
  </mc:AlternateContent>
  <xr:revisionPtr revIDLastSave="0" documentId="13_ncr:1_{303AC1DD-96F1-41F0-B8BB-F025BDEB06DD}" xr6:coauthVersionLast="47" xr6:coauthVersionMax="47" xr10:uidLastSave="{00000000-0000-0000-0000-000000000000}"/>
  <bookViews>
    <workbookView xWindow="-120" yWindow="-120" windowWidth="29040" windowHeight="15840" xr2:uid="{00000000-000D-0000-FFFF-FFFF00000000}"/>
  </bookViews>
  <sheets>
    <sheet name="MATRIZ IV TRIMESTRE " sheetId="1" r:id="rId1"/>
    <sheet name="MATRIZ PRIMER TRIMESTRE " sheetId="3" r:id="rId2"/>
    <sheet name="OBSERVACIÓN  1 TRIMESTRE " sheetId="4" r:id="rId3"/>
  </sheets>
  <externalReferences>
    <externalReference r:id="rId4"/>
    <externalReference r:id="rId5"/>
  </externalReferences>
  <definedNames>
    <definedName name="_xlnm._FilterDatabase" localSheetId="0" hidden="1">'MATRIZ IV TRIMESTRE '!$A$11:$BQ$121</definedName>
    <definedName name="_xlnm._FilterDatabase" localSheetId="1" hidden="1">'MATRIZ PRIMER TRIMESTRE '!$A$13:$BR$122</definedName>
    <definedName name="Politica">[1]Hoja2!$C$5:$C$9</definedName>
    <definedName name="Política_Pública">'[2]3.SDIS'!$C$2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A18" i="1" l="1"/>
  <c r="AX18" i="1"/>
  <c r="AY18" i="1" s="1"/>
  <c r="BA17" i="1"/>
  <c r="BA14" i="1" l="1"/>
  <c r="AY14" i="1"/>
  <c r="AU14" i="1"/>
  <c r="AS14" i="1"/>
  <c r="AR16" i="1" l="1"/>
  <c r="AR17" i="1"/>
  <c r="AX17" i="1" s="1"/>
  <c r="AY17" i="1" s="1"/>
  <c r="BA13" i="1"/>
  <c r="AY13" i="1"/>
  <c r="AU13" i="1"/>
  <c r="AS13" i="1"/>
  <c r="BA27" i="1" l="1"/>
  <c r="AY27" i="1"/>
  <c r="BA26" i="1"/>
  <c r="AY26" i="1"/>
  <c r="BA25" i="1"/>
  <c r="BA16" i="1" l="1"/>
  <c r="AX16" i="1"/>
  <c r="AY16" i="1" s="1"/>
  <c r="BA15" i="1"/>
  <c r="BA12" i="1" l="1"/>
  <c r="AY12" i="1"/>
  <c r="AZ22" i="1" l="1"/>
  <c r="BA22" i="1" s="1"/>
  <c r="AX22" i="1"/>
  <c r="AY22" i="1" s="1"/>
  <c r="AZ24" i="1"/>
  <c r="BA24" i="1" s="1"/>
  <c r="AZ23" i="1"/>
  <c r="BA23" i="1" s="1"/>
  <c r="AX23" i="1"/>
  <c r="AY23" i="1" s="1"/>
  <c r="AU18" i="1" l="1"/>
  <c r="AS18" i="1"/>
  <c r="AU17" i="1"/>
  <c r="AS17" i="1" l="1"/>
  <c r="AU25" i="1"/>
  <c r="AS16" i="1" l="1"/>
  <c r="AU15" i="1"/>
  <c r="AU12" i="1" l="1"/>
  <c r="AS12" i="1"/>
  <c r="AT24" i="1" l="1"/>
  <c r="AU24" i="1" s="1"/>
  <c r="AN24" i="1" l="1"/>
  <c r="AO24" i="1" l="1"/>
  <c r="AN22" i="1"/>
  <c r="AO22" i="1" s="1"/>
  <c r="AL23" i="1"/>
  <c r="AM23" i="1" s="1"/>
  <c r="AL24" i="1"/>
  <c r="AR24" i="1" s="1"/>
  <c r="AS24" i="1" l="1"/>
  <c r="AX24" i="1"/>
  <c r="AY24" i="1" s="1"/>
  <c r="AM24" i="1"/>
  <c r="AH24" i="1"/>
  <c r="AI24" i="1" s="1"/>
  <c r="X23" i="1"/>
  <c r="AH23" i="1" l="1"/>
  <c r="AB23" i="1"/>
  <c r="AC23" i="1" s="1"/>
  <c r="AH22" i="1"/>
  <c r="AI22" i="1" s="1"/>
  <c r="AB22" i="1"/>
  <c r="AC22" i="1" s="1"/>
  <c r="AI23" i="1" l="1"/>
  <c r="AN23" i="1"/>
  <c r="AO23" i="1" s="1"/>
  <c r="BA122" i="3"/>
  <c r="AY122" i="3"/>
  <c r="AU122" i="3"/>
  <c r="AS122" i="3"/>
  <c r="AO122" i="3"/>
  <c r="AM122" i="3"/>
  <c r="AI122" i="3"/>
  <c r="AG122" i="3"/>
  <c r="AC122" i="3"/>
  <c r="AA122" i="3"/>
  <c r="Y122" i="3"/>
  <c r="BA121" i="3"/>
  <c r="AY121" i="3"/>
  <c r="AU121" i="3"/>
  <c r="AS121" i="3"/>
  <c r="AO121" i="3"/>
  <c r="AM121" i="3"/>
  <c r="AI121" i="3"/>
  <c r="AG121" i="3"/>
  <c r="AC121" i="3"/>
  <c r="AA121" i="3"/>
  <c r="Y121" i="3"/>
  <c r="BA120" i="3"/>
  <c r="AY120" i="3"/>
  <c r="AU120" i="3"/>
  <c r="AS120" i="3"/>
  <c r="AO120" i="3"/>
  <c r="AM120" i="3"/>
  <c r="AI120" i="3"/>
  <c r="AG120" i="3"/>
  <c r="AC120" i="3"/>
  <c r="AA120" i="3"/>
  <c r="Y120" i="3"/>
  <c r="BA119" i="3"/>
  <c r="AY119" i="3"/>
  <c r="AU119" i="3"/>
  <c r="AS119" i="3"/>
  <c r="AO119" i="3"/>
  <c r="AM119" i="3"/>
  <c r="AI119" i="3"/>
  <c r="AG119" i="3"/>
  <c r="AC119" i="3"/>
  <c r="AA119" i="3"/>
  <c r="Y119" i="3"/>
  <c r="BA118" i="3"/>
  <c r="AY118" i="3"/>
  <c r="AU118" i="3"/>
  <c r="AS118" i="3"/>
  <c r="AO118" i="3"/>
  <c r="AM118" i="3"/>
  <c r="AI118" i="3"/>
  <c r="AG118" i="3"/>
  <c r="AC118" i="3"/>
  <c r="AA118" i="3"/>
  <c r="Y118" i="3"/>
  <c r="BA117" i="3"/>
  <c r="AY117" i="3"/>
  <c r="AU117" i="3"/>
  <c r="AS117" i="3"/>
  <c r="AO117" i="3"/>
  <c r="AM117" i="3"/>
  <c r="AI117" i="3"/>
  <c r="AG117" i="3"/>
  <c r="AC117" i="3"/>
  <c r="AA117" i="3"/>
  <c r="Y117" i="3"/>
  <c r="BA116" i="3"/>
  <c r="AY116" i="3"/>
  <c r="AU116" i="3"/>
  <c r="AS116" i="3"/>
  <c r="AO116" i="3"/>
  <c r="AM116" i="3"/>
  <c r="AI116" i="3"/>
  <c r="AG116" i="3"/>
  <c r="AC116" i="3"/>
  <c r="AA116" i="3"/>
  <c r="Y116" i="3"/>
  <c r="BA115" i="3"/>
  <c r="AY115" i="3"/>
  <c r="AU115" i="3"/>
  <c r="AS115" i="3"/>
  <c r="AO115" i="3"/>
  <c r="AM115" i="3"/>
  <c r="AI115" i="3"/>
  <c r="AG115" i="3"/>
  <c r="AC115" i="3"/>
  <c r="AA115" i="3"/>
  <c r="Y115" i="3"/>
  <c r="BA114" i="3"/>
  <c r="AY114" i="3"/>
  <c r="AU114" i="3"/>
  <c r="AS114" i="3"/>
  <c r="AO114" i="3"/>
  <c r="AM114" i="3"/>
  <c r="AI114" i="3"/>
  <c r="AG114" i="3"/>
  <c r="AC114" i="3"/>
  <c r="AA114" i="3"/>
  <c r="Y114" i="3"/>
  <c r="BA113" i="3"/>
  <c r="AY113" i="3"/>
  <c r="AU113" i="3"/>
  <c r="AS113" i="3"/>
  <c r="AO113" i="3"/>
  <c r="AM113" i="3"/>
  <c r="AI113" i="3"/>
  <c r="AG113" i="3"/>
  <c r="AC113" i="3"/>
  <c r="AA113" i="3"/>
  <c r="Y113" i="3"/>
  <c r="BA112" i="3"/>
  <c r="AY112" i="3"/>
  <c r="AU112" i="3"/>
  <c r="AS112" i="3"/>
  <c r="AO112" i="3"/>
  <c r="AM112" i="3"/>
  <c r="AI112" i="3"/>
  <c r="AF112" i="3"/>
  <c r="AG112" i="3" s="1"/>
  <c r="AC112" i="3"/>
  <c r="AA112" i="3"/>
  <c r="Y112" i="3"/>
  <c r="Y111" i="3"/>
  <c r="Y110" i="3"/>
  <c r="Y109" i="3"/>
  <c r="Y108" i="3"/>
  <c r="Y107" i="3"/>
  <c r="Y106" i="3"/>
  <c r="Y105" i="3"/>
  <c r="Y104" i="3"/>
  <c r="Y93" i="3"/>
  <c r="BA77" i="3"/>
  <c r="AY77" i="3"/>
  <c r="AU77" i="3"/>
  <c r="AS77" i="3"/>
  <c r="AO77" i="3"/>
  <c r="AM77" i="3"/>
  <c r="AG77" i="3"/>
  <c r="AC77" i="3"/>
  <c r="AA77" i="3"/>
  <c r="Y77" i="3"/>
  <c r="X77" i="3"/>
  <c r="BA76" i="3"/>
  <c r="AY76" i="3"/>
  <c r="AU76" i="3"/>
  <c r="AS76" i="3"/>
  <c r="AO76" i="3"/>
  <c r="AM76" i="3"/>
  <c r="AI76" i="3"/>
  <c r="AC76" i="3"/>
  <c r="AA76" i="3"/>
  <c r="Y76" i="3"/>
  <c r="X76" i="3"/>
  <c r="BA75" i="3"/>
  <c r="AY75" i="3"/>
  <c r="AU75" i="3"/>
  <c r="AS75" i="3"/>
  <c r="AO75" i="3"/>
  <c r="AM75" i="3"/>
  <c r="AI75" i="3"/>
  <c r="AG75" i="3"/>
  <c r="AC75" i="3"/>
  <c r="AA75" i="3"/>
  <c r="AG74" i="3"/>
  <c r="Y74" i="3"/>
  <c r="X74" i="3"/>
  <c r="BA73" i="3"/>
  <c r="AY73" i="3"/>
  <c r="AU73" i="3"/>
  <c r="AS73" i="3"/>
  <c r="AO73" i="3"/>
  <c r="AM73" i="3"/>
  <c r="AI73" i="3"/>
  <c r="AG73" i="3"/>
  <c r="AC73" i="3"/>
  <c r="AA73" i="3"/>
  <c r="Y73" i="3"/>
  <c r="X73" i="3"/>
  <c r="BA72" i="3"/>
  <c r="AY72" i="3"/>
  <c r="AU72" i="3"/>
  <c r="AS72" i="3"/>
  <c r="AO72" i="3"/>
  <c r="AM72" i="3"/>
  <c r="AC72" i="3"/>
  <c r="AA72" i="3"/>
  <c r="Y72" i="3"/>
  <c r="X72" i="3"/>
  <c r="BA71" i="3"/>
  <c r="AY71" i="3"/>
  <c r="AU71" i="3"/>
  <c r="AS71" i="3"/>
  <c r="AO71" i="3"/>
  <c r="AM71" i="3"/>
  <c r="AI71" i="3"/>
  <c r="AC71" i="3"/>
  <c r="AA71" i="3"/>
  <c r="Y71" i="3"/>
  <c r="X71" i="3"/>
  <c r="BA70" i="3"/>
  <c r="AY70" i="3"/>
  <c r="AU70" i="3"/>
  <c r="AS70" i="3"/>
  <c r="AO70" i="3"/>
  <c r="AM70" i="3"/>
  <c r="AI70" i="3"/>
  <c r="AC70" i="3"/>
  <c r="AA70" i="3"/>
  <c r="X70" i="3"/>
  <c r="BA69" i="3"/>
  <c r="AY69" i="3"/>
  <c r="AU69" i="3"/>
  <c r="AS69" i="3"/>
  <c r="AO69" i="3"/>
  <c r="AM69" i="3"/>
  <c r="AF69" i="3"/>
  <c r="AG69" i="3" s="1"/>
  <c r="BA67" i="3"/>
  <c r="AY67" i="3"/>
  <c r="AU67" i="3"/>
  <c r="AS67" i="3"/>
  <c r="AO67" i="3"/>
  <c r="AM67" i="3"/>
  <c r="AI67" i="3"/>
  <c r="AG67" i="3"/>
  <c r="AC67" i="3"/>
  <c r="AA67" i="3"/>
  <c r="Y67" i="3"/>
  <c r="BA66" i="3"/>
  <c r="AY66" i="3"/>
  <c r="AU66" i="3"/>
  <c r="AS66" i="3"/>
  <c r="AO66" i="3"/>
  <c r="AM66" i="3"/>
  <c r="AI66" i="3"/>
  <c r="AG66" i="3"/>
  <c r="AC66" i="3"/>
  <c r="AA66" i="3"/>
  <c r="Y66" i="3"/>
  <c r="BA65" i="3"/>
  <c r="AY65" i="3"/>
  <c r="AU65" i="3"/>
  <c r="AS65" i="3"/>
  <c r="AO65" i="3"/>
  <c r="AM65" i="3"/>
  <c r="AI65" i="3"/>
  <c r="AG65" i="3"/>
  <c r="AC65" i="3"/>
  <c r="AA65" i="3"/>
  <c r="Y65" i="3"/>
  <c r="BA64" i="3"/>
  <c r="AU64" i="3"/>
  <c r="AO64" i="3"/>
  <c r="AI64" i="3"/>
  <c r="X64" i="3"/>
  <c r="Q64" i="3"/>
  <c r="BA63" i="3"/>
  <c r="AY63" i="3"/>
  <c r="AU63" i="3"/>
  <c r="AS63" i="3"/>
  <c r="AO63" i="3"/>
  <c r="AM63" i="3"/>
  <c r="AC63" i="3"/>
  <c r="AA63" i="3"/>
  <c r="Y63" i="3"/>
  <c r="BA62" i="3"/>
  <c r="AY62" i="3"/>
  <c r="AU62" i="3"/>
  <c r="AS62" i="3"/>
  <c r="AO62" i="3"/>
  <c r="AM62" i="3"/>
  <c r="AC62" i="3"/>
  <c r="AA62" i="3"/>
  <c r="Y62" i="3"/>
  <c r="X62" i="3"/>
  <c r="BA61" i="3"/>
  <c r="AY61" i="3"/>
  <c r="AU61" i="3"/>
  <c r="AS61" i="3"/>
  <c r="AO61" i="3"/>
  <c r="AM61" i="3"/>
  <c r="AC61" i="3"/>
  <c r="AA61" i="3"/>
  <c r="Y61" i="3"/>
  <c r="X61" i="3"/>
  <c r="BA60" i="3"/>
  <c r="AY60" i="3"/>
  <c r="AU60" i="3"/>
  <c r="AS60" i="3"/>
  <c r="AO60" i="3"/>
  <c r="AM60" i="3"/>
  <c r="AI60" i="3"/>
  <c r="AG60" i="3"/>
  <c r="AC60" i="3"/>
  <c r="AA60" i="3"/>
  <c r="Y60" i="3"/>
  <c r="X60" i="3"/>
  <c r="BA59" i="3"/>
  <c r="AY59" i="3"/>
  <c r="AU59" i="3"/>
  <c r="AS59" i="3"/>
  <c r="AO59" i="3"/>
  <c r="AM59" i="3"/>
  <c r="AI59" i="3"/>
  <c r="AG59" i="3"/>
  <c r="AC59" i="3"/>
  <c r="AA59" i="3"/>
  <c r="Y59" i="3"/>
  <c r="BA58" i="3"/>
  <c r="AY58" i="3"/>
  <c r="AU58" i="3"/>
  <c r="AS58" i="3"/>
  <c r="AO58" i="3"/>
  <c r="AM58" i="3"/>
  <c r="AG58" i="3"/>
  <c r="Y58" i="3"/>
  <c r="BA57" i="3"/>
  <c r="AY57" i="3"/>
  <c r="AU57" i="3"/>
  <c r="AS57" i="3"/>
  <c r="AO57" i="3"/>
  <c r="AM57" i="3"/>
  <c r="AI57" i="3"/>
  <c r="AG57" i="3"/>
  <c r="AC57" i="3"/>
  <c r="AA57" i="3"/>
  <c r="Y57" i="3"/>
  <c r="X57" i="3"/>
  <c r="BA56" i="3"/>
  <c r="AY56" i="3"/>
  <c r="AU56" i="3"/>
  <c r="AS56" i="3"/>
  <c r="AO56" i="3"/>
  <c r="AM56" i="3"/>
  <c r="AI56" i="3"/>
  <c r="AG56" i="3"/>
  <c r="AC56" i="3"/>
  <c r="AA56" i="3"/>
  <c r="AY55" i="3"/>
  <c r="AS55" i="3"/>
  <c r="AM55" i="3"/>
  <c r="AG55" i="3"/>
  <c r="AC55" i="3"/>
  <c r="AA55" i="3"/>
  <c r="Y55" i="3"/>
  <c r="BA54" i="3"/>
  <c r="AY54" i="3"/>
  <c r="AU54" i="3"/>
  <c r="AS54" i="3"/>
  <c r="AO54" i="3"/>
  <c r="AM54" i="3"/>
  <c r="AG54" i="3"/>
  <c r="Y54" i="3"/>
  <c r="BA53" i="3"/>
  <c r="AY53" i="3"/>
  <c r="AU53" i="3"/>
  <c r="AS53" i="3"/>
  <c r="AO53" i="3"/>
  <c r="AM53" i="3"/>
  <c r="AG53" i="3"/>
  <c r="Y53" i="3"/>
  <c r="BA52" i="3"/>
  <c r="AY52" i="3"/>
  <c r="AU52" i="3"/>
  <c r="AS52" i="3"/>
  <c r="AO52" i="3"/>
  <c r="AM52" i="3"/>
  <c r="AI52" i="3"/>
  <c r="AG52" i="3"/>
  <c r="AC52" i="3"/>
  <c r="AA52" i="3"/>
  <c r="Y52" i="3"/>
  <c r="BA51" i="3"/>
  <c r="AY51" i="3"/>
  <c r="AU51" i="3"/>
  <c r="AS51" i="3"/>
  <c r="AO51" i="3"/>
  <c r="AM51" i="3"/>
  <c r="AI51" i="3"/>
  <c r="AG51" i="3"/>
  <c r="AC51" i="3"/>
  <c r="AA51" i="3"/>
  <c r="Y51" i="3"/>
  <c r="BA50" i="3"/>
  <c r="AY50" i="3"/>
  <c r="AU50" i="3"/>
  <c r="AS50" i="3"/>
  <c r="AO50" i="3"/>
  <c r="AM50" i="3"/>
  <c r="AC50" i="3"/>
  <c r="AA50" i="3"/>
  <c r="Y50" i="3"/>
  <c r="AI49" i="3"/>
  <c r="AG49" i="3"/>
  <c r="Y49" i="3"/>
  <c r="BA48" i="3"/>
  <c r="AY48" i="3"/>
  <c r="AU48" i="3"/>
  <c r="AS48" i="3"/>
  <c r="AO48" i="3"/>
  <c r="AM48" i="3"/>
  <c r="AI48" i="3"/>
  <c r="AG48" i="3"/>
  <c r="AC48" i="3"/>
  <c r="AA48" i="3"/>
  <c r="Y48" i="3"/>
  <c r="BA47" i="3"/>
  <c r="AY47" i="3"/>
  <c r="AU47" i="3"/>
  <c r="AS47" i="3"/>
  <c r="AO47" i="3"/>
  <c r="AM47" i="3"/>
  <c r="AI47" i="3"/>
  <c r="AG47" i="3"/>
  <c r="AC47" i="3"/>
  <c r="AA47" i="3"/>
  <c r="Y47" i="3"/>
  <c r="BA46" i="3"/>
  <c r="AY46" i="3"/>
  <c r="AU46" i="3"/>
  <c r="AS46" i="3"/>
  <c r="AO46" i="3"/>
  <c r="AM46" i="3"/>
  <c r="AI46" i="3"/>
  <c r="AG46" i="3"/>
  <c r="AC46" i="3"/>
  <c r="AA46" i="3"/>
  <c r="Y46" i="3"/>
  <c r="BA45" i="3"/>
  <c r="AY45" i="3"/>
  <c r="AU45" i="3"/>
  <c r="AS45" i="3"/>
  <c r="AO45" i="3"/>
  <c r="AM45" i="3"/>
  <c r="AI45" i="3"/>
  <c r="AG45" i="3"/>
  <c r="AC45" i="3"/>
  <c r="AA45" i="3"/>
  <c r="Y45" i="3"/>
  <c r="BA44" i="3"/>
  <c r="AY44" i="3"/>
  <c r="AU44" i="3"/>
  <c r="AS44" i="3"/>
  <c r="AO44" i="3"/>
  <c r="AM44" i="3"/>
  <c r="AI44" i="3"/>
  <c r="AG44" i="3"/>
  <c r="AC44" i="3"/>
  <c r="AA44" i="3"/>
  <c r="Y44" i="3"/>
  <c r="BA43" i="3"/>
  <c r="AY43" i="3"/>
  <c r="AU43" i="3"/>
  <c r="AS43" i="3"/>
  <c r="AO43" i="3"/>
  <c r="AM43" i="3"/>
  <c r="AI43" i="3"/>
  <c r="AG43" i="3"/>
  <c r="AC43" i="3"/>
  <c r="AA43" i="3"/>
  <c r="Y43" i="3"/>
  <c r="BA42" i="3"/>
  <c r="AY42" i="3"/>
  <c r="AU42" i="3"/>
  <c r="AS42" i="3"/>
  <c r="AO42" i="3"/>
  <c r="AM42" i="3"/>
  <c r="AI42" i="3"/>
  <c r="AG42" i="3"/>
  <c r="AC42" i="3"/>
  <c r="AA42" i="3"/>
  <c r="Y42" i="3"/>
  <c r="BA41" i="3"/>
  <c r="AY41" i="3"/>
  <c r="AU41" i="3"/>
  <c r="AS41" i="3"/>
  <c r="AO41" i="3"/>
  <c r="AM41" i="3"/>
  <c r="AI41" i="3"/>
  <c r="AG41" i="3"/>
  <c r="AC41" i="3"/>
  <c r="AA41" i="3"/>
  <c r="Y41" i="3"/>
  <c r="BA40" i="3"/>
  <c r="AY40" i="3"/>
  <c r="AU40" i="3"/>
  <c r="AS40" i="3"/>
  <c r="AO40" i="3"/>
  <c r="AM40" i="3"/>
  <c r="AI40" i="3"/>
  <c r="AG40" i="3"/>
  <c r="AC40" i="3"/>
  <c r="AA40" i="3"/>
  <c r="Y40" i="3"/>
  <c r="BA39" i="3"/>
  <c r="AY39" i="3"/>
  <c r="AU39" i="3"/>
  <c r="AS39" i="3"/>
  <c r="AO39" i="3"/>
  <c r="AM39" i="3"/>
  <c r="AI39" i="3"/>
  <c r="AG39" i="3"/>
  <c r="AC39" i="3"/>
  <c r="AA39" i="3"/>
  <c r="Y39" i="3"/>
  <c r="BA38" i="3"/>
  <c r="AY38" i="3"/>
  <c r="AU38" i="3"/>
  <c r="AS38" i="3"/>
  <c r="AO38" i="3"/>
  <c r="AM38" i="3"/>
  <c r="AI38" i="3"/>
  <c r="AG38" i="3"/>
  <c r="AC38" i="3"/>
  <c r="AA38" i="3"/>
  <c r="Y38" i="3"/>
  <c r="BA37" i="3"/>
  <c r="AY37" i="3"/>
  <c r="AU37" i="3"/>
  <c r="AS37" i="3"/>
  <c r="AO37" i="3"/>
  <c r="AM37" i="3"/>
  <c r="AI37" i="3"/>
  <c r="AG37" i="3"/>
  <c r="AC37" i="3"/>
  <c r="AA37" i="3"/>
  <c r="Y37" i="3"/>
  <c r="BA36" i="3"/>
  <c r="AY36" i="3"/>
  <c r="AU36" i="3"/>
  <c r="AS36" i="3"/>
  <c r="AO36" i="3"/>
  <c r="AM36" i="3"/>
  <c r="AI36" i="3"/>
  <c r="AG36" i="3"/>
  <c r="AC36" i="3"/>
  <c r="AA36" i="3"/>
  <c r="Y36" i="3"/>
  <c r="BA35" i="3"/>
  <c r="AY35" i="3"/>
  <c r="AU35" i="3"/>
  <c r="AS35" i="3"/>
  <c r="AO35" i="3"/>
  <c r="AM35" i="3"/>
  <c r="AI35" i="3"/>
  <c r="AG35" i="3"/>
  <c r="AC35" i="3"/>
  <c r="AA35" i="3"/>
  <c r="Y35" i="3"/>
  <c r="BA34" i="3"/>
  <c r="AY34" i="3"/>
  <c r="AU34" i="3"/>
  <c r="AS34" i="3"/>
  <c r="AO34" i="3"/>
  <c r="AM34" i="3"/>
  <c r="AI34" i="3"/>
  <c r="AG34" i="3"/>
  <c r="AC34" i="3"/>
  <c r="AA34" i="3"/>
  <c r="Y34" i="3"/>
  <c r="BA33" i="3"/>
  <c r="AY33" i="3"/>
  <c r="AU33" i="3"/>
  <c r="AS33" i="3"/>
  <c r="AO33" i="3"/>
  <c r="AM33" i="3"/>
  <c r="AI33" i="3"/>
  <c r="AG33" i="3"/>
  <c r="AC33" i="3"/>
  <c r="AA33" i="3"/>
  <c r="Y33" i="3"/>
  <c r="BA32" i="3"/>
  <c r="AY32" i="3"/>
  <c r="AU32" i="3"/>
  <c r="AS32" i="3"/>
  <c r="AO32" i="3"/>
  <c r="AM32" i="3"/>
  <c r="AI32" i="3"/>
  <c r="AG32" i="3"/>
  <c r="AC32" i="3"/>
  <c r="AA32" i="3"/>
  <c r="Y32" i="3"/>
  <c r="BA31" i="3"/>
  <c r="AY31" i="3"/>
  <c r="AU31" i="3"/>
  <c r="AS31" i="3"/>
  <c r="AO31" i="3"/>
  <c r="AM31" i="3"/>
  <c r="AI31" i="3"/>
  <c r="AG31" i="3"/>
  <c r="AC31" i="3"/>
  <c r="AA31" i="3"/>
  <c r="Y31" i="3"/>
  <c r="BA30" i="3"/>
  <c r="AY30" i="3"/>
  <c r="AU30" i="3"/>
  <c r="AS30" i="3"/>
  <c r="AO30" i="3"/>
  <c r="AM30" i="3"/>
  <c r="AI30" i="3"/>
  <c r="AC30" i="3"/>
  <c r="AA30" i="3"/>
  <c r="Y30" i="3"/>
  <c r="BA29" i="3"/>
  <c r="AY29" i="3"/>
  <c r="AU29" i="3"/>
  <c r="AS29" i="3"/>
  <c r="AO29" i="3"/>
  <c r="AM29" i="3"/>
  <c r="AC29" i="3"/>
  <c r="AA29" i="3"/>
  <c r="BA28" i="3"/>
  <c r="AY28" i="3"/>
  <c r="AU28" i="3"/>
  <c r="AS28" i="3"/>
  <c r="AO28" i="3"/>
  <c r="AM28" i="3"/>
  <c r="AI28" i="3"/>
  <c r="AH28" i="3"/>
  <c r="AG28" i="3"/>
  <c r="AC28" i="3"/>
  <c r="AA28" i="3"/>
  <c r="BA27" i="3"/>
  <c r="AY27" i="3"/>
  <c r="AU27" i="3"/>
  <c r="AS27" i="3"/>
  <c r="AO27" i="3"/>
  <c r="AM27" i="3"/>
  <c r="AI27" i="3"/>
  <c r="AF27" i="3"/>
  <c r="AG27" i="3" s="1"/>
  <c r="AC27" i="3"/>
  <c r="AA27" i="3"/>
  <c r="AG26" i="3"/>
  <c r="AG25" i="3"/>
  <c r="AC25" i="3"/>
  <c r="O25" i="3"/>
  <c r="AA25" i="3" s="1"/>
  <c r="AF24" i="3"/>
  <c r="AG24" i="3" s="1"/>
  <c r="Z24" i="3"/>
  <c r="AA24" i="3" s="1"/>
  <c r="BA20" i="3"/>
  <c r="AY20" i="3"/>
  <c r="AU20" i="3"/>
  <c r="AS20" i="3"/>
  <c r="AO20" i="3"/>
  <c r="AM20" i="3"/>
  <c r="AI20" i="3"/>
  <c r="AG20" i="3"/>
  <c r="BA19" i="3"/>
  <c r="AY19" i="3"/>
  <c r="AU19" i="3"/>
  <c r="AS19" i="3"/>
  <c r="AO19" i="3"/>
  <c r="AM19" i="3"/>
  <c r="AG19" i="3"/>
  <c r="AH19" i="3" s="1"/>
  <c r="AI19" i="3" s="1"/>
  <c r="BA18" i="3"/>
  <c r="AY18" i="3"/>
  <c r="AU18" i="3"/>
  <c r="AS18" i="3"/>
  <c r="AO18" i="3"/>
  <c r="AM18" i="3"/>
  <c r="BA17" i="3"/>
  <c r="AY17" i="3"/>
  <c r="AU17" i="3"/>
  <c r="AS17" i="3"/>
  <c r="AO17" i="3"/>
  <c r="AM17" i="3"/>
  <c r="AI17" i="3"/>
  <c r="AF17" i="3"/>
  <c r="AG17" i="3" s="1"/>
  <c r="Y17" i="3"/>
  <c r="BA16" i="3"/>
  <c r="AY16" i="3"/>
  <c r="AU16" i="3"/>
  <c r="AS16" i="3"/>
  <c r="AO16" i="3"/>
  <c r="AM16" i="3"/>
  <c r="AI16" i="3"/>
  <c r="AF16" i="3"/>
  <c r="AG16" i="3" s="1"/>
  <c r="Y16" i="3"/>
  <c r="BA15" i="3"/>
  <c r="AY15" i="3"/>
  <c r="AU15" i="3"/>
  <c r="AS15" i="3"/>
  <c r="AO15" i="3"/>
  <c r="AM15" i="3"/>
  <c r="AF15" i="3"/>
  <c r="AG15" i="3" s="1"/>
  <c r="AH15" i="3" s="1"/>
  <c r="AI15" i="3" s="1"/>
  <c r="Y15" i="3"/>
  <c r="BA14" i="3"/>
  <c r="AY14" i="3"/>
  <c r="AU14" i="3"/>
  <c r="AS14" i="3"/>
  <c r="AO14" i="3"/>
  <c r="AM14" i="3"/>
  <c r="AI14" i="3"/>
  <c r="AG14" i="3"/>
  <c r="Y14" i="3"/>
  <c r="S64" i="3" l="1"/>
  <c r="U64" i="3" s="1"/>
  <c r="AY64" i="3"/>
  <c r="AM64" i="3"/>
  <c r="AS64" i="3"/>
  <c r="AM95" i="1"/>
  <c r="BA47" i="1"/>
  <c r="AY47" i="1"/>
  <c r="AU47" i="1"/>
  <c r="AS47" i="1"/>
  <c r="BA75" i="1"/>
  <c r="AY75" i="1"/>
  <c r="AU75" i="1"/>
  <c r="AS75" i="1"/>
  <c r="AO75" i="1"/>
  <c r="AM75" i="1"/>
  <c r="AG75" i="1"/>
  <c r="AC75" i="1"/>
  <c r="AA75" i="1"/>
  <c r="Y75" i="1"/>
  <c r="X75" i="1"/>
  <c r="BA74" i="1"/>
  <c r="AY74" i="1"/>
  <c r="AU74" i="1"/>
  <c r="AS74" i="1"/>
  <c r="AO74" i="1"/>
  <c r="AM74" i="1"/>
  <c r="AI74" i="1"/>
  <c r="AC74" i="1"/>
  <c r="AA74" i="1"/>
  <c r="Y74" i="1"/>
  <c r="X74" i="1"/>
  <c r="BA73" i="1"/>
  <c r="AY73" i="1"/>
  <c r="AU73" i="1"/>
  <c r="AS73" i="1"/>
  <c r="AO73" i="1"/>
  <c r="AI73" i="1"/>
  <c r="AG73" i="1"/>
  <c r="AC73" i="1"/>
  <c r="AA73" i="1"/>
  <c r="AO72" i="1"/>
  <c r="AM72" i="1"/>
  <c r="AG72" i="1"/>
  <c r="Y72" i="1"/>
  <c r="X72" i="1"/>
  <c r="BA71" i="1"/>
  <c r="AY71" i="1"/>
  <c r="AU71" i="1"/>
  <c r="AS71" i="1"/>
  <c r="AO71" i="1"/>
  <c r="AM71" i="1"/>
  <c r="AI71" i="1"/>
  <c r="AG71" i="1"/>
  <c r="AC71" i="1"/>
  <c r="AA71" i="1"/>
  <c r="Y71" i="1"/>
  <c r="X71" i="1"/>
  <c r="BA70" i="1"/>
  <c r="AY70" i="1"/>
  <c r="AU70" i="1"/>
  <c r="AS70" i="1"/>
  <c r="AO70" i="1"/>
  <c r="AM70" i="1"/>
  <c r="AC70" i="1"/>
  <c r="AA70" i="1"/>
  <c r="Y70" i="1"/>
  <c r="X70" i="1"/>
  <c r="BA69" i="1"/>
  <c r="AY69" i="1"/>
  <c r="AU69" i="1"/>
  <c r="AS69" i="1"/>
  <c r="AO69" i="1"/>
  <c r="AM69" i="1"/>
  <c r="AI69" i="1"/>
  <c r="AC69" i="1"/>
  <c r="AA69" i="1"/>
  <c r="Y69" i="1"/>
  <c r="X69" i="1"/>
  <c r="BA68" i="1"/>
  <c r="AY68" i="1"/>
  <c r="AU68" i="1"/>
  <c r="AS68" i="1"/>
  <c r="AO68" i="1"/>
  <c r="AM68" i="1"/>
  <c r="AI68" i="1"/>
  <c r="AC68" i="1"/>
  <c r="AA68" i="1"/>
  <c r="X68" i="1"/>
  <c r="AO20" i="1"/>
  <c r="AO19" i="1"/>
  <c r="AM19" i="1"/>
  <c r="AO16" i="1"/>
  <c r="AM16" i="1"/>
  <c r="AL15" i="1"/>
  <c r="AO12" i="1"/>
  <c r="AM12" i="1"/>
  <c r="AM15" i="1" l="1"/>
  <c r="Y64" i="3"/>
  <c r="AL66" i="1"/>
  <c r="AO65" i="1"/>
  <c r="AM65" i="1"/>
  <c r="AO64" i="1"/>
  <c r="AM64" i="1"/>
  <c r="AO63" i="1"/>
  <c r="AM63" i="1"/>
  <c r="AO62" i="1"/>
  <c r="AO56" i="1"/>
  <c r="AM56" i="1"/>
  <c r="AO52" i="1"/>
  <c r="AM52" i="1"/>
  <c r="AO51" i="1"/>
  <c r="AM51" i="1"/>
  <c r="AO111" i="1" l="1"/>
  <c r="AM111" i="1"/>
  <c r="AO67" i="1" l="1"/>
  <c r="AL67" i="1"/>
  <c r="AM67" i="1" s="1"/>
  <c r="Y103" i="1" l="1"/>
  <c r="Y104" i="1"/>
  <c r="Y105" i="1"/>
  <c r="Y106" i="1"/>
  <c r="Y107" i="1"/>
  <c r="Y108" i="1"/>
  <c r="Y109" i="1"/>
  <c r="Y102" i="1"/>
  <c r="BA120" i="1"/>
  <c r="AY120" i="1"/>
  <c r="AU120" i="1"/>
  <c r="AS120" i="1"/>
  <c r="AI120" i="1"/>
  <c r="AG120" i="1"/>
  <c r="AC120" i="1"/>
  <c r="AA120" i="1"/>
  <c r="Y120" i="1"/>
  <c r="BA119" i="1"/>
  <c r="AY119" i="1"/>
  <c r="AU119" i="1"/>
  <c r="AS119" i="1"/>
  <c r="AI119" i="1"/>
  <c r="AG119" i="1"/>
  <c r="AC119" i="1"/>
  <c r="AA119" i="1"/>
  <c r="Y119" i="1"/>
  <c r="BA118" i="1"/>
  <c r="AY118" i="1"/>
  <c r="AU118" i="1"/>
  <c r="AS118" i="1"/>
  <c r="AI118" i="1"/>
  <c r="AG118" i="1"/>
  <c r="AC118" i="1"/>
  <c r="AA118" i="1"/>
  <c r="Y118" i="1"/>
  <c r="BA117" i="1"/>
  <c r="AY117" i="1"/>
  <c r="AU117" i="1"/>
  <c r="AS117" i="1"/>
  <c r="AI117" i="1"/>
  <c r="AG117" i="1"/>
  <c r="AC117" i="1"/>
  <c r="AA117" i="1"/>
  <c r="Y117" i="1"/>
  <c r="BA116" i="1"/>
  <c r="AY116" i="1"/>
  <c r="AU116" i="1"/>
  <c r="AS116" i="1"/>
  <c r="AI116" i="1"/>
  <c r="AG116" i="1"/>
  <c r="AC116" i="1"/>
  <c r="AA116" i="1"/>
  <c r="Y116" i="1"/>
  <c r="BA115" i="1"/>
  <c r="AY115" i="1"/>
  <c r="AU115" i="1"/>
  <c r="AS115" i="1"/>
  <c r="AI115" i="1"/>
  <c r="AG115" i="1"/>
  <c r="AC115" i="1"/>
  <c r="AA115" i="1"/>
  <c r="Y115" i="1"/>
  <c r="BA114" i="1"/>
  <c r="AY114" i="1"/>
  <c r="AU114" i="1"/>
  <c r="AS114" i="1"/>
  <c r="AI114" i="1"/>
  <c r="AG114" i="1"/>
  <c r="AC114" i="1"/>
  <c r="AA114" i="1"/>
  <c r="Y114" i="1"/>
  <c r="BA113" i="1"/>
  <c r="AY113" i="1"/>
  <c r="AU113" i="1"/>
  <c r="AS113" i="1"/>
  <c r="AI113" i="1"/>
  <c r="AG113" i="1"/>
  <c r="AC113" i="1"/>
  <c r="AA113" i="1"/>
  <c r="Y113" i="1"/>
  <c r="BA112" i="1"/>
  <c r="AY112" i="1"/>
  <c r="AU112" i="1"/>
  <c r="AS112" i="1"/>
  <c r="AI112" i="1"/>
  <c r="AG112" i="1"/>
  <c r="AC112" i="1"/>
  <c r="AA112" i="1"/>
  <c r="Y112" i="1"/>
  <c r="BA111" i="1"/>
  <c r="AY111" i="1"/>
  <c r="AU111" i="1"/>
  <c r="AS111" i="1"/>
  <c r="AI111" i="1"/>
  <c r="AG111" i="1"/>
  <c r="AC111" i="1"/>
  <c r="AA111" i="1"/>
  <c r="Y111" i="1"/>
  <c r="BA110" i="1"/>
  <c r="AY110" i="1"/>
  <c r="AU110" i="1"/>
  <c r="AS110" i="1"/>
  <c r="AI110" i="1"/>
  <c r="AF110" i="1"/>
  <c r="AG110" i="1" s="1"/>
  <c r="AC110" i="1"/>
  <c r="AA110" i="1"/>
  <c r="Y110" i="1"/>
  <c r="Y91" i="1" l="1"/>
  <c r="AH26" i="1"/>
  <c r="AI26" i="1"/>
  <c r="AF14" i="1"/>
  <c r="AF13" i="1"/>
  <c r="BA67" i="1" l="1"/>
  <c r="AY67" i="1"/>
  <c r="AU67" i="1"/>
  <c r="AS67" i="1"/>
  <c r="AF67" i="1"/>
  <c r="AG67" i="1" s="1"/>
  <c r="BA65" i="1" l="1"/>
  <c r="AY65" i="1"/>
  <c r="AU65" i="1"/>
  <c r="AS65" i="1"/>
  <c r="AI65" i="1"/>
  <c r="AG65" i="1"/>
  <c r="AC65" i="1"/>
  <c r="AA65" i="1"/>
  <c r="Y65" i="1"/>
  <c r="BA64" i="1"/>
  <c r="AY64" i="1"/>
  <c r="AU64" i="1"/>
  <c r="AS64" i="1"/>
  <c r="AI64" i="1"/>
  <c r="AG64" i="1"/>
  <c r="AC64" i="1"/>
  <c r="AA64" i="1"/>
  <c r="Y64" i="1"/>
  <c r="BA63" i="1"/>
  <c r="AY63" i="1"/>
  <c r="AU63" i="1"/>
  <c r="AS63" i="1"/>
  <c r="AI63" i="1"/>
  <c r="AG63" i="1"/>
  <c r="AC63" i="1"/>
  <c r="AA63" i="1"/>
  <c r="Y63" i="1"/>
  <c r="BA62" i="1"/>
  <c r="AU62" i="1"/>
  <c r="AI62" i="1"/>
  <c r="X62" i="1"/>
  <c r="Q62" i="1"/>
  <c r="BA61" i="1"/>
  <c r="AY61" i="1"/>
  <c r="AU61" i="1"/>
  <c r="AS61" i="1"/>
  <c r="AC61" i="1"/>
  <c r="AA61" i="1"/>
  <c r="Y61" i="1"/>
  <c r="BA60" i="1"/>
  <c r="AY60" i="1"/>
  <c r="AU60" i="1"/>
  <c r="AS60" i="1"/>
  <c r="AC60" i="1"/>
  <c r="AA60" i="1"/>
  <c r="Y60" i="1"/>
  <c r="X60" i="1"/>
  <c r="BA59" i="1"/>
  <c r="AY59" i="1"/>
  <c r="AU59" i="1"/>
  <c r="AS59" i="1"/>
  <c r="AC59" i="1"/>
  <c r="AA59" i="1"/>
  <c r="Y59" i="1"/>
  <c r="X59" i="1"/>
  <c r="BA58" i="1"/>
  <c r="AY58" i="1"/>
  <c r="AU58" i="1"/>
  <c r="AS58" i="1"/>
  <c r="AI58" i="1"/>
  <c r="AG58" i="1"/>
  <c r="AC58" i="1"/>
  <c r="AA58" i="1"/>
  <c r="Y58" i="1"/>
  <c r="X58" i="1"/>
  <c r="BA57" i="1"/>
  <c r="AY57" i="1"/>
  <c r="AU57" i="1"/>
  <c r="AS57" i="1"/>
  <c r="AI57" i="1"/>
  <c r="AG57" i="1"/>
  <c r="AC57" i="1"/>
  <c r="AA57" i="1"/>
  <c r="Y57" i="1"/>
  <c r="BA56" i="1"/>
  <c r="AY56" i="1"/>
  <c r="AU56" i="1"/>
  <c r="AS56" i="1"/>
  <c r="AG56" i="1"/>
  <c r="Y56" i="1"/>
  <c r="BA55" i="1"/>
  <c r="AY55" i="1"/>
  <c r="AU55" i="1"/>
  <c r="AS55" i="1"/>
  <c r="AI55" i="1"/>
  <c r="AG55" i="1"/>
  <c r="AC55" i="1"/>
  <c r="AA55" i="1"/>
  <c r="Y55" i="1"/>
  <c r="X55" i="1"/>
  <c r="BA54" i="1"/>
  <c r="AY54" i="1"/>
  <c r="AU54" i="1"/>
  <c r="AS54" i="1"/>
  <c r="AI54" i="1"/>
  <c r="AG54" i="1"/>
  <c r="AC54" i="1"/>
  <c r="AA54" i="1"/>
  <c r="AY53" i="1"/>
  <c r="AS53" i="1"/>
  <c r="AG53" i="1"/>
  <c r="AC53" i="1"/>
  <c r="AA53" i="1"/>
  <c r="Y53" i="1"/>
  <c r="BA52" i="1"/>
  <c r="AY52" i="1"/>
  <c r="AU52" i="1"/>
  <c r="AS52" i="1"/>
  <c r="AG52" i="1"/>
  <c r="Y52" i="1"/>
  <c r="BA51" i="1"/>
  <c r="AY51" i="1"/>
  <c r="AU51" i="1"/>
  <c r="AS51" i="1"/>
  <c r="AG51" i="1"/>
  <c r="Y51" i="1"/>
  <c r="AY62" i="1" l="1"/>
  <c r="AM62" i="1"/>
  <c r="S62" i="1"/>
  <c r="U62" i="1" s="1"/>
  <c r="AS62" i="1"/>
  <c r="Y62" i="1" l="1"/>
  <c r="BA50" i="1"/>
  <c r="AY50" i="1"/>
  <c r="AU50" i="1"/>
  <c r="AS50" i="1"/>
  <c r="AI50" i="1"/>
  <c r="AG50" i="1"/>
  <c r="AC50" i="1"/>
  <c r="AA50" i="1"/>
  <c r="Y50" i="1"/>
  <c r="BA49" i="1"/>
  <c r="AY49" i="1"/>
  <c r="AU49" i="1"/>
  <c r="AS49" i="1"/>
  <c r="AI49" i="1"/>
  <c r="AG49" i="1"/>
  <c r="AC49" i="1"/>
  <c r="AA49" i="1"/>
  <c r="Y49" i="1"/>
  <c r="BA48" i="1"/>
  <c r="AY48" i="1"/>
  <c r="AU48" i="1"/>
  <c r="AS48" i="1"/>
  <c r="AC48" i="1"/>
  <c r="AA48" i="1"/>
  <c r="Y48" i="1"/>
  <c r="AI47" i="1"/>
  <c r="AG47" i="1"/>
  <c r="Y47" i="1"/>
  <c r="BA46" i="1"/>
  <c r="AY46" i="1"/>
  <c r="AU46" i="1"/>
  <c r="AS46" i="1"/>
  <c r="AI46" i="1"/>
  <c r="AG46" i="1"/>
  <c r="AC46" i="1"/>
  <c r="AA46" i="1"/>
  <c r="Y46" i="1"/>
  <c r="BA45" i="1"/>
  <c r="AY45" i="1"/>
  <c r="AU45" i="1"/>
  <c r="AS45" i="1"/>
  <c r="AI45" i="1"/>
  <c r="AG45" i="1"/>
  <c r="AC45" i="1"/>
  <c r="AA45" i="1"/>
  <c r="Y45" i="1"/>
  <c r="BA44" i="1"/>
  <c r="AY44" i="1"/>
  <c r="AU44" i="1"/>
  <c r="AS44" i="1"/>
  <c r="AI44" i="1"/>
  <c r="AG44" i="1"/>
  <c r="AC44" i="1"/>
  <c r="AA44" i="1"/>
  <c r="Y44" i="1"/>
  <c r="BA43" i="1"/>
  <c r="AY43" i="1"/>
  <c r="AU43" i="1"/>
  <c r="AS43" i="1"/>
  <c r="AI43" i="1"/>
  <c r="AG43" i="1"/>
  <c r="AC43" i="1"/>
  <c r="AA43" i="1"/>
  <c r="Y43" i="1"/>
  <c r="BA42" i="1"/>
  <c r="AY42" i="1"/>
  <c r="AU42" i="1"/>
  <c r="AS42" i="1"/>
  <c r="AI42" i="1"/>
  <c r="AG42" i="1"/>
  <c r="AC42" i="1"/>
  <c r="AA42" i="1"/>
  <c r="Y42" i="1"/>
  <c r="BA41" i="1"/>
  <c r="AY41" i="1"/>
  <c r="AU41" i="1"/>
  <c r="AS41" i="1"/>
  <c r="AI41" i="1"/>
  <c r="AG41" i="1"/>
  <c r="AC41" i="1"/>
  <c r="AA41" i="1"/>
  <c r="Y41" i="1"/>
  <c r="BA40" i="1"/>
  <c r="AY40" i="1"/>
  <c r="AU40" i="1"/>
  <c r="AS40" i="1"/>
  <c r="AI40" i="1"/>
  <c r="AG40" i="1"/>
  <c r="AC40" i="1"/>
  <c r="AA40" i="1"/>
  <c r="Y40" i="1"/>
  <c r="BA39" i="1"/>
  <c r="AY39" i="1"/>
  <c r="AU39" i="1"/>
  <c r="AS39" i="1"/>
  <c r="AI39" i="1"/>
  <c r="AG39" i="1"/>
  <c r="AC39" i="1"/>
  <c r="AA39" i="1"/>
  <c r="Y39" i="1"/>
  <c r="BA38" i="1"/>
  <c r="AY38" i="1"/>
  <c r="AU38" i="1"/>
  <c r="AS38" i="1"/>
  <c r="AI38" i="1"/>
  <c r="AG38" i="1"/>
  <c r="AC38" i="1"/>
  <c r="AA38" i="1"/>
  <c r="Y38" i="1"/>
  <c r="BA37" i="1"/>
  <c r="AY37" i="1"/>
  <c r="AU37" i="1"/>
  <c r="AS37" i="1"/>
  <c r="AI37" i="1"/>
  <c r="AG37" i="1"/>
  <c r="AC37" i="1"/>
  <c r="AA37" i="1"/>
  <c r="Y37" i="1"/>
  <c r="BA36" i="1"/>
  <c r="AY36" i="1"/>
  <c r="AU36" i="1"/>
  <c r="AS36" i="1"/>
  <c r="AI36" i="1"/>
  <c r="AG36" i="1"/>
  <c r="AC36" i="1"/>
  <c r="AA36" i="1"/>
  <c r="Y36" i="1"/>
  <c r="BA35" i="1"/>
  <c r="AY35" i="1"/>
  <c r="AU35" i="1"/>
  <c r="AS35" i="1"/>
  <c r="AI35" i="1"/>
  <c r="AG35" i="1"/>
  <c r="AC35" i="1"/>
  <c r="AA35" i="1"/>
  <c r="Y35" i="1"/>
  <c r="BA34" i="1"/>
  <c r="AY34" i="1"/>
  <c r="AU34" i="1"/>
  <c r="AS34" i="1"/>
  <c r="AI34" i="1"/>
  <c r="AG34" i="1"/>
  <c r="AC34" i="1"/>
  <c r="AA34" i="1"/>
  <c r="Y34" i="1"/>
  <c r="BA33" i="1"/>
  <c r="AY33" i="1"/>
  <c r="AU33" i="1"/>
  <c r="AS33" i="1"/>
  <c r="AI33" i="1"/>
  <c r="AG33" i="1"/>
  <c r="AC33" i="1"/>
  <c r="AA33" i="1"/>
  <c r="Y33" i="1"/>
  <c r="BA32" i="1"/>
  <c r="AY32" i="1"/>
  <c r="AU32" i="1"/>
  <c r="AS32" i="1"/>
  <c r="AI32" i="1"/>
  <c r="AG32" i="1"/>
  <c r="AC32" i="1"/>
  <c r="AA32" i="1"/>
  <c r="Y32" i="1"/>
  <c r="BA31" i="1"/>
  <c r="AY31" i="1"/>
  <c r="AU31" i="1"/>
  <c r="AS31" i="1"/>
  <c r="AI31" i="1"/>
  <c r="AG31" i="1"/>
  <c r="AC31" i="1"/>
  <c r="AA31" i="1"/>
  <c r="Y31" i="1"/>
  <c r="BA30" i="1"/>
  <c r="AY30" i="1"/>
  <c r="AU30" i="1"/>
  <c r="AS30" i="1"/>
  <c r="AI30" i="1"/>
  <c r="AG30" i="1"/>
  <c r="AC30" i="1"/>
  <c r="AA30" i="1"/>
  <c r="Y30" i="1"/>
  <c r="BA29" i="1"/>
  <c r="AY29" i="1"/>
  <c r="AU29" i="1"/>
  <c r="AS29" i="1"/>
  <c r="AI29" i="1"/>
  <c r="AG29" i="1"/>
  <c r="AC29" i="1"/>
  <c r="AA29" i="1"/>
  <c r="Y29" i="1"/>
  <c r="BA28" i="1"/>
  <c r="AY28" i="1"/>
  <c r="AU28" i="1"/>
  <c r="AS28" i="1"/>
  <c r="AI28" i="1"/>
  <c r="AG26" i="1"/>
  <c r="AC28" i="1"/>
  <c r="AA28" i="1"/>
  <c r="Y28" i="1"/>
  <c r="AC27" i="1" l="1"/>
  <c r="AA27" i="1"/>
  <c r="AC26" i="1"/>
  <c r="AA26" i="1"/>
  <c r="AI25" i="1"/>
  <c r="AF25" i="1"/>
  <c r="AC25" i="1"/>
  <c r="AA25" i="1"/>
  <c r="AG24" i="1"/>
  <c r="AG23" i="1"/>
  <c r="O23" i="1"/>
  <c r="AA23" i="1" s="1"/>
  <c r="AF22" i="1"/>
  <c r="AL22" i="1" s="1"/>
  <c r="AM22" i="1" s="1"/>
  <c r="Z22" i="1"/>
  <c r="AA22" i="1" s="1"/>
  <c r="AI18" i="1"/>
  <c r="AG18" i="1"/>
  <c r="AG17" i="1"/>
  <c r="AH17" i="1" s="1"/>
  <c r="AI17" i="1" s="1"/>
  <c r="AI15" i="1"/>
  <c r="AF15" i="1"/>
  <c r="AR15" i="1" s="1"/>
  <c r="Y15" i="1"/>
  <c r="AI14" i="1"/>
  <c r="AG14" i="1"/>
  <c r="Y14" i="1"/>
  <c r="AG13" i="1"/>
  <c r="Y13" i="1"/>
  <c r="AI12" i="1"/>
  <c r="AG12" i="1"/>
  <c r="Y12" i="1"/>
  <c r="AG15" i="1" l="1"/>
  <c r="AS15" i="1"/>
  <c r="AG25" i="1"/>
  <c r="AL25" i="1"/>
  <c r="Y121" i="1"/>
  <c r="AG22" i="1"/>
  <c r="AX15" i="1" l="1"/>
  <c r="AY15" i="1" s="1"/>
  <c r="AM25" i="1"/>
  <c r="AR25" i="1"/>
  <c r="AS25" i="1" l="1"/>
  <c r="AX25" i="1"/>
  <c r="AY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H66" authorId="0" shapeId="0" xr:uid="{00000000-0006-0000-0000-000001000000}">
      <text>
        <r>
          <rPr>
            <sz val="11"/>
            <color theme="1"/>
            <rFont val="Arial"/>
            <family val="2"/>
          </rPr>
          <t>======
ID#AAAAMZnx1fo
LENOVO    (2021-05-22 15:40:12)
Si el avance porcentual del  indicado es del 25%, cual es el avance físico que permita ratificar el 25% de avance?
------
ID#AAAAMrfMHGs
Camilo Andrés Izquierdo Rojas    (2021-05-23 23:19:33)
Ajuste realizado en el avance cuantitativo de la acción.</t>
        </r>
      </text>
    </comment>
  </commentList>
</comments>
</file>

<file path=xl/sharedStrings.xml><?xml version="1.0" encoding="utf-8"?>
<sst xmlns="http://schemas.openxmlformats.org/spreadsheetml/2006/main" count="4580" uniqueCount="1405">
  <si>
    <t>Información General</t>
  </si>
  <si>
    <t>MATRIZ DE PLAN DE ACCIÓN Y SEGUIMIENTO A INDICADORES DE ACCIONES AFIRMATIVAS GRUPOS ÉTNICOS</t>
  </si>
  <si>
    <t>Grupo étnico</t>
  </si>
  <si>
    <t>Palenqueros</t>
  </si>
  <si>
    <t>Política Pública</t>
  </si>
  <si>
    <t>Política Pública Distrital para el reconocimiento de la diversidad cultural y la garantía de los derechos de los Afrodescendientes</t>
  </si>
  <si>
    <t xml:space="preserve">Fecha de corte del seguimiento: </t>
  </si>
  <si>
    <t>Sector y entidad líder:</t>
  </si>
  <si>
    <t xml:space="preserve">Sector Gobierno - Subdirección de Asuntos Étnicos. </t>
  </si>
  <si>
    <t>Sectores corresponsables:</t>
  </si>
  <si>
    <t>Educación; Mujer; Gobierno; IDPAC; Desarrollo Económico; Ambiente; Cultura; Salud; Planeación; Movilidad; Integración Social; Hábitat.</t>
  </si>
  <si>
    <t>Estructura de la Política Pública</t>
  </si>
  <si>
    <t>Acciones Concertadas entre la ciudadanía y la administración</t>
  </si>
  <si>
    <t>Tiempo de ejecución de la acción</t>
  </si>
  <si>
    <t>Indicador por cada acción concertada</t>
  </si>
  <si>
    <t>Metas y Presupuesto Asociado</t>
  </si>
  <si>
    <t>Seguimiento al Indicador con corte 31/12/2020</t>
  </si>
  <si>
    <t>Seguimiento al Indicador con corte 31/03/2021</t>
  </si>
  <si>
    <t>Seguimiento al Indicador con corte 30/06/2021</t>
  </si>
  <si>
    <t>Seguimiento al Indicador con corte 31/09/2021</t>
  </si>
  <si>
    <t>Seguimiento al Indicador con corte 31/12/2021</t>
  </si>
  <si>
    <t>Información PDD</t>
  </si>
  <si>
    <t>Responsable de la ejecución de la acción afirmativa</t>
  </si>
  <si>
    <t>Código de la Acción</t>
  </si>
  <si>
    <t>COMPONENTE
(Caminos, lineamientos, ejes estructurantes)</t>
  </si>
  <si>
    <t>SUBCOMPONENTE
(Línea de Acción, objetivo, estrategia)</t>
  </si>
  <si>
    <t>Acción Concertada</t>
  </si>
  <si>
    <t>Importancia relativa de la acción (%)</t>
  </si>
  <si>
    <t>ODS</t>
  </si>
  <si>
    <t>Enfoque</t>
  </si>
  <si>
    <t>Fecha de inicio</t>
  </si>
  <si>
    <t>Fecha de finalización</t>
  </si>
  <si>
    <t>Nombre Indicador</t>
  </si>
  <si>
    <t>Fórmula de cálculo</t>
  </si>
  <si>
    <t>Línea base
y
Año</t>
  </si>
  <si>
    <t>Tipo de gasto</t>
  </si>
  <si>
    <t>TOTAL</t>
  </si>
  <si>
    <t>Presupuesto Ejecutado</t>
  </si>
  <si>
    <t>% de Ejecución Presupuestal</t>
  </si>
  <si>
    <t>Avance cuantitativo del Indicador</t>
  </si>
  <si>
    <t xml:space="preserve">% de Avance Indicador </t>
  </si>
  <si>
    <t xml:space="preserve">Avance cualitativo </t>
  </si>
  <si>
    <t>Dificultades y alternativa de Solución</t>
  </si>
  <si>
    <t>Análisis implementación de Enfoques</t>
  </si>
  <si>
    <t xml:space="preserve">Programa General </t>
  </si>
  <si>
    <t>Meta Sectorial</t>
  </si>
  <si>
    <t>Proyecto de Inversión</t>
  </si>
  <si>
    <t xml:space="preserve">Sector </t>
  </si>
  <si>
    <t>Entidad</t>
  </si>
  <si>
    <t>Dependencia</t>
  </si>
  <si>
    <t>Persona de contacto</t>
  </si>
  <si>
    <t>Teléfono</t>
  </si>
  <si>
    <t>Correo electrónico</t>
  </si>
  <si>
    <t xml:space="preserve">Observaciones </t>
  </si>
  <si>
    <t>Meta</t>
  </si>
  <si>
    <t>Presupuesto asignado</t>
  </si>
  <si>
    <t>Total Meta</t>
  </si>
  <si>
    <t>1.1</t>
  </si>
  <si>
    <t>1. Mejoramiento de la calidad de vida de la población afrodescendiente del Distrito Capital.</t>
  </si>
  <si>
    <t>Implementación de la Estrategia Sawabona con saberes palenqueros.  
2021 = 1= 1
2022= 1+1 =2</t>
  </si>
  <si>
    <t>Reducción de las desigualdades</t>
  </si>
  <si>
    <t>Diferencial</t>
  </si>
  <si>
    <t>Personas Palenqueras contratadas para la implementación de la estrategia de pervivencia cultural Sawabona</t>
  </si>
  <si>
    <t xml:space="preserve">Número de personas contratadas para la implementación de la Estrategia de pervivencia cultural Sawabona
2021: Estrategia implementada con 1 Sabedora Palenquera. 
2022: Estrategia implementada con 2 Sabedoras Palenqueras
 2023: Estrategia implementada con 2 Sabedoras Palenqueras
 2024: Estrategia implementada con 2 Sabedoras Palenqueras         </t>
  </si>
  <si>
    <t>Inversión</t>
  </si>
  <si>
    <t>Desde la Estrategia Sawabona, palabra en lengua Zulú –África que traducido al español significa “Te respeto”.  i) se desarrollaron (90) acompañamientos por la sabedora de la Estrategia Sawabona Palenquera, en 5  unidades operativas priorizadas para el fortalecimiento de la cultura afro en la Ciudad, específicamente las Sabedoras Afro acompañaron 5 unidades operativas ir) implementación de rutas de Saberes (denominación usada para la planeación) en las Unidades operativas a partir de los saberes culturales de las sabedoras, entre los principales saberes movilizados se encuentran comida afro, danzas, rondas infantiles afro, juegos tradicionales. 
La implementación de esta estrategia aporta a la oportunidad de reconocer los valores culturales desde la primera infancia, cuya intención es lograr disminuir situaciones de discriminación por pertenencia étnica.
Para la vigencia 2021 la estrategia Sawabona contara con 1 sabedora Palenquera quien inicio su contrato el 01/09/2020, tuvo una adición contractual hasta el mes de abril y en este momento esta en proceso para su contrato 2021.</t>
  </si>
  <si>
    <t xml:space="preserve">Para el segundo trimestre del año, no se obtuvo el acompañamiento de la sabedora palenquera, ya que se encuentra en ajustes su proceso contractual, además se realizo una concertación entre el Kuagro Monari-Palenque y la persona que venia desarrollando sus acciones como sabedora Palenquera dentro de la estrategia Sawabona, va a pasar hacer profesional de atención a la primera infancia en uno de los jardines infantiles de la Subdirección para la infancia.
Se espera que para el siguiente trimestre se cuente con la sabedora o el sabedor Palenquero designada-o por la instancia representativa para que acompañe la estrategia.  </t>
  </si>
  <si>
    <t>Cumplimiento del contrato de la sabedora palenquera y retrasos en el proceso de contratación, se espera que prontamente se subsanen las dificultades y se cuente con la nueva sabedora o sabedor Palenquero.</t>
  </si>
  <si>
    <t>6 Sistema Distrital de Cuidado.</t>
  </si>
  <si>
    <t>7744: Generación de Oportunidades para el desarrollo integral de la Niñez y la Adolescencia de Bogotá</t>
  </si>
  <si>
    <t>Integración Social</t>
  </si>
  <si>
    <t>Secretaría Distrital de
 Integración Social</t>
  </si>
  <si>
    <t>Subdirección para la Infancia</t>
  </si>
  <si>
    <t>Luis Hernando Parra Nopo</t>
  </si>
  <si>
    <t>3279797 Ext: 12410</t>
  </si>
  <si>
    <t>lhparra@sdis.gov.co</t>
  </si>
  <si>
    <t>1.2</t>
  </si>
  <si>
    <t>Vincular al 100%  jóvenes Palenqueros en la estrategia de oportunidades juveniles por medio de transferencias monetarias condicionadas que cumplan el proceso requerido para su focalización.</t>
  </si>
  <si>
    <t>Poblacional - diferencial; territorial; género</t>
  </si>
  <si>
    <t>Porcentaje de Jóvenes palenqueros vinculados al programa de transferencias monetarias condicionadas que cumplieron el proceso requerido para su focalización</t>
  </si>
  <si>
    <t>(Número de jóvenes palenqueros beneficiados del programa de transferencias monetarias condicionadas que cumplieron el proceso requerido para su focalización / Número de jóvenes palenqueros que sean seleccionados al programa de transferencias monetaria condicionadas que cumplieron el proceso requerido para su focalización.)* 100</t>
  </si>
  <si>
    <t>sin línea base</t>
  </si>
  <si>
    <t>No aplica</t>
  </si>
  <si>
    <t>NA</t>
  </si>
  <si>
    <t>la implementación del servicio empieza en abril 2021</t>
  </si>
  <si>
    <t>El Servicio Social para la Seguridad Económica de la Juventud (SSSE) empezó a operar hasta el mes de abril en razón de demoras con la definición del método de dispersión de las transferencias que obligó a aplazar el inicio del servicio, no afectando con ello en ningún momento el cumplimiento de la meta planteada para la vigencia.</t>
  </si>
  <si>
    <t>En el segundo trimestre del año 2021, no se cuentan con jóvenes Palenqueros caracterizados por la Estrategia RETO que pudieran ser vinculados al Servicio Social para la Seguridad Económica de la Juventud (SSSE)</t>
  </si>
  <si>
    <t>Se propone una reunión en el mes de julio con representantes del Kuagro para acordar estrategias y acciones que puedan asegurar la vinculación de jóvenes palenqueros que cumplan con los criterios de focalización, priorización e ingreso al Servicio Social para la Seguridad Económica de la Juventud (SSSE)</t>
  </si>
  <si>
    <t>17 Jóvenes con capacidades: Proyecto de vida para la ciudadanía, la innovación y el trabajo del siglo XXI</t>
  </si>
  <si>
    <t>7740: Generación Jóvenes con Derechos en Bogotá</t>
  </si>
  <si>
    <t>Secretaría Distrital de Integración Social</t>
  </si>
  <si>
    <t xml:space="preserve">Subdirección para la Juventud </t>
  </si>
  <si>
    <t>Sergio Fernández</t>
  </si>
  <si>
    <t>sfernandezg@sdis.gov.co</t>
  </si>
  <si>
    <t>1.3</t>
  </si>
  <si>
    <t>Vincular a Jóvenes  Palenqueros en los servicios con cobertura y atención territorial, enfocada en los servicios sociales y estrategias de la Subdirección para la Juventud, garantizando el cumplimiento del enfoque diferencial étnico.</t>
  </si>
  <si>
    <t>Poblacional - diferencial; territorial</t>
  </si>
  <si>
    <t xml:space="preserve"> 31/12/2023</t>
  </si>
  <si>
    <t>Porcentaje de jóvenes  palenqueros vinculados a los servicios con cobertura y atención territorial</t>
  </si>
  <si>
    <t>(Número de jóvenes  palenqueros vinculados a los servicios con cobertura y atención territorial/Número de jóvenes  palenqueros programados)x100</t>
  </si>
  <si>
    <t>No se han vinculados jóvenes palenqueros, sin embargo se ha avanzado en la implementación del enfoque diferencial étnico palenquero a través de la preparación de una mesa técnica  que permita recoger las necesidades y estrategias a tener en cuenta en el marco de los servicios de la subdirección.</t>
  </si>
  <si>
    <t>Como alternaba de solución se espera articular con los representantes jóvenes del pueblo palenquero para implementar acciones en vista de llegar con atenciones y servicios a la población.</t>
  </si>
  <si>
    <t>2 jóvenes Palenqueras. 1 joven Palenquera en el mes de mayo (1 mujer) en el componente de oportunidades en la actividad de formación para la generación de ingresos en la localidad de Mártires. 1 joven Palenquera en el mes de mayo (1 mujer) en el componente de Política Pública de Juventud en la actividad de taller de socialización de la PPJ en la localidad de Mártires</t>
  </si>
  <si>
    <t>La mayor dificultad es la vinculación de jóvenes a los servicios con cobertura y atención territorial de la Subdirección para la Juventud, para ello se estableció contacto con las autoridades palenqueras en el mes de junio donde se realizó una mesa técnica donde se establecieron compromisos para fortalecer la vinculación y participación de estos jóvenes a los servicios de la Subdirección, esto en común acuerdo con las actividades y acciones propuestas con el espacio representativo de la comunidad.</t>
  </si>
  <si>
    <t>1.4</t>
  </si>
  <si>
    <t xml:space="preserve">Adelantar las acciones para el desarrollo de capacidades y habilidades en el equipo de talento humano de la Subdirección para la Adultez, sobre el conocimiento e  implementación del enfoque diferencial étnico de la Comunidad Palenquera en la atención de las personas habitantes de calle pertenecientes a estas comunidad en las Unidades Operativas.  </t>
  </si>
  <si>
    <t>Territorial, diferencial - poblacional y de género</t>
  </si>
  <si>
    <t xml:space="preserve">Número de acciones para el desarrollo de capacidades y habilidades en el equipo de talento humano de la Subdirección para la Adultez sobre el conocimiento e  implementación del enfoque diferencial étnico de las Comunidades Palenqueras en la atención de las personas habitantes de calle pertenecientes a estas comunidades en las Unidades Operativas adelantadas.  </t>
  </si>
  <si>
    <t xml:space="preserve">Sumatoria de acciones para el desarrollo de capacidades y habilidades en el equipo de talento humano de la Subdirección para la Adultez sobre el conocimiento e  implementación del enfoque diferencial étnico de las Comunidad Palenquera en la atención de las personas habitantes de calle pertenecientes a estas comunidades en las Unidades Operativas </t>
  </si>
  <si>
    <r>
      <t xml:space="preserve">Se realizó una reunión virtual por Teams con los representantes de la comunidad Palenquera para socializar el seguimiento de avances a la implementación del Plan Integral de Acciones Afirmativas para la comunidad Palenquera de Bogotá, con base en lo estipulado en el Art 66 PDD 2020-2024, donde se presentaron las acciones afirmativas concertadas y la ruta de trabajo, en la que se espera poder tener unas mesas técnicas con los representantes de la comunidad palenquera, los técnicos del proyecto 7768, el Equipo de Diferencial Étnico de la Dirección Territorial y con el acompañamiento de la Dirección Poblacional, con el fin de tener un escenario de socialización de los diferentes criterios de pobreza que está manejando ese proyecto que en relación con la meta sectorial del PDD se enfoca en la atención a población adulta.  Además, se acordó realizar una mesa de trabajo para construir la metodología y los temas. Por tal motivo,  el equipo técnico de la Subdirección para la Adultez, desarrollo una propuesta metodológica y conceptual para la cualificación al talento humano, la cual fue enviada al equipo diferencial de la Dirección Poblacional, quienes realizaron sugerencias orientadas a incluir los lineamientos distritales para la aplicación del enfoque diferencial. Se realizaron los ajustes solicitados para ser socializados y concertados posteriormente con los representantes de la comunidad Palenquera en la mesa técnica.  </t>
    </r>
    <r>
      <rPr>
        <b/>
        <sz val="12"/>
        <color theme="1"/>
        <rFont val="Arial"/>
        <family val="2"/>
      </rPr>
      <t xml:space="preserve">Anexo 1 -  Acta de reunión 9 de Enero, Anexo 2 - Acta y asistencia reunión 13 de enero, Anexo 3- Metodología cualificación población comunidades Negras, Afrodescendientes, Raizales y Palenqueras. </t>
    </r>
  </si>
  <si>
    <t xml:space="preserve">No se presento ninguna dificultad en el desarrollo de la propuesta metodológica. </t>
  </si>
  <si>
    <t xml:space="preserve">Se realizó una mesa de socialización con las y los representantes de las  comunidades  Negras y Afrodescendientes, donde se presentaron las acciones afirmativas concertadas en el marco del artículo 66 de la Plan de Desarrollo Distrital, junto con la metodología y los temas a trabajar en el proceso de  cualificación. Para lo cual, el equipo de Políticas Públicas   de la Subdirección para la Adultez, junto con el apoyo de la Dirección Poblacional en el  desarrollo la sesión del proceso de cualificación a los 25 funcionarios y contratistas de la atención de las personas habitantes de calle pertenecientes a estas comunidades en las Unidades Operativas.
Durante este trimestre, se brindo atención a 3 ciudadanos habitantes de la calle pertenecientes a las Comunidades Palanqueras en el hogar de paso Bakatá. con los cuales se realizó diferentes  actividades, que estuvieron orientadas en brindar atención integral desde una perspectiva psicosocial  que permitió la activación de distintas rutas de atención, gestión frente a la garantía de derechos, remisión a otras entidades que brindaron  atención en pro del bienestar de la población y  contacto, restablecimiento de redes familiares o redes de apoyo.
Por otra parte se han realizado procesos de orientación y acompañamiento para su posterior remisión a otras modalidades según su necesidad o perfil.    
Durante la atención brindada a esta población se contó con el apoyo y articulación con otras entidades como: 
- La secretaría de salud la cual facilitó procesos de traslados de EPS, tratamientos médicos entre otros.
- la registraduría quien apoyo con la gestión de duplicados de cedulas y vigencias del documento de identidad de algunos ciudadanos. 
- La secretaria Distrital de Integración Social realizo atención básica, diferencial desde las modalidades y áreas de la prestación del servicio, a través de estrategias de atención social, ejercicio de ciudadanía, mitigación del riesgo y reducción del daño e inclusión social.
La meta es a demanda. Durante el segundo trimestre fueron atendidas en las diferentes unidades operativas del proyecto 7757, un total de 3 personas habitantes de calle pertenecientes a la comunidad Palenquera de San Basilio de manera que pudieron acceder a la oferta institucional orientada hacia la mitigación de riesgos y la reducción de daños asociados a la vida en calle.  
   Anexo 1 -   Metodología cualificación población comunidades Negras y Afrodescendientes, Raizales y Palenqueras. Anexo2. Listado de asistencia de los y las participantes al proceso de cualificación Anexo 3. Formatos que suministran la información de las acciones realizadas. </t>
  </si>
  <si>
    <t>3 Movilidad Social Integral</t>
  </si>
  <si>
    <t>Proyecto 7757 - Implementación de estrategias y servicios integrales para el abordaje del fenómeno de habitabilidad en calle en Bogotá</t>
  </si>
  <si>
    <t>Secretaria Distrital de Integración Social</t>
  </si>
  <si>
    <t>Subdirección para la Adultez</t>
  </si>
  <si>
    <t>Daniel Mora Ávila
 Jaider Camilo Perez</t>
  </si>
  <si>
    <t>3279797 ext. 65000</t>
  </si>
  <si>
    <t>dmoraa@sdis.gov.co 
jcperez@sdis.gov.co</t>
  </si>
  <si>
    <t>1.5</t>
  </si>
  <si>
    <t xml:space="preserve">Atención de las personas habitantes de calle palenqueras con enfoque étnico </t>
  </si>
  <si>
    <t xml:space="preserve">Porcentaje de personas habitantes de calle palenqueros y palenqueras atendidas con enfoque étnico </t>
  </si>
  <si>
    <t xml:space="preserve">
 Número de personas habitantes de calle palenqueros y palenqueras atendidas / Número de personas habitantes de calle palenqueros y palenqueras que solicitan atención * 100 </t>
  </si>
  <si>
    <t>7 personas palenqueros y palenqueras habitantes de calle atendidos entre 2016 y 2020</t>
  </si>
  <si>
    <t>De acuerdo con el registro en SIRBE no hay ningún habitante de calle perteneciente al grupo étnico palenquero que halla solicitado algún servicio.</t>
  </si>
  <si>
    <t>De acuerdo con el registro en SIRBE Durante el segundo trimestre fueron atendidas en las diferentes unidades operativas del proyecto 7757, un total de 3 personas habitantes de calle pertenecientes a las comunidades Palenqueras de la comunidad de San Basilio</t>
  </si>
  <si>
    <t>1.6</t>
  </si>
  <si>
    <t>Realizar procesos de inclusión de personas mayores del pueblo Palenquero en las Redes de Cuidado Comunitario, de acuerdo con su ubicación territorial en las localidades de Bogotá, la identificación que se realizará a través de cartografía social con el apoyo del pueblo palenquero</t>
  </si>
  <si>
    <t>Redes de Cuidado Dinamizadas en la ciudad con inclusión de población mayor palenquera</t>
  </si>
  <si>
    <t>(No. Localidades con Redes Dinamizadas que incluyan población palenquera / No. Localidades con Población Palenquera Identificada) * 100</t>
  </si>
  <si>
    <t>Sin Línea Base</t>
  </si>
  <si>
    <t xml:space="preserve">Contacto inicial con la consultiva Palenquera
Envío de presentaciones de la estrategia Redes de Cuidado Comunitario
Se cuenta con unas fechas de trabajo propuestas por la consultiva Palenquera para avanzar con las primeras mesas de trabajo conjunto
</t>
  </si>
  <si>
    <t>De acuerdo al primer contacto con la consultiva palenquera se plantearon fechas de encuentro en el primer trimestre de 2021, no obstante la dinámica llevó a la reprogramación de fechas que la Subdirección para la Vejez espera conocer por parte del contacto de la consultiva</t>
  </si>
  <si>
    <t>Para la implementación efectiva de la acción afirmativa se adelantaron las siguientes acciones: 1. Se efectúa reunión el día 11 de abril en donde se realiza la presentación de la Estrategia de Redes de Cuidado Comunitario con la comunidad de la organización social Monari Palenque. 2. Una vez presentada la estrategia se articula entre el servicio de apoyos económicos, equipo de política pública para la definición del ejercicio técnico de identificación de la población mayor palenquera. 3. Mediante concertación, el día 02 de junio se realiza el taller de cartografía social que permite identificar a la población mayor palenquera. Allí mismo se concerta la realización de abordajes o visitas en terreno que permitan identificar vulnerabilidades de las personas mayores. 4. En atención a esto último, se realiza la visita de las dos personas mayores identificadas en el taller de cartografía social para la localidad de Suba, en dicha visitas se diligencia la ficha SIRBE y levanta acta identificando que la persona mayore palenquera que se ubica en el barrio San Pedro es susceptible de participar en la Estrategia de Redes de Cuidado Comunitario y manifiesta su voluntad para participar de taller y actividades con las organizaciones sociales de los barrios San Pedro y Berlín u otras. A las dos personas mayores se les remitirá para el servicio social de Centro Día, se propondrá que sean focalizadas en apoyos económicos y de redireccionará uno de estos casos con la Estrategia Socio Jurídica. 5. El ejercicio continuará con las localidades que ha señalado la consultiva como Kennedy en el barrio Tintalito y en Santa Fe en el barrio Las Cruces.</t>
  </si>
  <si>
    <r>
      <t>Limitación en el acceso al número de personas mayores del pueblo palenquero, dado que estas llegan a la Estrategia de Redes de Cuidado Comunitario por la información allegada por la consultiva, se requiere de otras fuentes para ubicar posibles personas mayores del pueblo Palenquero para la dinamización de redes de cuidado</t>
    </r>
    <r>
      <rPr>
        <sz val="12"/>
        <color rgb="FF000000"/>
        <rFont val="Arial"/>
        <family val="2"/>
      </rPr>
      <t>.</t>
    </r>
  </si>
  <si>
    <t>6 Sistema Distrital del Cuidado</t>
  </si>
  <si>
    <t>Proyecto 7770 Compromiso con el envejecimiento activo y una Bogotá cuidadora e incluyente</t>
  </si>
  <si>
    <t>Subdirección para la Vejez</t>
  </si>
  <si>
    <t>Sonia Giselle Tovar Jiménez</t>
  </si>
  <si>
    <t>3279797 Ext. 66000</t>
  </si>
  <si>
    <t>stovar@sdis.gov.co</t>
  </si>
  <si>
    <t>1.7</t>
  </si>
  <si>
    <t>Revisión y ajuste de los criterios de priorización para la asignación de apoyos económicos, incluyendo a personas mayores del pueblo Palenquero. Se contará con una mesa de trabajo conjunta para socializar avances en el marco de los espacios formales que se definan desde la Dirección Poblacional y la Subdirección de Asuntos Étnicos</t>
  </si>
  <si>
    <t>Número de Personas mayores del pueblo palenquero vinculados al servicio de apoyo económicos</t>
  </si>
  <si>
    <t>(No. de personas mayores palenqueras que reciben Apoyos Económicos / No. Apoyos Económicos disponibles para personas mayores palenqueras que cumplan con criterios de ingreso) *100</t>
  </si>
  <si>
    <t>27 Personas Mayores Palenqueras
(diciembre de 2019)</t>
  </si>
  <si>
    <t>Contacto inicial con la consultiva Palenquera
Envío de presentaciones de servicio de apoyos económicos 
Se cuenta con una atención de 27personas mayores del pueblo Palenquero</t>
  </si>
  <si>
    <t>$ 20.250.000</t>
  </si>
  <si>
    <t>Durante el segundo trimestre de 2021 se presenta un avance de un taller de cartografia social para la identificación territorial de las personas mayores palenqueras y de las situaciones que viven, se comenzó con un abordaje en campo en la localidad de Suba. Además, con las personas palenqueras representantes de esta localidad ya se realizó el contacto y contacto directo con las personas mayores. El 16/06/2021 y 25/06/2021 se realizo abordaje territorial mediante visita domiciliaria a 2 personas mayores reportadas por los representantes de la localidad de Suba, se realizó caracterización mediante aplicacion de ficha SIRBE en la que se evidencia vulnerabilidad y se encuentra pendiente la apetura de la focalización para el servicio de apoyos econimicos para iniciar proceso con esta personas mayores.
Con todo ello, a la fecha se presenta una atención a personas mayores Palenqueras en los servicios sociales así:
44 de Apoyos económicos: tipo A, B, D: 27 con recursos de la SDIS y con recursos de los Fondos de Desarrollo Locales de las Alcaldías Locales 17  tipo C.
Se remitieron desde la consultiva Palenquera 4 personaspalenqueras ubicadas en las localidades de Suba (2), Kennedy (1) y Santa fe (1), quienes a pesar que en este momento no accedieron al servicio de apoyo económico, se enrutaron al servicio centro día mientras se confirman si podría acceder al servicio apoyos económicos.</t>
  </si>
  <si>
    <t>Contar con información de identificación de personas mayores del pueblo Palenquero en el servicio de Apoyos Económicos</t>
  </si>
  <si>
    <t>1.8</t>
  </si>
  <si>
    <t>Adelantar acciones en prevención de violencia intrafamiliar  con personas palenqueras, en el marco de la Estrategia Entornos protectores y territorios seguros, con enfoque diferencial palenquero</t>
  </si>
  <si>
    <t>5. Lograr la igualdad entre los géneros y el empoderamiento de todas las mujeres y niñas</t>
  </si>
  <si>
    <t xml:space="preserve">Porcentaje de avance de las acciones en prevención de violencia intrafamiliar con personas palenqueras, en el marco de la Estrategia Entornos Protectores y Territorios Seguros, con enfoque diferencial palenquero </t>
  </si>
  <si>
    <t xml:space="preserve"> avance de las acciones en prevención de violencia intrafamiliar con personas palenqueras, en el marco de la Estrategia Entornos Protectores y Territorios Seguros, con enfoque diferencial palenquero /Programación del avance  de las acciones en prevención de violencia intrafamiliar con personas palenqueras, en el marco de la Estrategia Entornos Protectores y Territorios Seguros, con enfoque diferencial palenquero *100</t>
  </si>
  <si>
    <t>Sin línea base</t>
  </si>
  <si>
    <t xml:space="preserve">Se concertó la acción a adelantar con las familias de la comunidad Palenquera, en relación con la prevención de las violencias.  </t>
  </si>
  <si>
    <t>Primer trimestre 5%. Socialización contenidos de la Estrategia Entornos Protectores y Territorios seguros. A partir de  los aspectos que contemplan la prevención de las violencias, presentados por la Subdirección para la familia y retroalimentados por la Comunidad Palenquera, se definieron  categorías y contenidos de las mismas, para que orienten las acciones en prevención de violencias. 
Segundo trimestre 5%. Realizar entrevistas semi estructuradas con personas de la comunidad palenquera, con conocimientos específicos sobre los temas propuestos en prevención de violencias, para identificar las acciones a adelantar.
Tercer trimestre 10% Realizar entrevistas semi estructuradas con personas de la comunidad palenquera, con conocimientos específicos sobre los temas propuestos en prevención de violencias. Adelantar grupos focales con poblaciones palenqueras usuarias de los servicios de la SDIS, para identificar las acciones a adelantar.
Cuarto trimestre 5%. Adelantar grupos focales con poblaciones palenqueras usuarias de los servicios de la SDIS</t>
  </si>
  <si>
    <t xml:space="preserve">Se realizo reunión técnica con representantes Palenque en la cual  definieron los temas sobre los cuales se adelantarían las acciones en prevención de violencia, en torno a encuentros con familia: Principios y valores de armonía y equilibrio. Valores ancestrales: de la etnia, de la cultura, para trabajarlo con los niños, y la juventud. Tejido familiar colectivo, Lazos de comunicación familiar, Respeto por los mayores, uniones interétnicas parejas blanco – mestizas, familias Interculturales sus conflictos y oportunidades. El Tejido familiar colectivo, las formas de corrección a los hijos, identificación de las violencias: Maltrato de palabra, </t>
  </si>
  <si>
    <t xml:space="preserve">Sistema Distrital del Cuidado - Subdirección para la familia
</t>
  </si>
  <si>
    <t xml:space="preserve">Subdirección para las Familias </t>
  </si>
  <si>
    <t>Omaira Orduz
Ana Martínez</t>
  </si>
  <si>
    <t>3134881467
3125672922</t>
  </si>
  <si>
    <t>rorduz@sdis.gov.co
almartinezg@sdis.gov.co</t>
  </si>
  <si>
    <t>1.9</t>
  </si>
  <si>
    <t>Implementar una (1) estrategia territorial para cuidadoras y cuidadores de personas con discapacidad, que incluya el enfoque diferencial para cuidadoras-es de personas con discapacidad de grupos étnicos palenqueros y que contribuya al reconocimiento socioeconómico y redistribución de roles en el marco del sistema Distrital de Cuidado</t>
  </si>
  <si>
    <t>Diferencial _ Étnico</t>
  </si>
  <si>
    <t>Porcentaje del avance de la  Estrategia territorial para cuidadoras y cuidadores de personas con discapacidad, que incluya el enfoque diferencial étnico palenquero</t>
  </si>
  <si>
    <t>Número de acciones implementada para el cumplimiento de la estrategia sobre el numero de acciones programada X100</t>
  </si>
  <si>
    <t>N/A</t>
  </si>
  <si>
    <t>La implementación de una Estrategia Territorial para cuidadoras y cuidadores de personas con discapacidad, que incluya el enfoque diferencial para cuidadoras-es de personas con discapacidad de grupos étnicos Palenquero y que contribuya al reconocimiento socioeconómico y redistribución de roles en el marco del Sistema Distrital de Cuidado, viene desarrollándose de acuerdo con la programación establecida como parte de la meta No.1 del proyecto de discapacidad, es así como se ha logrado atender a 686 cuidadores-as de personas con discapacidad y se ha avanzado en el diseño del lineamiento que da sustento técnico a la estrategia mencionada.</t>
  </si>
  <si>
    <t>No contar con una base de cuidadores-as de personas con discapacidad perteneciente al grupo étnico palenquero que cumpla con los criterios establecidos por la SDIS para el acceso a los modalidades de atención para esta población</t>
  </si>
  <si>
    <t>La SDIS ha venido propiciando los escenarios de encuentro y concertación, con el fin de dar a conocer los criterios de priorización establecidos con la SDIS a la comunidad Palenquera de la ciudad de Bogotá D.C., buscando incluir los criterios diferenciales característicos de esta población. Desde la Estrategia Territorial se ha construido una ruta para la atención de cuidadores-as de personas con discapacidad, en las que se encuentra incluida la población Palenquera.</t>
  </si>
  <si>
    <t>Una de las dificultades encontradas consiste en la falta de una agenda bien definida, que permita trabajar de forma continua, para incluir en los criterios de priorización, las especificidades del enfoque diferencial propio de esta población, puesto que estas definiciones deben provenir y ser concertados con el pueblo Palenquero, en cumplimiento al artículo 66 del Plan de Desarrollo Distrital 2020-2024. Como alternativa de solución se sugiere señalarle a las autoridades y representantes del pueblo palenquero, la importancia de construir ese capítulo o anexo técnico desde su propia cosmovisión, la SDIS desde el proyecto 7771, continúa con toda la disposición, para gestionar y articular con el grupo Étnico Palenquero las acciones necesarias, con el propósito de avanzar en esta acción.</t>
  </si>
  <si>
    <t xml:space="preserve">7771 Fortalecimiento de las oportunidades de inclusión de las personas con discapacidad, familias y sus cuidadores-as en Bogotá. </t>
  </si>
  <si>
    <t xml:space="preserve">Integración Social. </t>
  </si>
  <si>
    <t>Proyecto de Discapacidad</t>
  </si>
  <si>
    <t>Nathalie Ariza Castellanos</t>
  </si>
  <si>
    <t>jarizac@sdis.gov.co</t>
  </si>
  <si>
    <t>1.10</t>
  </si>
  <si>
    <t>Incluir a personas con discapacidad de grupos étnicos palenqueros en los procesos de inclusión educativa y productiva, previo cumplimiento de requisitos, perfiles, criterios y procesos establecidos por la entidad y según la demanda.</t>
  </si>
  <si>
    <t>Número de personas con discapacidad y cuidadores-as del grupo palenquero incluidas en procesos educativos y productivos.</t>
  </si>
  <si>
    <t>Sumatoria de personas con discapacidad y cuidadores-as del grupo palenquero atendidas en procesos de inclusión educativa y productiva</t>
  </si>
  <si>
    <t xml:space="preserve"> </t>
  </si>
  <si>
    <r>
      <t>Desde la Estrategia de Fortalecimiento a la Inclusión del Proyecto 7771 de la SDIS, se ha logrado avanzar de manera significativa en la inclusión en los entornos educativo y productivo de personas con discapacidad, sin embargo, no se tiene registro de la inclusión a los entornos mencionados de persona con discapacidad o cuidador-a perteneciente al grupo étnico</t>
    </r>
    <r>
      <rPr>
        <sz val="12"/>
        <color rgb="FFFF0000"/>
        <rFont val="Arial"/>
        <family val="2"/>
      </rPr>
      <t xml:space="preserve"> </t>
    </r>
    <r>
      <rPr>
        <sz val="12"/>
        <rFont val="Arial"/>
        <family val="2"/>
      </rPr>
      <t>palenquero</t>
    </r>
    <r>
      <rPr>
        <sz val="12"/>
        <color rgb="FFFF0000"/>
        <rFont val="Arial"/>
        <family val="2"/>
      </rPr>
      <t xml:space="preserve"> </t>
    </r>
    <r>
      <rPr>
        <sz val="12"/>
        <rFont val="Arial"/>
        <family val="2"/>
      </rPr>
      <t xml:space="preserve">para el periodo de reporte. </t>
    </r>
  </si>
  <si>
    <t>La dificultad radica en las restricciones adoptadas en el ámbito nacional y distrital a las empresas de los sectores público privado, derivadas por la emergencia - Covid-19, lo cual ha afectado sustancialmente lograr la vinculación de población con discapacidad en diferentes entornos. Desde el proyecto 7771 se sigue realizando procesos de gestión y articulación para avanzar en está acción, no sólo para la población con discapacidad perteneciente a la comunidad palenquera, sino para la población con discapacidad más vulnerable del Distrito Capital.</t>
  </si>
  <si>
    <t>Desde la Estrategia de Fortalecimiento a la Inclusión del Proyecto 7771 de la SDIS, se ha logrado avanzar, en la indagación para la inclusión en los entornos educativo y productivo de personas con discapacidad, sin embargo, para el segundo trimestre de la vigencia 2021, no se tiene registro de la inclusión a los entornos mencionados de persona con discapacidad o cuidador-a perteneciente al pueblo étnico Palenquero para el periodo de reporte.</t>
  </si>
  <si>
    <t>Como dificultad relevante, se encuentran en las restricciones adoptadas en el ámbito nacional y distrital a las empresas de los sectores público privado, derivadas por la emergencia - Covid-19, lo cual ha afectado sustancialmente la vinculación de población con discapacidad en diferentes entornos. Para enfrentar esta dificultad, se espera mejorar los canales de comunicación, procurando desde el proyecto 7771, adelantar los procesos de gestión y articulación para avanzar en esta acción, no sólo para la población con discapacidad perteneciente a pueblos étnicos Palenqueros, sino para la población con discapacidad más vulnerable del Distrito Capital.</t>
  </si>
  <si>
    <t>1.11</t>
  </si>
  <si>
    <t>Incluir en la estrategia criterios y variables de enfoque diferencial étnico palenquero, que permitan la identificación, caracterización y priorización de personas y familias palenqueras en condiciones de pobreza histórica, pobreza oculta y emergente a causa del COVID-19. A partir de lo anterior, los hogares palenqueros que cumplan con los criterios se verán incluidos en las líneas de la estrategia.</t>
  </si>
  <si>
    <t>1 Fin de la pobreza</t>
  </si>
  <si>
    <t xml:space="preserve">Porcentaje de avance en documento de criterios y variables de identificación, caracterización y priorización con enfoque diferencial étnico palenquero, que complementen los criterios técnicos y metodológicos de la estrategia </t>
  </si>
  <si>
    <t>Avance del documento de criterios y variables de identificación, caracterización y priorización con enfoque diferencial étnico palenquero / avance programado del  documento de criterios y variables de identificación, caracterización y priorización con enfoque diferencial étnico palenquero *100</t>
  </si>
  <si>
    <t>Funcionamiento</t>
  </si>
  <si>
    <t xml:space="preserve">En la vigencia 2020 se da cumplimiento a la meta con la celebración del contrato 11754 del 2020, por valor de $25.840.000. Este contrato tuvo inicio el 02/09/2020, por un plazo de 5 meses, por lo cual finalizó el 1 de febrero del 2021. El profesional vinculado a través de este contrato se dedicó desde el mes de octubre del 2020 al avance en la acción afirmativa, elaborando criterios técnicos de ingreso y priorización de hogares étnicos en pobreza y riesgo de pobreza, correspondiente a lo proyectado para el avance del 30% en el documento de criterios.  </t>
  </si>
  <si>
    <t>Para las acciones afirmativas Artículo 66 - Palenqueros se proyecta la atención a partir de junio 2021. En el primer trimestre (enero - marzo) del año 2021 se presentan los siguientes avances cualitativos: 
1). Avance acumulado del 65% del documento de criterios y variables de identificación y priorización con enfoque diferencial étnico palenquero. En el primer trimestre 2021 se integra un criterio para el especial ingreso y permanencia de hogares integrados por personas con pertenencia étnica, que residan en territorios de la ciudad de Bogotá diferentes a los territorios priorizados por el servicio social “Tropa Social a tu Hogar”, que se encuentren en alto grado de vulnerabilidad y fragilidad social, y que de acuerdo con sus características cumple los criterios de ingreso dispuestos por el servicio social en el marco de los acuerdos generados en los planes integrales de acciones afirmativas.
En el momento de contar con la aprobación del servicio social, se dará inició a los procesos de identificación, validación de condiciones y revisión de los criterios de ingreso en la modalidad de acompañamiento a hogares en pobreza evidente.
2). Perfeccionamiento de los lineamientos técnicos y operativos del modelo de atención familiar y comunitario con la realización de mesas de diálogo con líderes del pueblo Palenquero.
3). Se realizó un (1) conversatorio para la compresión de las pobrezas en perspectiva étnica Palenquera y la identificación de las particularidades de los hogares para adaptar y nutrir la estrategia de abordaje a las familias con criterios culturales del pueblo Palenquero.
4).  En la vigencia 2021 se avanza en el cumplimiento de la meta con la celebración del contrato 11754 del 2020, por valor de $25,840,000, y unos honorarios mensuales de 5.168.000. Este contrato tuvo inicio el 02/09/2020, por un plazo de 5 meses, por lo cual finalizó el 2 de febrero del 2021. En el  primer trimestre del año 2021, con cargo al contrato 11754, se ejecutó un presupuesto en enero: $5,168,000; febrero: $5,168,000. Para la terminación del documento, se realizó un nuevo contrato numero 536 con la apropiación presupuestal del 2021, con fecha de inicio 05/03/2021, con un plazo de 11  meses, por tanto la fecha fin es 04/02/2022, por valor total de $64,920.900.
NOTA: 1) La ejecución del  contrato  11754 en el 2021 se realiza con la reserva presupuestal del 2020, hasta la fecha de finalización.
NOTA 2) El primer pago al contrato 536 se realizará en abril de 2021.</t>
  </si>
  <si>
    <t>En el trimestre se adelantan las acciones previstas en el avance de la acción afirmativa con el pueblo Palenquero</t>
  </si>
  <si>
    <t xml:space="preserve">Durante el segundo semestre de 2021 se avanzó el 100% en la definición de criterios y variables de identificación y priorización con enfoque diferencial étnico palenquero para la estrategia. Éstos fueron oficializados en el segundo trimestre de 2021, mediante el documento de la Resolución 0509 de 2021, que incorpora, en el caso de las personas con pertenencia étnica,  “como instrumentos de focalización los registros oficiales avalados por entidad competente, los registros del Sistema Nacional de Información Indígena, la certificación de los Cabildos Indígenas, la certificación de la Comisión Consultiva de las Comunidades Negras, Afrocolombianas, Raizales y Palenqueras y los listados de víctimas del conflicto armado administrado por la Unidad Nacional de Víctimas”. Así mismo, se establece el criterio de ingreso y permanencia de hogares integrados por personas con pertenencia étnica, que residan en territorios de la ciudad de Bogotá diferentes a los territorios focalizados por el servicio social “Tropa Social a tu Hogar”, que se encuentren en alto grado de vulnerabilidad y fragilidad social, y que de acuerdo con sus características cumple los criterios de ingreso dispuestos por el servicio social en el marco de los acuerdos generados en los planes integrales de acciones afirmativas.
NOTAS: 1). En la vigencia 2021 se avanzó en el cumplimiento de la meta con la celebración del contrato 11754 del 2020, por valor total de $25,840,000, honorarios mensuales de 5.168.000. Este contrato tuvo inicio el 02/09/2020, por un plazo de 5 meses, por lo cual finalizó el 2 de febrero del 2021. En el  primer trimestre del año 2021, se avanzó en el cumplimiento de esta acción afirmativa con cargo al contrato 11754, en el marco del cual se ejecutó un presupuesto en enero: $5,168,000; febrero: $5,168,000. Para la terminación del documento, se realizó un nuevo contrato número 536 - 2021, con fecha de inicio 05/03/2021, con honorarios mensuales de 5.901.900. 2). Dado que el profesional responsable del proceso, en el marco del nuevo contrato 11754-2021, devengó unos honorarios mayores a aquellos  sobre los cuales se realizó la proyección presupuestal 2021, se refleja una ejecución presupuestal del 104%. Cabe señalar que en la proyección presupuestal inicial para la vigencia 2021 no se tuvo en cuenta el incremento anual en los honorarios respecto del 2020 al 2021. </t>
  </si>
  <si>
    <t>3 Movilidad social integral</t>
  </si>
  <si>
    <t>7768 Implementación de una estrategia de acompañamiento a hogares con mayor pobreza evidente y oculta de Bogotá</t>
  </si>
  <si>
    <t xml:space="preserve">Secretaría Distrital de
 Integración Social </t>
  </si>
  <si>
    <t>Dirección Territorial</t>
  </si>
  <si>
    <t>Miguel Ángel Barriga Talero
Irina Flórez Ruiz</t>
  </si>
  <si>
    <t>mbarriga@sdis.gov.co
iflorez@sdis.gov.co</t>
  </si>
  <si>
    <t>1.12</t>
  </si>
  <si>
    <t xml:space="preserve">Incluir criterios de enfoque diferencial étnico palenquero en la caracterización de los 412 territorios cuidadores, para la identificación y caracterización de personas / familias palenqueras en condición de pobreza, vulnerabilidad y exclusión social. A partir de lo anterior, lo palenquero se verá incluido en las agendas territoriales para la implementación de la estrategia territorios cuidadores.  </t>
  </si>
  <si>
    <t xml:space="preserve">Porcentaje de avance en documento de criterios con enfoque diferencial étnico palenquero para la estrategia Territorios Cuidadores </t>
  </si>
  <si>
    <t>Avance del documento de criterios con enfoque diferencial étnico palenquero para la Estrategia Territorios Cuidadores / avance programado del documento de criterios con enfoque diferencial étnico palenquero para la Estrategia Territorios Cuidadores * 100</t>
  </si>
  <si>
    <t>n la vigencia 2020 se da cumplimiento a la meta a través de la celebración de dos contratos para dos servidores: El contrato 13234 del 2020, por valor de 20.672.000, por un plazo de 4 meses incluida una adición, el cual tuvo inicio el 22/10/2020, y finalizó el 21/02/2021; y el contrato 12943 del 2020, por valor de 23.256.000, incluida una adición, con fecha de inicio 22/10/2020, por un plazo de 4 meses y medio incluida la adición, por lo cual finalizó el 8 de marzo del 2021. Cabe aclarar que los2  profesionales no estaban dedicados de forma exclusiva a la realización del documento. Se prevé que para el 2021 solamente 1 profesional se dedique al documento.
A través de estos contratos se avanzó en el 10% de la elaboración del documento por parte de 2 profesionales del proyecto 7749. NOTA: 1). Los profesionales consolidan el 10% de avance del documento, para lo cual, de forma adicional, realizaron entrevistas con personas de grupos étnicos, revisión bibliográfica y normativa para consolidación de antecedentes, entre otras. 
A través de estos contratos se avanzó en el 10% de la elaboración del documento por parte de 2 profesionales del proyecto 7749. NOTA: 1). Los profesionales consolidan el 10% de avance del documento, para lo cual, de forma adicional, realizaron entrevistas con personas de grupos étnicos, revisión bibliográfica y normativa para consolidación de antecedentes, entre otras. Cabe aclarar que los profesionales no estaban dedicados de forma exclusiva a la realización del documento. Se prevé que para el 2021 solamente 1 profesional se dedique al documento.</t>
  </si>
  <si>
    <t xml:space="preserve">En la vigencia 2021 se avanza en el cumplimiento de la meta con la celebración del contrato 13234 del 2020, por valor de 20.672.000, incluida una adición, con fecha de inicio  22/10/2020, por un plazo de 4 meses y medio incluida la adición, por lo cual finalizó el 21 de febrero del 2021.  
NOTA 1): La ejecución de este contrato en el 2021 se realiza con la reserva presupuestal del 2020, hasta la fecha de finalización del contrato el 21/02/21. 
NOTA 2): Para la terminación del documento, se realizó el nuevo contrato 1094 de 2021, con apropiación presupuestal del 2021, fecha de inicio 12/03/2021, honorarios mensuales de 5.323.040. El pago de honorarios de este nuevo contrato inicia en abril del 2021. </t>
  </si>
  <si>
    <t xml:space="preserve">Aun cuando se avanzó en el 100% de formulación del documento, su versión final está sujeta a un proceso interno de revisión y retroalimentación por parte de las áreas pertinentes de la entidad. Por ello, se estima que la versión final revisada y ajustada del documento, estará lista hacia agosto del 2021. </t>
  </si>
  <si>
    <t>7749 "Estrategia de territorios cuidadores en Bogotá"</t>
  </si>
  <si>
    <t xml:space="preserve">Secretaría Distrital de
 Integración Social 
de Integración Social </t>
  </si>
  <si>
    <t>1.13</t>
  </si>
  <si>
    <t>Atender a las personas palenqueras que se encuentren en emergencias sociales, sanitarias, naturales, antrópicas y de vulnerabilidad inminente a través del servicio "Enlace Social".</t>
  </si>
  <si>
    <t>Número de personas palenqueras en emergencias sociales, sanitarias, naturales, antrópicas y de vulnerabilidad inminente atendidas a través de los servicios Enlace Social y Gestión del Riesgo</t>
  </si>
  <si>
    <t>Número de personas palenqueras en situación de emergencia social y de vulnerabilidad inminente atendidas a través del servicio Enlace Social y Gestión del Riesgo / Número de personas palenqueras que cumplan los criterios técnicos de  ingreso al servicio emergencia social y gestión del riesgo * 100</t>
  </si>
  <si>
    <t xml:space="preserve">38 personas palenqueras atenidas en los servicios de enlace social y gestión del riesgo entre enero de 2017 y abril de 2020 </t>
  </si>
  <si>
    <t>El equipo de prestación del Servicio Enlace Social ha atendido a las personas palenqueras identificadas en emergencia social, teniendo en cuenta que es un servicio que se presta por demanda:
Enero: 2 personas en Atención Emergencia Social Bono de Apoyo Alimentario y Atención Emergencia Social Suministros. 
Febrero: 2 personas en Atención Emergencia Social por Servicio Funerario. 
Marzo: 1 personas en Atención Emergencia Social Bono de Apoyo Alimentario. 
Total trimestre: 5 Personas Atendidas 
NOTA: Se reportan Personas Únicas Atendidas con base en la fuente de consulta: Sistema para el Registro de Beneficiarios -SIRBE de la Secretaría Distrital de Integración Social.</t>
  </si>
  <si>
    <t>En el trimestre no se reportaron dificultades</t>
  </si>
  <si>
    <r>
      <t xml:space="preserve">Para el 2° trimestre del 2021 (abril-junio) se realiza atención a través del servicio de Respuesta Social a ocho (08) personas palenqueras identificadas en emergencia social, así:
Bono canjeable por alimentos: 3 Personas Únicas Atendidas (núcleos familiares)
Auxilio Funerario: 5 Personas Únicas Atendidas 
NOTAS: 1). Se reportan Personas Únicas Atendidas con base en la fuente de consulta del Sistema para el Registro de Beneficiarios -SIRBE de la Secretaría Distrital de Integración Social. 2). El avance cuantitativo del indicador refleja el número de PUA acumulado a 30 de junio (sumatoria primer y segundo trimestre 2021). 3).Frente al cálculo del % de ejecución presupuestal, es necesario señalar que </t>
    </r>
    <r>
      <rPr>
        <b/>
        <sz val="12"/>
        <rFont val="Arial"/>
        <family val="2"/>
      </rPr>
      <t xml:space="preserve">el servicio de Respuesta Social atiende por demanda. </t>
    </r>
    <r>
      <rPr>
        <sz val="12"/>
        <rFont val="Arial"/>
        <family val="2"/>
      </rPr>
      <t>En este sentido, y teniendo en cuenta el contexto de salud pública por COVID19 que también ha aumentado las demandas en el ámbito social, la demanda de atenciones para este servicio ha sido mayor que en vigencias pasadas, sobre las cuales se proyectó el presupuesto a ejecutar en el cuatrienio 2020-2024. Dado lo anterior, aparece una ejecución del 300% frente a lo inicialmente proyectado para el 2021, toda vez el servicio debe atender por demanda a las personas que cumplan con los criterio, en el marco del presupuesto global asignado al proyecto de inversión 7749.</t>
    </r>
  </si>
  <si>
    <t>0.1</t>
  </si>
  <si>
    <t xml:space="preserve">Entregar el 100% de los apoyos alimentarios programados para la población palenquera vinculada a los servicios y apoyos del proyecto 7745 Compromiso por una alimentación Integral en Bogotá. </t>
  </si>
  <si>
    <t>Hambre cero</t>
  </si>
  <si>
    <t>Derechos Humanos, Enfoque Diferencial</t>
  </si>
  <si>
    <t>Porcentaje de  población Palenquera atendida a través de  los apoyos alimentarios</t>
  </si>
  <si>
    <t xml:space="preserve"> (N° de población palenquera atendida  a través de los apoyos alimentarios  /N° de población palenquera  que cumple  con los requisitos para ser atendida a través de los  apoyos alimentarios *100</t>
  </si>
  <si>
    <t>3 personas atendidas con bonos del proyecto en el 2019
5 personas atendidas con canastas básicas en el 2019</t>
  </si>
  <si>
    <t xml:space="preserve">Con corte a 30/03/2021 se han atendido 45 personas palenqueras  con apoyo alimentarios bonos  y comedores: 35 mujeres y 11 hombres. </t>
  </si>
  <si>
    <t xml:space="preserve">Se fortalecerán los encuentros y mesas de trabajo con la población Palenquera en aras de poder identificar sus necesidades y poder referenciar familias en situación de vulnerabilidad en los diferentes servicios bajo el cumplimiento de criterios. </t>
  </si>
  <si>
    <t>Para el periodo del 01/04/2021 a 27/06/2021 se han atendido un total de 23 personas palenqueras con apoyos alimentarios; 10 en bonos canjeables por alimentos, 2 en canastas básicas y 11 en comedores comunitarios - cocinas populares, distribuidos así: 13 mujeres y 10 hombres.</t>
  </si>
  <si>
    <t>No se reportan dificultades para el periodo</t>
  </si>
  <si>
    <t>7745 Compromiso por una alimentación integral en Bogotá.</t>
  </si>
  <si>
    <t>Dirección de Nutrición y Abastecimiento</t>
  </si>
  <si>
    <t>Boris Alexander Flamín de León
Sandra Milena Yopasa</t>
  </si>
  <si>
    <t>3279797 ext. 70000</t>
  </si>
  <si>
    <t>bflomin@sdis.gov.co
syopasa@sdis.gov.co</t>
  </si>
  <si>
    <t>0.2</t>
  </si>
  <si>
    <t>Elaboración y divulgación de 2 piezas comunicativas digitales, para la visibilizarían de la población palenquera en los servicios de alimentación del proyecto 7745, en el marco de la conmemoración del mes de la Afrocolombianidad.</t>
  </si>
  <si>
    <t xml:space="preserve">Número Piezas comunicativas digitales elaboradas y divulgadas </t>
  </si>
  <si>
    <t>Sumatoria de piezas comunicativas digitales elaboradas y divulgadas</t>
  </si>
  <si>
    <t xml:space="preserve">La publicación de las piezas comunicativas digitales se tiene proyectada para los periodos de 2023-2024. </t>
  </si>
  <si>
    <t>Ninguna reportada para el periodo.</t>
  </si>
  <si>
    <t>0.3</t>
  </si>
  <si>
    <t xml:space="preserve">Elaboración de una ruta de trabajo que posibilite la vinculación de personas palenqueras al servicio de comedores comunitarios en sus  diversas modalidades, de conformidad con el cumplimiento de los criterios del proyecto 7745 Compromiso por una alimentación integral en Bogotá. 
</t>
  </si>
  <si>
    <t>Documento elaborado  de ruta de focalización y acceso a los servicios para la población palenquera.</t>
  </si>
  <si>
    <t xml:space="preserve">1 documento elaborado con enfoque diferencial para la población Palenquera, para el año 2022, atendiendo al proyecto 7745, Compromiso por una alimentación integral en Bogotá. </t>
  </si>
  <si>
    <t>El documento de ruta de focalización y acceso a los servicios para la población palenquera está proyectado para el año 2022.</t>
  </si>
  <si>
    <t>En atención a los avances cualitativos de la acción, se llevó a cabo mesa de trabajo con el Kuagro el día 10 de junio 2021 donde se realiza la socialización de la oferta institución del proyecto 7745 en aras de que sea de su conocimiento para la elaboración de la ruta de trabajo que posibilite la vinculación de personas palenqueras a los diferentes servicios de apoyo alimentario. Se aclara que el documento de ruta de focalización y acceso a los servicios para la población palenquera está proyectado para el año 2022.</t>
  </si>
  <si>
    <t>Boris Alexander Flomin de León
Sandra Milena Yopasa</t>
  </si>
  <si>
    <t>1.14</t>
  </si>
  <si>
    <t xml:space="preserve">Identificar a la población palenquera desescolarizada mediante la estrategia de Búsqueda Activa y todos sus componentes de manera concertada con los lideres y lideresas de la comunidad palenquera en Bogotá. </t>
  </si>
  <si>
    <t>4. Educación de calidad</t>
  </si>
  <si>
    <t>Derechos Humanos; Poblacional-Diferencial</t>
  </si>
  <si>
    <t xml:space="preserve">Porcentaje de población palenquera desescolarizada identificada mediante la estrategia de Búsqueda Activa. </t>
  </si>
  <si>
    <t>(Sumatoria de población palenquera identidad y caracterizada a través de estrategia de Búsqueda Activa / Total de población palenquera encontrada ) *100</t>
  </si>
  <si>
    <t xml:space="preserve"> Sin línea base
</t>
  </si>
  <si>
    <t>No registra para el trimestre</t>
  </si>
  <si>
    <t xml:space="preserve">Se proyecta articulación con los representantes de la comunidad Palenquera para el segundo trimestre de 2021 con el fin de avanzar en la identificación de la población y sus necesidades educativas. </t>
  </si>
  <si>
    <t xml:space="preserve">En reunión del 19 de abril de 2021 entre la Dirección de Cobertura y delegados del pueblo palenquero, se informó que dadas las condiciones de salud pública actualmente no se realizan actividades presenciales, sin embargo se propuso articular con los representantes de la comunidad Palenquera para el segundo semestre de 2021 con el fin de avanzar en la identificación de la población y sus necesidades educativas, especialmente aquellos jóvenes y adultos que solicitan atención con Modelos Educativos Flexibles. </t>
  </si>
  <si>
    <t>Se proyecta articulación con los representantes de la comunidad Palenquera para el segundo semestre de 2021 para avanzar en la identificación de la población y sus necesidades educativas.</t>
  </si>
  <si>
    <t>13: Educación para todos y todas: acceso y permanencia con equidad y énfasis en educación rural</t>
  </si>
  <si>
    <t>95: Promover el acceso y permanencia escolar con gratuidad en los colegios públicos, ampliando al 98% la asistencia escolar en la ciudad, mejorando las oportunidades educativas entre zonas (rural-urbana), localidades y poblaciones (discapacidad, grupos étnicos, víctimas, población migrante, en condición de pobreza y de especial protección constitucional, entre otros), vinculando la población desescolarizada, implementando acciones afirmativas hacia los más vulnerables (kits escolares, uniformes, estrategias educativas flexibles y atención diferencial, entre otras) y mitigando los efectos de la pandemia causada por el COVID-19.</t>
  </si>
  <si>
    <t>7624: Servicio educativo de Cobertura con Equidad en Bogotá</t>
  </si>
  <si>
    <t>Educación</t>
  </si>
  <si>
    <t>Secretaria de Educación del Distrito</t>
  </si>
  <si>
    <t>Dirección de Cobertura</t>
  </si>
  <si>
    <t>Olga León Rodríguez</t>
  </si>
  <si>
    <t>orodriguezl@educacionbogota.gov.co</t>
  </si>
  <si>
    <t>1.15</t>
  </si>
  <si>
    <t>Fortalecer la identificación de estudiantes palenqueros en el SIMAT mediante actividades de capacitación al personal que interviene en el registro de información en el sistema.</t>
  </si>
  <si>
    <t>Número de capacitaciones realizadas para fortalecer el registro de información de estudiantes palenqueros en el SIMAT</t>
  </si>
  <si>
    <t>Sumatoria de capacitaciones realizadas para fortalecer el registro de información de estudiantes palenqueros en el SIMAT</t>
  </si>
  <si>
    <t>LB=1
Año=2019</t>
  </si>
  <si>
    <t xml:space="preserve">Para el primer trimestre del 2021, se realizó cruce de información entre el censo realizado por el Pueblo Palenquero y el Sistema Integrado de Matricula SIMAT identificando 29 estudiantes palenquera. Se proyecta un primer  ejercicio de capacitación para el segundo trimestre del presente año.    </t>
  </si>
  <si>
    <t xml:space="preserve">Como refiere la acción, profesionales de la Dirección de Cobertura vienen actualizando de manera permanente la información de los estudiantes en el Sistema Integrado de Matricula SIMAT, se proyecta nueva actualización con el cruce de información que se realice con el Registro Único de Victimas a corte 31 de marzo de 2021. </t>
  </si>
  <si>
    <t>Se realizó cruce de información entre el censo realizado por el Pueblo Palenquero y el Sistema Integrado de Matricula -SIMAT- con corte a 30 de junio de 2021 identificando 29 estudiantes de la comunidad palenquera. En reunión del 19 de abril de 2021, se aclaró que las solicitudes de cupo para niños, niñas y adolescentes para niveles de preescolar, básica primaria, secundaria y media, pueden ser remitidas a la Dirección de Cobertura a través de la profesional Rosario Herrera de la DIIP. Se proyecta un primer  ejercicio de capacitación para el segundo semestre del presente año.   
Por otro lado, profesionales de la Dirección de Cobertura vienen actualizando de manera permanente la información de los estudiantes en el Sistema Integrado de Matricula SIMAT.</t>
  </si>
  <si>
    <t xml:space="preserve">Se realizará un trabajo articulado con la Dirección de Inclusión para avanzar en el diálogo con las IED frente a la importancia del reconocimiento de la variable étnica en SIMAT. </t>
  </si>
  <si>
    <t>1.16</t>
  </si>
  <si>
    <t>Realizar el análisis de los factores que componen el Índice de Asignación de Beneficios de Movilidad Escolar (IABME), con el fin de determinar la viabilidad de modificar el porcentaje asignado a la pertenencia étnica en el Manual Operativo del PME.</t>
  </si>
  <si>
    <t>11. Ciudades y comunidades sostenibles</t>
  </si>
  <si>
    <t>Número de estudios de análisis del Índice de Asignación del Beneficio de Movilidad Escolar</t>
  </si>
  <si>
    <t>Sumatoria de estudios de análisis del Índice de Asignación del Beneficio de Movilidad Escolar</t>
  </si>
  <si>
    <t xml:space="preserve">Sin línea base
</t>
  </si>
  <si>
    <t>Se está realizando la revisión del proceso de focalización de los beneficios de movilidad escolar, incluyendo la priorización de la entrega de los servicios a través del índice de Asignación de Beneficios de Movilidad Escolar (IABME).</t>
  </si>
  <si>
    <t>La primera dificultad encontrada en la revisión del índice es tener acceso a la base de matrícula más completa, pues en los primeros meses del año la población matriculada varía casi a diario y esto impide tener el número real de los potenciales beneficiarios.</t>
  </si>
  <si>
    <t>Se han realizado mesas técnicas para el análisis de las variables que determinan la focalización de beneficiarios del Programa de Movilidad Escolar - PME, cuyo resultado ha permitido contar con un avance en la identificación de la población étnica a quienes se realizará la asignación del beneficio en las modalidades del programa.</t>
  </si>
  <si>
    <t>Adicionalmente a la estabilización de la matrícula para identificar el total de estudiantes potenciales, la consistencia de la información de ubicación de los estudiantes dificulta validar los requisitos de acceso al Programa de Movilidad Escolar; sin embargo, se han implementado estrategias de actualización o validación de datos.</t>
  </si>
  <si>
    <t>13: Educación para todos y todas: acceso y permanencia con equidad y énfasis en educación rural.</t>
  </si>
  <si>
    <t>89: Beneficiar al 100% de los estudiantes de la matrícula oficial que lo requieren y cumplan las condiciones, serán beneficiarios de movilidad escolar, de los cuales 50.000 estudiantes lo serán con movilidad alternativa y sostenible: uso de la bicicleta, tarifa subsidiada en el Sistema Integrado de Transporte Público con tarjetas personalizadas y promoción en contratación de rutas escolares con el uso de tecnologías limpias, entre otros.</t>
  </si>
  <si>
    <t>7736: Fortalecimiento del bienestar de los estudiantes matriculados en el sistema educativo oficial a través del fomento de estilos de vida saludable, alimentación escolar y movilidad escolar en Bogotá D.C.</t>
  </si>
  <si>
    <t>Dirección de Bienestar Estudiantil</t>
  </si>
  <si>
    <t>Iván Osejo Villamil</t>
  </si>
  <si>
    <t>iosejov@educacionbogota.gov.co</t>
  </si>
  <si>
    <t>1.17</t>
  </si>
  <si>
    <t xml:space="preserve">Incluir en los menús de comida caliente (SIDAE/SIAT) del Programa de Alimentación Escolar, recetas e ingredientes propios de la comunidad palenquera, que cumplan con los requerimientos nutricionales establecidos para la alimentación escolar en el marco del Programa. </t>
  </si>
  <si>
    <t>2. Hambre cero</t>
  </si>
  <si>
    <t>Porcentaje de menús con alimentos y preparaciones propias de comunidades étnicas implementados.</t>
  </si>
  <si>
    <t>(Sumatoria de menús con alimentos y preparaciones propias de comunidades étnicas implementados /Sumatoria de menús con alimentos y preparaciones propias de comunidades étnicas identificados ) *100</t>
  </si>
  <si>
    <t>En los estudios previos del nuevo proceso de contratación para la modalidad SIDAE, se incorporó que en los ciclos de menú se incluyan recetas e ingredientes de la comunidad palenquera.</t>
  </si>
  <si>
    <t>Estructuración del plan de acción para la implementación de la acción afirmativa, que incluye espacios de construcción conjunta.</t>
  </si>
  <si>
    <t> </t>
  </si>
  <si>
    <t>88: 100% de colegios públicos con bienestar estudiantil de calidad con alimentación escolar y aumentando progresivamente la comida caliente en los colegios con jornada única.</t>
  </si>
  <si>
    <t>1.18</t>
  </si>
  <si>
    <t xml:space="preserve">Estructurar la estrategia pedagógica y didáctica “prácticas saludables de nuestras culturas",  en las líneas de alimentación saludable y actividad física, de manera que se promueva en la comunidad educativa el reconocimiento, valoración y memoria al compartir y vivir la diversidad de tradiciones y culturas. </t>
  </si>
  <si>
    <t>Porcentaje de avance en la estructuración de la estrategia pedagógica y didáctica "prácticas saludables de nuestras culturas" en las líneas de alimentación saludable y actividad física.</t>
  </si>
  <si>
    <t>(Sumatoria de avance de la estructura de estrategia pedagógica y didáctica / Total de la estrategia pedagógica y didáctica) *100</t>
  </si>
  <si>
    <t>Se ha avanzado en la estructuración de la primera versión de Propuesta pedagógica y didáctica con inclusión de saberes culturares del pueblo palenquero para la implementación de estilos de vida saludables.</t>
  </si>
  <si>
    <t>Construcción del plan de trabajo para socialización con representantes de la comunidad a partir de julio, de la primera versión de la estructuración de la propuesta pedagógica y didáctica.</t>
  </si>
  <si>
    <t>87: 100% de colegios públicos acompañados en el fomento de estilos de vida saludable, con énfasis en alimentación y nutrición saludable, movilidad sostenible y prevención de accidentes.</t>
  </si>
  <si>
    <t>1.19</t>
  </si>
  <si>
    <t>Desarrollar acciones de interculturalidad en días emblemáticos para la promoción del bienestar estudiantil.</t>
  </si>
  <si>
    <t>Número de días emblemáticos para la promoción del bienestar estudiantil con acciones de interculturalidad desarrolladas.</t>
  </si>
  <si>
    <t xml:space="preserve">Sumatoria de días emblemáticos con acciones de interculturalidad </t>
  </si>
  <si>
    <t>Se ha avanzado en la estructuración de la primera versión de propuesta.</t>
  </si>
  <si>
    <t>Avance en la estructuración de la propuesta de acciones de interculturalidad en días emblemáticos para la promoción del bienestar estudiantil, y construcción del plan de trabajo para socialización con representantes de la comunidad a partir de julio.</t>
  </si>
  <si>
    <t>1.20</t>
  </si>
  <si>
    <t xml:space="preserve">Fortalecer los procesos de implementación de la Cátedra de Estudios Afrocolombianos en el sistema educativo distrital, visibilizando las prácticas, conocimientos y saberes de la comunidad  Palenquera, e identificando a estudiantes de esta comunidad. </t>
  </si>
  <si>
    <t>Número de Instituciones Educativas acompañadas en procesos en CEA por año</t>
  </si>
  <si>
    <t>Sumatoria Instituciones Educativas acompañadas</t>
  </si>
  <si>
    <t>LB=48 IED
Año=2019</t>
  </si>
  <si>
    <t xml:space="preserve">Se conformó un equipo técnico dedicado al proceso de concertación y articulación de cada una de las acciones afirmativas, del acompañamiento pedagógico a las Instituciones Educativas – IED en el fortalecimiento de la Cátedra de Estudios Afrocolombianos, la prevención, atención y seguimiento de casos de racismo y discriminación étnico-racial, y el fortalecimiento de la atención educativa con enfoque diferencial, visibilizando   las prácticas, conocimientos y saberes de la comunidad palenquera. De este equipo hace parte el referente de la comunidad palenquera, contratado en concertación con las autoridades de la comunidad. </t>
  </si>
  <si>
    <t>se ha avanzado en la realización de actividades de visibilización de la cultura palenquera en algunas de las IED acompañadas. También, se está elaborando una propuesta orientadora para todo el equipo de acompañamiento pedagógico que guie la visibilización de las prácticas, conocimientos y saberes del pueblo palenquero en los procesos de Cátedra de Estudios Afrocolombianos de las IED que se acompañarán durante todo el año. Se espera contar con dicha propuesta elaborada e implementarla a lo largo del segundo semestre del año.
En el trabajo de fortalecimiento de la Cátedra de Estudios Afrocolombianos han participado 577 docentes y 2046 estudiantes (45 de los cuales son afrodescendientes), además, 200 personas de la comunidad educativa. Adicionalmente en los procesos de seguimiento se ha contado con la participación de 8 personas que hacen parte de la Mesa Kuagro Mona Ri Palenque, quienes actúan como interlocutores en las jornadas planteadas.</t>
  </si>
  <si>
    <t>14: Formación integral: más y mejor tiempo en los colegios</t>
  </si>
  <si>
    <t>99: Implementar en el 100% de colegios públicos distritales la política de educación inclusiva con enfoque diferencial para estudiantes con especial protección constitucional como la población víctima del conflicto, migrante y la población con discapacidad, así como  para estudiantes en aulas hospitalarias, domiciliarias y aulas refugio, entre otros.</t>
  </si>
  <si>
    <t>7690: Fortalecimiento de la política de educación inclusiva para poblaciones y grupos de especial protección constitucional de Bogotá D.C.</t>
  </si>
  <si>
    <t xml:space="preserve">Dirección de Inclusión e Integración de Poblaciones </t>
  </si>
  <si>
    <t xml:space="preserve">Virginia Torres Montoya </t>
  </si>
  <si>
    <t xml:space="preserve">vtorresm1@educacionbogota.gov.co </t>
  </si>
  <si>
    <t>1.21</t>
  </si>
  <si>
    <t>Elaborar e implementar el Plan de Prevención, Atención y Seguimiento a Situaciones de Racismo y Discriminación Étnico Racial de la SED, visibilizando a la comunidad palenquera.</t>
  </si>
  <si>
    <t>Número de Instituciones educativas con acciones de prevención, atención o seguimiento a la discriminación racial implementadas</t>
  </si>
  <si>
    <t>Sumatoria Instituciones Educativas con acciones de prevención, atención o seguimiento</t>
  </si>
  <si>
    <t>LB= 38 IED
Año= 2019</t>
  </si>
  <si>
    <t>Se avanzó en la elaboración de un Plan de Trabajo para desarrollar acciones de prevención de este tipo de situaciones en la escuela.</t>
  </si>
  <si>
    <t>1.22</t>
  </si>
  <si>
    <t>Realizar un evento académico en el marco de la semana Palenquera cada año.</t>
  </si>
  <si>
    <t>Número de eventos académicos en el marco de la semana Palenquera realizados</t>
  </si>
  <si>
    <t xml:space="preserve">Sumatoria en Eventos académicos palenqueros realizados </t>
  </si>
  <si>
    <t>Se espera acordar con la Mesa Palenquera a realización de este evento en el segundo semestre de 2021.</t>
  </si>
  <si>
    <t>Se avanza en la definición de la propuesta para el desarrollo del evento Académico en concertación con la Mesa del Kuagro Mona Ri Palenque.</t>
  </si>
  <si>
    <t>1.23</t>
  </si>
  <si>
    <t>Vincular un referente de la comunidad palenquera, encargado del seguimiento al cumplimiento de acciones afirmativas, y el fortalecimiento de la CEA desde la perspectiva de la comunidad palenquera.</t>
  </si>
  <si>
    <t>Número de referentes palenqueros contratados</t>
  </si>
  <si>
    <t>Sumatoria de referentes palenqueros contratados</t>
  </si>
  <si>
    <t>LB= 1
Año= 2020</t>
  </si>
  <si>
    <t>Se avanzó en la contratación del referente palenquero en la Dirección de Inclusión e Integración de poblaciones de la Secretaria de Educación del Distrito en marzo de 2021.</t>
  </si>
  <si>
    <t>Se dio cumplimiento con la contratación del referente palenquero en la Dirección de Inclusión e Integración de Poblaciones de la Secretaría de Educación del Distrito en marzo de 2021.</t>
  </si>
  <si>
    <t>1.24</t>
  </si>
  <si>
    <t xml:space="preserve">Realizar un programa de formación permanente dirigido a maestros, maestras y directivos docentes vinculados en propiedad, sobre transversalización de la Cátedra de Estudios Afrocolombianos en el currículo escolar.  </t>
  </si>
  <si>
    <t>Número de maestros, maestras y directivos docentes vinculados en propiedad, apoyados con un programa de formación permanente sobre transversalización de la CEA.</t>
  </si>
  <si>
    <t xml:space="preserve">Sumatoria de maestros, maestras y directivos docentes apoyados con un programa de formación permanente </t>
  </si>
  <si>
    <t xml:space="preserve">Invitación directa a entidades formadoras concertadas con la Comunidad Palenquera para presentar propuesta formativa.
Recepción y valoración de una propuesta de formación, la cual se encuentra en ajustes para poder ser aprobada desde la DFDIP. </t>
  </si>
  <si>
    <t>La propuesta presentada por la UPN aún no responde a todos los criterios requeridos para aprobarla desde la DFDIP, se adelantan reuniones entre el equipo de la DFDIP y la UPN para avanzar de manera satisfactoria.</t>
  </si>
  <si>
    <t xml:space="preserve">Recepción y valoración de la propuesta de formación permanente: Seminario transversalización de la Cátedra de Estudios Afrocolombianos en el currículo escolar, con énfasis en la comunidad palenquera, enviada por la Universidad Pedagógica Nacional, la cual fue compartida con la comunidad, quienes la revisaron y compartieron sus consideraciones, que luego fueron remitidas a la Universidad.
Se definió con el equipo de la Universidad Pedagógica Nacional, los aspectos técnicos y administrativos para la ejecución del Seminario. </t>
  </si>
  <si>
    <t>La propuesta inicialmente presentada por la UPN no respondió a los criterios requeridos para su aprobación por parte de la Dirección de Formación. Se adelantaron reuniones para avanzar de manera satisfactoria, sin embargo, ante la última solicitud de reunión el equipo de la UPN desistió del proceso, lo que retrasó la gestión al respecto. Sin embargo, ante esta situación la Dirección de Formación volvió a invitar a la UPN desde la Facultad de Educación y a la Universidad Distrital- UD para que presentarán propuestas, aunque la UD aceptó la invitación luego informó que por motivos internos no podía presentarla. Por su parte la UPN presentó una nueva propuesta la cual tras su valoración se determinó que cumple con lo requerido para ser financiada en el marco del Fondo 4130/2016 y da respuesta a los contenidos mínimos sugeridos por la comunidad.</t>
  </si>
  <si>
    <t>16: Transformación pedagógica y mejoramiento de la gestión educativa. Es con los maestros y maestras</t>
  </si>
  <si>
    <t>107: Reconocer y apoyar la labor de 7.000 docentes y directivos docentes a través de programas de formación, de la generación de escenarios que permitan su vinculación a redes, colectivos, semilleros escolares, grupos de investigación e innovación, creando una estrategia que promueva capacidades de investigación y desarrollo, además del reconocimiento social a su labor</t>
  </si>
  <si>
    <t>7686: Implementación del programa de innovación y transformación pedagógica en los colegios públicos para el cierre de brechas educativas de  Bogotá D.C.</t>
  </si>
  <si>
    <t>Dirección de Formación de Docentes e Innovaciones Pedagógicas</t>
  </si>
  <si>
    <t xml:space="preserve">Nancy 
Martínez Álvarez </t>
  </si>
  <si>
    <t>nmartineza@educacionbogota.gov.co</t>
  </si>
  <si>
    <t>1.25</t>
  </si>
  <si>
    <t xml:space="preserve">Elaborar e implementar un estudio de identificación de perfiles de formación y cualificación profesional para la población palenquera orientado al acceso pertinente en educación superior y educación postmedia. 
</t>
  </si>
  <si>
    <t xml:space="preserve">Número de estudios elaborados e implementados de identificación de perfiles de formación y cualificación profesional para la población palenquera  orientado al acceso pertinente en educación superior y educación postmedia. </t>
  </si>
  <si>
    <t>Sumatoria de estudios de identificación de perfiles de formación y cualificación profesional para la población palenquera</t>
  </si>
  <si>
    <t xml:space="preserve">A la fecha del primer reporte  de la presente acción afirmativa nos encontramos en la etapa de implementación del estudio de identificación de perfiles. Esta en proceso de consolidación e implementación de la Agencia Distrital para la Educación Superior, la Ciencia y la Tecnología. </t>
  </si>
  <si>
    <t xml:space="preserve">Nos encontramos en etapa de implementación y ajustes. </t>
  </si>
  <si>
    <t xml:space="preserve">Nos encontramos en la etapa de elaboración del estudio de identificación de perfiles, en el cual se están definiendo las características a tener en cuenta dentro del proceso de estructuración de la Agencia Distrital para la Educación Superior, la Ciencia y la Tecnología. </t>
  </si>
  <si>
    <t>Referente a la presente acción afirmativa, su avance cuanitativo a la fecha es de 0,  debido al tiempo que se requiere para completar la elaboración del estudio (2021 y 2023).
La acción de elaboración e implementar del estudio de identificación de perfiles de formación y cualificación profesional, sera desarrolladas en el marco de la Agencia Distrital para la Educacion Superior, la cual está en montaje y fase de alistamiento.</t>
  </si>
  <si>
    <t>17: Jóvenes con capacidades: Proyecto de vida para la ciudadanía, la innovación y el trabajo del siglo XXI</t>
  </si>
  <si>
    <t>115: Ofrecer a través de las IES, 20 mil cupos nuevos de educación superior mediante un modelo inclusivo y flexible que brinde alternativas de acceso, permanencia y pertinencia a programas de educación superior o educación postmedia, promoviendo el trabajo colaborativo y la conformación de redes entre las Instituciones de Educación Superior de la ciudad-región.</t>
  </si>
  <si>
    <t>7807: Generación de un modelo inclusivo, eficiente y flexible que brinde alternativas de acceso, permanencia y pertinencia a programas de educación superior o educación postmedia en Bogotá D.C.</t>
  </si>
  <si>
    <t>Dirección de Relaciones con los Sectores de Educación Superior y Educación para el Trabajo</t>
  </si>
  <si>
    <t>Ricardo Moreno Patiño</t>
  </si>
  <si>
    <t>rmorenop@educacionbogota.gov.co</t>
  </si>
  <si>
    <t>1.26</t>
  </si>
  <si>
    <t xml:space="preserve">Asignar hasta cinco (5) cupos por año para el Acceso a la Educación Superior y postmedia para el pueblo palenquero, previo cumplimiento de requisitos establecidos en las convocatorias desarrolladas y previa verificación de la base censal de la Dirección de asuntos étnicos del Ministerio del Interior. </t>
  </si>
  <si>
    <t xml:space="preserve">Número de cupos asignados (hasta 5 cupos por año)  para el acceso a la educación superior y educación postmedia para el pueblo palenquero previo cumplimiento de requisitos establecidos en las convocatorias desarrolladas y previa verificación de la base censal de la Dirección de asuntos étnicos del Ministerio del Interior . </t>
  </si>
  <si>
    <t xml:space="preserve">Sumatoria de Cupos asignados para el acceso a la educación superior y educación postmedia para el pueblo palenquero. </t>
  </si>
  <si>
    <t xml:space="preserve">LB= La línea base de la presente acción afirmativa se basa en el aumento de los puntajes diferenciales los cuales permitirán que mas personas del pueblo palenquero pueda ingresar a la educación superior. 
Año= Convocatoria de Acceso a Educación Superior 2020-1. </t>
  </si>
  <si>
    <t>Si bien es claro que se aumentaron los puntajes diferenciales para la comunidad palenquera  en cada una de la estrategias que efectuaron apertura de convocatoria para el 2021-1 de la siguiente manera:  Fondo Educación Superior para Todos: 30 Puntos;  Fondo de Víctimas del Conflicto Armado en Colombia: 7 Puntos; Fondo de Ciudad Bolívar: 8 Puntos; Programa Reto a la U: 6 Puntos. Ahora bien cada una de las personas inscritas se validaron cuales fueron los motivos de la no aprobación  y se evidencio que no se cumplieron con las condiciones establecidas en los reglamentos y términos de la convocatoria esto por diferente motivos como lo son: no anexaron la documentación requerida en el formulario, no diligenciaron el totalidad de la información en el momento de la postulación o en su defecto fueron egresados de colegios diferentes al Distrito Capital</t>
  </si>
  <si>
    <t xml:space="preserve">Se evidencia desde la Dirección que las personas inscritas no validaron las condiciones  establecidas para la postulación a las estrategias de Acceso. Por otro lado se identifico que las personas aprobadas por la estrategia no completo el proceso de legalización del crédito condenables o no efectuó el diligenciamiento del formulario de inscripción lo que no permite que el proceso de efectué de manera y precisa, o en su defecto fueron egresados de colegios diferentes a Distrito de Bogotá. </t>
  </si>
  <si>
    <t xml:space="preserve">Se aumentaron los puntajes diferenciales para la comunidad en cada una de las estrategias que efectuaron apertura de convocatoria para el 2021-1 de la siguiente manera:  Fondo Educación Superior para Todos: 30 Puntos;  Fondo de Víctimas del Conflicto Armado en Colombia: 7 Puntos; Fondo de Ciudad Bolívar: 14 Puntos; Programa Reto a la U: 6 Puntos, Jovenes a la U: 15 Puntos.  De las personas inscritas se validaron cuales fueron los motivos de la no aprobación evidenciando que no se cumplieron las condiciones establecidas en los reglamentos y términos de la convocatoria  por diferente motivos como: no anexaron la documentación requerida en el formulario, no diligenciaron el totalidad de la información en el momento de la postulación o en su defecto fueron egresados de colegios diferentes al Distrito Capital. Esta situación fue puesta a consideración y ajuste para las convocatorias de los Fondos para el segundo semestre de 2021, en donde se eliminaron barreras que limitaban la participación de la comunidad.
Beneficiarios: Para la convocatoria 2021-1, no se benefició a ninguna persona de la comunidad palenquera. Solo se inscribieron a dos estrategias “Fondo de Educación Superior para Todos - FEST y al Fondo de Reparación para el Acceso, Permanencia y Graduación en Educación Superior para la Población Víctima del Conflicto Armado en Colombia”. Entre los dos fondos se inscribieron 3 personas que no cumplieron con los requisitos establecidos en el Reglamento Operativo y en los Términos de la Convocatoria.  </t>
  </si>
  <si>
    <t xml:space="preserve">Se evidencia desde la Dirección que las personas inscritas no validaron las condiciones establecidas para la postulación a las estrategias de Acceso. Por otro lado se identifico que las personas aprobadas por la estrategia no completaron el proceso de legalización del crédito condonoble o no efectuaron el diligenciamiento del formulario de inscripción lo que no permite que el proceso de efectué de manera precisa, o en su defecto fueron egresados de colegios diferentes a Distrito de Bogotá. </t>
  </si>
  <si>
    <t>1.27</t>
  </si>
  <si>
    <t>Realizar procesos de socialización y divulgación anuales de las estrategias de acceso a educación superior y educación postmedia para la comunidad palenquera, previa concertación con los representantes de la comunidad.</t>
  </si>
  <si>
    <t xml:space="preserve">Número de socializaciones realizadas de las estrategias de Acceso a la Educación Superior para la Comunidad palenquera. </t>
  </si>
  <si>
    <t xml:space="preserve">Sumatoria de Socializaciones de las estrategias de Acceso a la Educación Superior para la Comunidad palenquera. </t>
  </si>
  <si>
    <t>LB= 2 Socializaciones efectuadas a la población objetivo, por medio de Facebook live, de manera presencial y de mas herramientas existentes.  
Año= 2020</t>
  </si>
  <si>
    <t>Durante el presente periodo se efectuó una (1) socialización de las estrategias de acceso a la Educación Superior el 8 de enero de 2021 , la cual fue concertada con la comunidad palenquera</t>
  </si>
  <si>
    <t xml:space="preserve">Se presentaron algunas dificultades con los asistentes a las socializaciones debido a que se esperaba que el aforo de estudiantes, docentes y familiares fuera mas alto. Es este sentido se trabajará de la mano con los representantes de la comunidad palenquera con el fin de tener el tiempo y el espacio suficiente para lograr una mayor participación. </t>
  </si>
  <si>
    <t xml:space="preserve">A corte junio de 2021 se han llevado a cabo 4 socializaciones de las estrategias de acceso a la Educación Superior las cuales fueron concertadas con la comunidad.
Las fechas de las socializaciones fueron: 8 Enero, 3, 8, 28 Junio de 2021. </t>
  </si>
  <si>
    <t xml:space="preserve">Desde la Dirección de Relaciones con los Sectores de Educación Superior y Educación para el Trabajo que evidencio que hubo un aumento mínimo en el nivel de participación de la comunidad en los espacios de socialización. Sin embargo, se debe seguir fortaleciendo la participación de la población, para que aumente su ingreso en las estrategias que construye y ajusta el Distrito para la comunidad. El aforo establecido en las socializaciones fue de 9 personas, aun cuando desde la Dirección se diseñaron piezas comunicativas para que la población asistiera a la convocatoria. </t>
  </si>
  <si>
    <t>1.28</t>
  </si>
  <si>
    <t>Desarrollar acciones para promover la permanencia y reducir los niveles de abandono a las estrategias de Acceso a la Educación Superior en las  IES aliadas.</t>
  </si>
  <si>
    <t>Porcentaje de acciones desarrolladas para promover la permanencia y reducir los niveles de abandono a las estrategias de Acceso a la Educación Superior en las  IES aliadas.</t>
  </si>
  <si>
    <t>(Sumatoria de acciones desarrolladas / sumatoria de acciones programas )*100</t>
  </si>
  <si>
    <t xml:space="preserve">A la fecha del primer reporte de la presente acción afirmativa nos encontramos en la etapa de implementación del estudio en donde se abordará un seguimiento detallado a los estudiantes que ingresen a la educación superior con el fin de evitar el abandono, garantizando una permanencia en la institución y en el programa seleccionado. Esto en el proceso de consolidación e implementación de la Agencia Distrital para la Educación Superior, la Ciencia y la Tecnología. </t>
  </si>
  <si>
    <t>Se están definiendo y estructurando las acciones que se desarrollarán en el marco de la Agencia Distrital para la Educación Superior, la Ciencia y la Tecnología, con el fin de mitigar los niveles de abandono a las estrategias de educación superior.</t>
  </si>
  <si>
    <t>Las acciones para promover la permanencia y reducir los niveles de abandono, seran implementadas en el marco de la Agencia Distrital para la Educacion Superior, la cual está en montaje y fase de alistamiento.</t>
  </si>
  <si>
    <t>1.29</t>
  </si>
  <si>
    <t>Beneficiar al 100% de los escolares de la población palenquera, que cumplan con los criterios de elegibilidad para la entrega de dispositivos tecnológicos para acceso a la conectividad</t>
  </si>
  <si>
    <t>Porcentaje de estudiantes beneficiados con  la entrega de dispositivos tecnológicos para acceso a la conectividad</t>
  </si>
  <si>
    <t>(Sumatoria de estudiantes beneficiados con la estrega de dispositivos tecnológicos /total de estudiantes que cumplen los criterios de elegibilidad )*100</t>
  </si>
  <si>
    <t>Se tiene previsto en el marco del Plan Distrital de Desarrollo 2020 – 2024 “UN NUEVO CONTRATO SOCIAL Y AMBIENTAL PARA LA BOGOTÁ DEL SIGLO XXI”, beneficiar estudiantes vulnerables con la entrega de dispositivos de acceso y conectividad, que permitan contribuir al cierre de brechas digitales. En este marco se han buscado diferentes estrategias para el cumplimiento de la meta, realizando la entrega en el segundo trimestre. 
Beneficiarios: 0</t>
  </si>
  <si>
    <t xml:space="preserve">La SED adquirió dispositivos tecnológicos (tabletas y portátiles) para el cierre de brechas digitales que permite entregar dispositivos en el segundo trimestre de la vigencia 2021, toda vez que los dispositivos se encuentran en etapas de fabricación, importación, nacionalización, pruebas técnicas y distribución a las diferentes IED, para ser entregadas a los beneficiarios finales. </t>
  </si>
  <si>
    <t>En el marco del Plan Distrital de Desarrollo 2020 – 2024 “UN NUEVO CONTRATO SOCIAL Y AMBIENTAL PARA LA BOGOTÁ DEL SIGLO XXI”,  se benefician estudiantes vulnerables con la entrega de dispositivos de acceso y conectividad, que permitan contribuir al cierre de brechas digitales.  Para estudiantes vulnerables focalizados de los grados de sexto a undécimo.
En este marco se han buscado diferentes estrategias para el cumplimiento de la meta.
Los reportes de entregas a estudiantes se tendrán luego del respectivo proceso de consolidación, revisión y validación en cada una de las IED, por parte de la firma de apoyo a las entregas y la SED,  un mes y medio después de las respectivas entregas y cierre mensual. Dado lo anterior se espera tener la información consolidada para el próximo trimestre, toda vez que las entrega finalizaran en el mes de agosto de 2021.
Beneficiarios: 0 estudiantes</t>
  </si>
  <si>
    <t>Con respecto al proyecto en general, es importante precisar que, en el primer semestre del año, la SED no contaba con la disponibilidad de recursos, ni con el respectivo concepto de gasto, meta o prioridad en el anterior Plan Distrital de Desarrollo (Bogotá Mejor para Todos), que permitieran la adquisición de computadores y tabletas para ser entregados a los estudiantes en condiciones de vulnerabilidad de los colegios públicos del Distrito.  En razón a lo anterior, es pertinente mencionar que fue necesario adelantar las siguientes acciones: 
• Incluir dentro del Plan de Desarrollo del Distrito Capital 2020-2024 “UN NUEVO CONTRATO SOCIAL Y AMBIENTAL PARA LA BOGOTÁ DEL SIGLO XXI”, aprobado mediante el Acuerdo 761 del 11 de junio de 2020 del Concejo de Bogotá, la meta referida a: “Beneficiar a 100.000 estudiantes vulnerables con la entrega de dispositivos de acceso y conectividad, para contribuir al cierre de brechas digitales”. Allí, uno de los objetivos planteados está orientado a lograr una “Educación para todos y todas: acceso y permanencia con equidad y énfasis en educación rural”.
• Solicitar al Concejo de Bogotá adicionar el presupuesto anual de ingresos y rentas de Bogotá, el cual fue adicionado bajo el Acuerdo No. 776 del 31 de agosto de 2020 “Por el cual se efectúan unas modificaciones en el presupuesto anual de rentas e ingresos y de gastos e inversiones de Bogotá, Distrito Capital, para la vigencia fiscal comprendida entre el 1 de enero y el 31 de diciembre de 2020, en armonización con el nuevo Plan de Desarrollo”.
• Una vez aprobado el Acuerdo 776 de 2020, la Alcaldía Mayor de Bogotá expidió el Decreto 201 del 10 de septiembre de 2020“Por el cual se liquida el acuerdo No. 776 del 31 de agosto de 2020, expedido por el Concejo de Bogotá, que efectúa unas modificaciones en el presupuesto anual de rentas e ingresos y de gastos e inversiones de Bogotá, Distrito Capital, para la vigencia fiscal comprendida entre el 1 de enero y el 31 de diciembre de 2020, en armonización con el nuevo Plan de Desarrollo”.
• El día 16 de septiembre de 2020, se realizó el cargue en los sistemas presupuestales de la SED de la adición de recursos del Proyecto 7638 “Fortalecimiento de la infraestructura y dotación de ambientes de aprendizaje y sedes administrativas a cargo de la Secretaría de Educación de Bogotá D.C."  En esta misma fecha se expidió el CDP No. 3993, cuyo objeto es el siguiente: “Adquisición de dispositivos tecnológicos portátiles de acceso para beneficiar a los estudiantes vulnerables matriculados en los establecimientos educativos oficiales con el fin de contribuir al cierre de brechas digitales en el Distrito Capital.” 
• De esta forma, desde el 21 de septiembre al 5 de noviembre se realizó el respectivo proceso de adquisición y contratación el cuál finalizó con la firma de las respectivas órdenes de compra. El proceso de adquisición se realizó a través la Agencia Nacional de Contratación Pública - Colombia Compra Eficiente, mediante la Adhesión al Acuerdo Marco vigente. El día 5 de noviembre de 2020 se emitió la orden de compra No.57938 para tabletas y la orden de compra No. 57939 para portátiles. El 9 de noviembre se firmaron los respectivos registros presupuestales y entre el 11 y el 19 de noviembre la expedición y aprobación de pólizas y firmas de actas de inicio.
• En el mes de diciembre del mismo año, la SED adelantó las gestiones pertinentes para realizar un traslado presupuestal entre proyectos de inversión e incorporar los recursos obtenidos de la Donaton por los niños, logrando de esta manera realizar una adición a la orden de compra No. 57938 para la adquisición de 25.905 tabletas. Por último, el 29 de enero de 2021 se realizó la adición a orden de compra No. 57938 para la adquisición de 2.933 tabletas con los recursos de la vigencia en mención.
• En este orden de ideas, se destinaron cerca de $61.913 millones de pesos para la adquisición de 101.749 dispositivos tecnológicos con el objetivo de cerrar las brechas digitales existentes en la ciudad y beneficiar a estudiantes vulnerables con la entrega de dispositivos de acceso y conectividad, que permitan contribuir al cierre de brechas digitales.
Dado lo anterior, en la vigencia 2020 no se entregaron dispositivos tecnológicos, ya que se estaban adelantando las gestiones necesarias para la adquisición de estos.
Por último, es importante mencionar que la SED ha realizado las acciones pertinentes para garantizar la entrega de los dispositivos lo antes posible. Sin embargo, como es de conocimiento de todos los problemas que se vienen presentando desde la vigencia pasada en relación con la pandemia del COVI-19, y las medidas preventivas y obligatorias, han conllevado a tener una planeación dinámica. Así mismo los recientes problemas de orden público, han generado un gran impacto frente a la respuesta efectiva a la convocatoria, así como la asistencia de los beneficiarios y sus acudientes para la entrega de los dispositivos tecnológicos.</t>
  </si>
  <si>
    <t xml:space="preserve">90: Beneficiar a 100.000 estudiantes vulnerables con la entrega de dispositivos de acceso y conectividad, para contribuir al cierre de brechas digitales. </t>
  </si>
  <si>
    <t xml:space="preserve">7638: Fortalecimiento de la infraestructura y dotación de ambientes de aprendizaje y sedes administrativas a cargo de la Secretaría de Educación de Bogotá D.C.	</t>
  </si>
  <si>
    <t xml:space="preserve">Dirección de Dotaciones Escolares </t>
  </si>
  <si>
    <t>Liliana Diaz Poveda</t>
  </si>
  <si>
    <t>aldiazp@educacionbogota.gov.co</t>
  </si>
  <si>
    <t>1.30</t>
  </si>
  <si>
    <t>Actualizar el documento de orientaciones para la implementación de la CEA en los niveles de Educación Inicial, Básica Primaria, Básica Secundaria y Educación Media,  con ejes temáticos y elementos de la cultura palenquera.</t>
  </si>
  <si>
    <t>Número de documentos de orientaciones actualizados para la implementación de la CEA con perspectiva intercultural, incluyendo ejes temáticos y elementos de la cultura palenquera.</t>
  </si>
  <si>
    <t>Sumatoria de documentos actualizados de orientaciones para la implementación de la CEA con perspectiva intercultural</t>
  </si>
  <si>
    <t>Ya se definió la nueva estructura del documento, así como el cronograma y plan de trabajo, los cuales fueron presentados y validados por los líderes del proyecto 7686 en la mesa pedagógica conjunta de las Direcciones DEPB y DEM.
Corresponde a un avance del 10% de la elaboración de 1 documento.</t>
  </si>
  <si>
    <t>Definición de la nueva estructura del documento, así como el cronograma y plan de trabajo.
Avance en la escritura de los capítulos I, II y III del documento, los cuales se encuentran en proceso de revisión</t>
  </si>
  <si>
    <t>16: Transformación pedagógica y mejoramiento de la gestión educativa. Es con los maestros y maestras.</t>
  </si>
  <si>
    <t>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</si>
  <si>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Dirección de Educación Preescolar y Básica</t>
  </si>
  <si>
    <t xml:space="preserve">Alba Nury Martínez Barrera </t>
  </si>
  <si>
    <t>amartinezb@educacionbogota.gov.co</t>
  </si>
  <si>
    <t>1.31</t>
  </si>
  <si>
    <t>Identificar y visibilizar experiencias pedagógicas exitosas en la implementación de la CEA en Instituciones Educativas Oficiales.</t>
  </si>
  <si>
    <t>Número de experiencias pedagógicas significativas identificadas y  visibilizadas en la implementación de la  CEA en Instituciones Educativas Oficiales</t>
  </si>
  <si>
    <t>Sumatoria de experiencias significativas pedagógicas identificadas  y visibilizadas</t>
  </si>
  <si>
    <t>Presentación y socialización del documento y de la ruta para identificar y sistematizar las experiencias significativas en la implementación de la CEA en IEDs.  La identificación de experiencias se realizará en conjunto con el equipo de profesionales étnicos y el equipo contratado por el Proyecto 7686 para la sistematización de experiencias. El cronograma y plan de trabajo, fueron presentados y validados por los líderes del proyecto 7686 en la mesa pedagógica conjunta de las Direcciones DEPB y DEM.
Corresponde a un avance del 5% de la acción.</t>
  </si>
  <si>
    <t>La identificación de experiencias se realizará en conjunto con el equipo de profesionales étnicos y el equipo contratado por el Proyecto 7686 para la sistematización de experiencias.</t>
  </si>
  <si>
    <t>1.32</t>
  </si>
  <si>
    <t>Realizar eventos para socializar los procesos de implementación de la CEA y rescate de memoria ancestral NARP.</t>
  </si>
  <si>
    <t>Número de eventos realizados para socializar los procesos de implementación de la CEA y rescate de memoria ancestral NARP.</t>
  </si>
  <si>
    <t>Sumatoria de eventos realizados</t>
  </si>
  <si>
    <t>Se definió la fecha de realización del evento distrital para socializar experiencias en la implementación de la CEA para el 24 de septiembre. La identificación de experiencias se realizará en conjunto con el equipo de profesionales étnicos y el equipo contratado por el Proyecto 7686 para la sistematización de experiencias. El cronograma y plan de trabajo, fueron presentados y validados por los líderes del proyecto 7686 en la mesa pedagógica conjunta de las Direcciones DEPB y DEM.</t>
  </si>
  <si>
    <t>Se definió la fecha de realización del evento distrital para socializar experiencias en la implementación de la CEA para el 24 de septiembre.  El cronograma y plan de trabajo, fueron presentados y validados por los líderes del programa 7686 en la mesa pedagógica conjunta de las Direcciones DEPB y DEM</t>
  </si>
  <si>
    <t>1.33</t>
  </si>
  <si>
    <t>Contratación de un profesional con pertenencia étnica del pueblo palenquero para hacer parte del equipo de Profesionales de calidad del Proyecto 7686 Transformaciones Pedagógicas.</t>
  </si>
  <si>
    <t>Número de profesionales contratados con pertenencia étnica del pueblo palenquero</t>
  </si>
  <si>
    <t>Sumatoria de profesionales contratados</t>
  </si>
  <si>
    <t>Se avanzó en la contratación de una profesional con pertenencia étnica, que se sumará al equipo que está avanzando en la actualización de las orientaciones.</t>
  </si>
  <si>
    <t>Realización de mesas de diálogo y articulación entre dependencias y programas de la SED.
Realización del segundo conversatorio liderado por el equipo NARP contratado por el Programa 7686, con representantes de la comunidad palenquera para indagar e identificar los aportes desde su cultura al  documento de actualización de orientaciones pedagógicas</t>
  </si>
  <si>
    <t>1.34</t>
  </si>
  <si>
    <t xml:space="preserve">Dotar Bibliotecas Escolares con textos sobre la comunidad palenquera.
El proceso conjunto durante el cuatrienio incluye: 
Búsqueda de los textos que cumplan con los requisitos y características que pide la comunidad. 
Disponibilidad en el mercado y o gestión para su impresión.
Compra de los títulos seleccionados.
Compra y distribución de la colección en las bibliotecas escolares del distrito
Formación a mediadores en el uso pedagógico de la colección. </t>
  </si>
  <si>
    <t>Porcentaje de bibliotecas escolares dotadas con textos y publicaciones con temáticas de la comunidad Palenquera</t>
  </si>
  <si>
    <t>(Sumatoria de bibliotecas escolares dotadas con textos y publicaciones con temáticas de la comunidad Palenquera /Total de bibliotecas escolares focalizadas)*100</t>
  </si>
  <si>
    <t>No aplica para esta vigencia</t>
  </si>
  <si>
    <t>No se implementa en esta vigencia</t>
  </si>
  <si>
    <t>Dirección de Ciencias, Tecnologías y Medios Educativos</t>
  </si>
  <si>
    <t>Ulia Y email Cortés</t>
  </si>
  <si>
    <t>uyemail@educacionbogota.gov.co</t>
  </si>
  <si>
    <t>1.35</t>
  </si>
  <si>
    <t xml:space="preserve">Apoyar la formulación de una iniciativa de red de jóvenes estudiantes palenqueros, en el marco de estrategia INCITAR </t>
  </si>
  <si>
    <t xml:space="preserve">Número de iniciativas de red de jóvenes estudiantes palenqueros apoyada, en el marco de estrategia INCITAR </t>
  </si>
  <si>
    <t>Sumatoria de Iniciativas de red apoyadas</t>
  </si>
  <si>
    <t>Socialización y acercamiento a lideresas y líderes de la comunidad de San Basilio de Palenque sobre el Programa Integral y su estrategia INCITAR PARA LA PAZ, este ejercicio permitió aclarar dudas e inquietudes alrededor de ¿Qué es INCITAR para la PAZ?, ¿Qué nos proponemos transformar?, ¿Cómo lo vamos a hacer?, ¿En cuáles temáticas queremos profundizar?, ¿Qué haremos? para promover la participación incidente de las y los jóvenes palenqueros que habitan la ciudad de Bogotá a través de la implementación una (1) iniciativa ciudadana para la transformación de realidades hacia la consolidación de paz.</t>
  </si>
  <si>
    <t>Durante el segundo trimestre de este año se desarrollaron diferentes acciones con la Mesa Kuagro Mona Ri Palenque, jóvenes de los pueblos palenqueros y la SED, que dio como resultado la formulación, inscripción y selección de la iniciativa a Incitar para la Paz: “Red de estudiantes afrocolombianos, negros, raizales y Palenqueros” liderada por estudiantes del IED INEM Santiago Pérez de la localidad de Tunjuelito. 
Para alcanzar tal fin, se realizaron 5 reuniones vinculadas principalmente a: identificar a las y los estudiantes pertenecientes a los pueblos palenqueros con quienes se formularia la iniciativa; construir colectiva y participativamente la idea, objetivos y demás aspectos de la propuesta y por último realizar todo el proceso de inscripción de esta a la estrategia de Incitar para la Paz, y que de acuerdo a los resultados publicados el día 18 de junio de 2021, aparece esta iniciativa dentro de las experiencias seleccionadas para iniciar acompañamiento y recibiendo los apoyos que la Estrategia ha definido y que se relacionará con la proyección y objetivos que se plasmaron en el formulario de inscripción.
Beneficiarios: Directamente se beneficiaron los 4 estudiantes que lideran la iniciativa a Incitar para la Paz, denominada: “Red de estudiantes afrocolombianos, negros, raizales y Palenqueros” . Indirectamente se beneficiaron las y los integrantes de la Mesa Mona ri Palenque, al igual que quienes participaron de la Direcciones de Inclusión e Integración de Poblaciones pertenecientes a pueblos Palenqueros. En la implementación de la propuesta se beneficiarán estudiantes de la institución educativa y otros que se sumen a la misma. 
Para la formulación de la iniciativa se ejecutó un presupuesto de $1,296.240. En el segundo semestre se realizará acompañamiento que requiere la ejecución del presupuesto restante.</t>
  </si>
  <si>
    <t xml:space="preserve">Desafíos: identificación de grupos de estudiantes de la comunidad palenquera por IED,  quienes sean invitadas e invitados a la formulación e implementación de iniciativas en el  marco de la estrategia de Incitar para la paz, sin embargo, a través del trabajo conjunto  entre las a Dirección de Inclusión e Integración de Poblaciones y la Dirección de Participación y Relaciones Interinstitucionales, se propiciaron escenarios de interlocución que dieron como resultado evidenciar la motivación de las y los estudiantes del IED INEM Santiago Pérez.  
Una dificultad que se presentó en el proceso fue mantener la conectividad de internet  permanente para los estudiantes en la construcción de la iniciativa; para dar solución a  ello, se determinó recoger en una de las reuniones los aspectos relevantes para la postulación de la propuesta de transformación.  </t>
  </si>
  <si>
    <t>39: Bogotá territorio de paz y atención integral a las víctimas del conflicto armado</t>
  </si>
  <si>
    <t>302: Implementar en el 100% de los colegios públicos el programa de educación socioemocional, ciudadana y construcción de escuelas como territorios de paz, que incluye como uno de sus objetivos el fortalecimiento de la salud mental, el bienestar socioemocional, la prevención del consumo de sustancias psicoactivas y la prevención de violencias. El proceso se hará a través de profesionales que apoyen la orientación escolar.</t>
  </si>
  <si>
    <t>7643: Implementación del Programa integral de educación socioemocional, ciudadana y construcción de escuelas como territorios de paz en Bogotá D.C.</t>
  </si>
  <si>
    <t>Dirección de Participación y Relaciones Interinstitucionales</t>
  </si>
  <si>
    <t>Edwin Alberto Ussa Cristiano</t>
  </si>
  <si>
    <t>eussa@educacionbogota.gov.co</t>
  </si>
  <si>
    <t>1.36</t>
  </si>
  <si>
    <t xml:space="preserve">Vincular a familias palenqueras a las redes de padres, madres y cuidadores, en el marco de la línea estratégica de Fortalecimiento familiar
</t>
  </si>
  <si>
    <t>Número de familias palenqueras vinculadas a las redes de padres, madres y cuidadores</t>
  </si>
  <si>
    <t>Sumatoria de familias palenqueras vinculadas a las redes de padres, madres y cuidadores</t>
  </si>
  <si>
    <t>Socialización y acercamiento a lideresas y líderes de la comunidad de San Basilio de Palenque sobre el Programa Integral y su estrategia FORTALECIMIENTO FAMILIAR, este ejercicio permitió aclarar dudas e inquietudes alrededor de ¿Qué es la estrategia de Fortalecimiento Familiar y sus líneas de acción?, ¿Qué nos proponemos transformar?, ¿Cómo lo vamos a hacer?, ¿Qué son las escuelas del cuidado familiar?, ¿Qué son las redes de aprendizaje y prácticas? Se explica cómo se conforman las redes de familias de aprendizaje y práctica ¿Qué haremos para promover la participación de las familias y de cómo vincular las familias Palenqueras a las redes de familias?</t>
  </si>
  <si>
    <t xml:space="preserve">En los diálogos realizados con la comunidad Palenquera se organizó la entrega de la base de datos de las familias palenqueras que están en Bogotá y que tienen niñas, niños y jóvenes en alguna de las IED. Dicha base fue organizada de acuerdo a las localidades de la ciudad, encontrando 19 familias distribuidas de la siguiente manera: Soacha (3 familias), Bosa (3 familias), Tunjuelito (1 familia), San Cristóbal (1 familia), Suba (5 familias), Kennedy (2 familias), Barrios unidos (2 familias), Rafael Ribe Uribe (1 familia). No obstante, varios de los datos de contacto de esta base, estaban errados.
Por tal motivo se focalizó a las localidades de Bosa y de San Cristóbal para empezar dicha vinculación de las familias a las redes de este año, ya que, son las redes que están activas en diálogos de saberes con la estrategia de Fortalecimiento Familiar. Por consiguiente, se realizaron las llamadas correspondientes a una familia de Bosa y una de San Cristóbal, quienes contestaron a los teléfonos de contacto de la base de datos y se citaron para participar en las redes del mes de junio; sin embargo, no asistieron, se piensa que esto se debe al encontrarse en vacaciones. Por lo tanto, se volvieron a citar para el mes de julio para iniciar el proceso de vinculación a las redes, sobre las otras dos familias de la localidad de Bosa, no se tuvo contacto.  
Al comentar esta situación con la comunidad palenquera se comprometieron con entregar nuevamente los contactos verificados para realizar nuevamente la convocatoria a la red de Bosa del mes de julio.
Otra de las actividades desarrolladas con la comunidad Palenque fue la participación en el Webinar “Dar a luz” Diálogo con y entre las familias, encuentro con parteras, donde la comunidad Palenque tuvo una representante cómo exponente de su cultura y su proceso de dar a luz y la importancia del mismo en el proceso y la conformación familiar.  En conclusión, con respecto a la ejecución presupuestal se establece en el 10% del presupuesto total programado. 
Beneficiarios: 70 participantes en el Webinar  </t>
  </si>
  <si>
    <t xml:space="preserve">Se ha tenido algunas barreras para contactar a algunas familias, por ejemplo, varias de las familias de la localidad de Bosa no dieron respuesta a los teléfonos entregados en la base de datos, por tal motivo se pasó reporte a la comunidad palenque para actualizar la base de datos y lograr la comunicación de las familias y su respectiva vinculación a las redes de aprendizaje y práctica. </t>
  </si>
  <si>
    <t>303: Incentivar la creación en las 20 localidades de escuelas de padres y redes de aprendizaje y práctica constituidas por padres, madres y cuidadores, en las que se generen procesos formativos y se compartan experiencias de crianza, como parte del programa Integral de Educación Socioemocional, Ciudadana y Construcción de Escuelas Como Territorios de Paz.</t>
  </si>
  <si>
    <t>2.1</t>
  </si>
  <si>
    <t>2. Fortalecimiento de la cultura de la población afrodescendiente.</t>
  </si>
  <si>
    <t xml:space="preserve">Apoyar anualmente técnica y financieramente una iniciativa o proceso artístico concertado con la comunidad palenquera </t>
  </si>
  <si>
    <t>Derechos</t>
  </si>
  <si>
    <t>4 iniciativas - procesos artísticos que circularan en la plataforma del IDARTE  durante el cuatrienio (uno por cada año)</t>
  </si>
  <si>
    <t>Sumatoria de iniciativas o procesos artísticos fomentados durante el cuatrienio.</t>
  </si>
  <si>
    <t>1 (2020)</t>
  </si>
  <si>
    <t>Se entrega la iniciativa - proceso artístico en ora literatura palenquera en donde se reunió 10 formas literarias propias de este pueblo.</t>
  </si>
  <si>
    <t>Ninguna</t>
  </si>
  <si>
    <t>Se llevó a cabo reunión de revisión de la implementación del artículo 66 con la mesa Palenquera,  Kuagro Mo Ne Ri Palenque el día 19 de marzo explicando que el desarrollo de la iniciativa se orientará a garantiza la edición del material producto de la investigación y creación  en Oralitura que finalizaron al comienzo del año 2021. El recurso estaría disponible en el mes de mayo – junio.</t>
  </si>
  <si>
    <t>El Idartes incluyó el recurso en la modalidad contractual contemplada por la Dirección y la ordenadora del gasto como la más adecuada para la ejecución. Ya a partir del mes de julio se empezaría la ejecución, previo envío y diligenciamiento del formato donde la organización desplegará presupuestal y en cronograma la iniciativa o proceso artístico asociado con la circulación y producción editorial de un libro digital.</t>
  </si>
  <si>
    <t>Para facilitar la consecución y revisión documental,  el Idartes propone el desarrollo de una jornada en donde les ayude a la recolección de la información requerida para la contratación, desde que ambas organizaciones definan el nombre del personal seleccionado.</t>
  </si>
  <si>
    <t>Creación y vida cotidiana: apropiación ciudadana del arte, la cultura y el patrimonio para la democracia cultural</t>
  </si>
  <si>
    <t>Promover 19500 acciones para el fortalecimiento y la participación en prácticas artísticas, culturales y patrimoniales en los territorios generando espacios de encuentro y reconocimiento del otro.</t>
  </si>
  <si>
    <t xml:space="preserve">Cultura </t>
  </si>
  <si>
    <t>IDARTES</t>
  </si>
  <si>
    <t>Subdirección de las Artes</t>
  </si>
  <si>
    <t>Astrid Liliana Ángulo</t>
  </si>
  <si>
    <t>astrid.angulo@idartes.gov.co</t>
  </si>
  <si>
    <t>2.2</t>
  </si>
  <si>
    <t>Implementar y fortalecer proceso de formación en prácticas artísticas integrales en el marco de laboratorio Converge que beneficien a la  comunidad palenquera durante el cuatrienio</t>
  </si>
  <si>
    <t>Derechos; Género</t>
  </si>
  <si>
    <t xml:space="preserve">4 procesos de formación artística dirigidos a personas pertenecientes a la comunidad palenquera residente en Bogotá </t>
  </si>
  <si>
    <t>Sumatoria de iniciativas y/o procesos artísticos realizados en el marco de Laboratorio Converge a personas de la comunidad palenquera residente en Bogotá durante el cuatrienio</t>
  </si>
  <si>
    <t>0(2020)</t>
  </si>
  <si>
    <t>Se llevó a cabo reunión de revisión de la implementación del artículo 66 con la mesa Palenquera,  Kuagro Mo Ne Ri Palenque el día 19 de marzo explicando que se tendrán en cuenta la retroalimentación de la mesa en materia del área artística y perfiles de los posibles artistas formadores que puedan hacer parte del proceso formador.</t>
  </si>
  <si>
    <t>La entidad informa que durante las mesas llevados a cabo con las comunidades étnicas, se mención que por un tema contractual unido a lo metodológico se iniciaría la acción afirmativa en el mes de julio del 2021, ya que en la fecha que se había registrado inicialmente abril de 2021, no era posible iniciar la acción concertada, siendo registrado en las actas elaboradas.  Para ello la organización deberá haber informado el o la artista formador propuesto para el desarrollo de este acuerdo.</t>
  </si>
  <si>
    <t>Para facilitar el desarrollo de la iniciativa se enviará formato que permite disponer el ejercicio de planeación de recursos y de tiempo de la acción asociada con la  circulación y producción editorial de un libro digital. Se enviará para que la mesa disponga la información y facilite la ejecución del recurso como del proceso artístico.</t>
  </si>
  <si>
    <t>Formación integral: más y mejor tiempo en los colegios</t>
  </si>
  <si>
    <t>250.000 Beneficiarios de procesos integrales de formación a lo largo de la vida con énfasis en el arte, la cultura y el patrimonio.</t>
  </si>
  <si>
    <t>Cultura</t>
  </si>
  <si>
    <t>Subdirección de Formación</t>
  </si>
  <si>
    <t>Leyla Castillo Ballén</t>
  </si>
  <si>
    <t xml:space="preserve">leyla.castillo@idartes.gov.co </t>
  </si>
  <si>
    <t>2.3</t>
  </si>
  <si>
    <t>40 cupos en el diplomado virtual de "formación en patrimonio" para la vida para las comunidad palenquera</t>
  </si>
  <si>
    <t>Educación de calidad</t>
  </si>
  <si>
    <t>Poblacional</t>
  </si>
  <si>
    <t xml:space="preserve">cupo en el diplomado  en patrimonio cultural otorgado </t>
  </si>
  <si>
    <t># de cupos del diplomado en patrimonio cultural otorgados</t>
  </si>
  <si>
    <t xml:space="preserve">1. Se definieron mesas específicas para trabajar en el mes de abril. 
2. Asistencia a la reunión sectorial del  19 de marzo. 
3. Coordinación del equipo para el cumplimiento de las acciones afirmativas. Se definieron mesas de trabajo para la implementación de las acciones afirmativas. Se llevó a cabo una revisión y socialización por parte del equipo de formación acerca de las modalidades de formación y acerca de las alianzas institucionales para fortalecer la acción.  </t>
  </si>
  <si>
    <t>0.</t>
  </si>
  <si>
    <t>1. Se avanzó con la socialización de los módulos, temáticas, metodología de trabajo y la importancia de los proyectos producto del diplomado en las comunidades</t>
  </si>
  <si>
    <t>14. Formación integral: más y mejor tiempo en los colegios</t>
  </si>
  <si>
    <t>96. 257.000 Beneficiarios de procesos integrales de formación a lo largo de la vida con énfasis en el arte, la cultura y el patrimonio</t>
  </si>
  <si>
    <t>7601. Formación en patrimonio cultural en el ciclo integral de educación para la vida en Bogotá</t>
  </si>
  <si>
    <t>IDPC</t>
  </si>
  <si>
    <t>Subdirección de Divulgación y Apropiación del Patrimonio. Equipo de Formación en patrimonio cultural</t>
  </si>
  <si>
    <t>Fabio López</t>
  </si>
  <si>
    <t>fabio.lopez@idpc.gov.co</t>
  </si>
  <si>
    <t>2.4</t>
  </si>
  <si>
    <t>Pervivencia cultural en perspectiva de la identificación de manifestaciones de Patrimonio Cultural Inmaterial</t>
  </si>
  <si>
    <t>Ciudades y comunidades sostenibles</t>
  </si>
  <si>
    <t>% mapas y fichas de registro de PCI formuladas</t>
  </si>
  <si>
    <t>(# de mapas y fichas de registro de PCI formuladas perspectiva de declaratoria/# de mapas y fichas de registro de PCI planeadas)*100</t>
  </si>
  <si>
    <t>1. Coordinación del equipo para el cumplimiento de las acciones afirmativas. Se definieron mesas de trabajo para la implementación de las mismas</t>
  </si>
  <si>
    <t xml:space="preserve">1. Se ha avanzado en la socialización de las fases de trabajo, definición de metodologías de trabajo con las comunidades. Es importante precisar que con el proceso de inventario se busca escuchar y traer al centro de la discusión otras voces, de sectores poblacionales que normalmente han sido excluidos o marginados de los procesos de valoración del patrimonio cultural, y por ende, de las herramientas de gestión del mismo. </t>
  </si>
  <si>
    <t>21. Creación y vida cotidiana: Apropiación ciudadana del arte, la cultura y el patrimonio, para la democracia cultural</t>
  </si>
  <si>
    <t xml:space="preserve">154. Implementar una (1) estrategia que permita reconocer y difundir manifestaciones de patrimonio cultural material e inmaterial, para generar conocimiento en la ciudadanía
Proyecto de inversión: 7639. Consolidación de la capacidad institucional y ciudadana para la territorialización, apropiación, fomento, salvaguardia y divulgación del Patrimonio Cultural en Bogotá </t>
  </si>
  <si>
    <t>7639. Consolidación de la capacidad institucional y ciudadana para la territorialización, apropiación, fomento, salvaguardia y divulgación del Patrimonio Cultural en Bogotá</t>
  </si>
  <si>
    <t>Subdirección de Divulgación y Apropiación del Patrimonio. Equipo de Inventario</t>
  </si>
  <si>
    <t>Catalina Cavelier y Blanca Gómez</t>
  </si>
  <si>
    <t>3153100141-3188500713</t>
  </si>
  <si>
    <t>catalina.cavelier@idpc.gov.co; blanca.gomez@idpc.gov.co</t>
  </si>
  <si>
    <t>2.5</t>
  </si>
  <si>
    <t>Establecer estímulos para las comunidades palenqueras en el marco de la beca de grupos étnicos</t>
  </si>
  <si>
    <t xml:space="preserve"> % estímulos entregados</t>
  </si>
  <si>
    <t>(# de estímulos para las comunidades palenqueras otorgados/# de estímulos para las comunidades palenqueras proyectados)*100</t>
  </si>
  <si>
    <t>1. Coordinación del equipo para el cumplimiento de las acciones afirmativas. 
2. Definición de fecha de sesión de trabajo para revisar objeto y ruta de implementación del estímulo</t>
  </si>
  <si>
    <t xml:space="preserve">Se ha avanzado con la definición de tema de trabajo y se ha realizado el lanzamiento de la convocatoria de estímulos cuyo objetivo es Destacar el patrimonio musical a partir de la visibilización de la vida y obra de Paulino Salgado Cassiani Batata para salvaguardar las tradiciones, usos y costumbres de la comunidad palenquera.
Dicha convocatoria se lanzó el 10 de junio </t>
  </si>
  <si>
    <t>Realizar el 100% de las acciones para el fortalecimiento de los estímulos, apoyos concertados y alianzas estratégicas para dinamizar la estrategia sectorial dirigida a fomentar los procesos culturales, artísticos, patrimoniales.</t>
  </si>
  <si>
    <t>Diseñar e implementar dos (2) estrategias para reconocer, crear, fortalecer, consolidar y/o posicionar Distritos Creativos, así como espacios adecuados para el desarrollo de actividades culturales y creativas.</t>
  </si>
  <si>
    <t>Subdirección de Divulgación y Apropiación del Patrimonio. Equipo de Fomento</t>
  </si>
  <si>
    <t>Camila Medina</t>
  </si>
  <si>
    <t>camila.medina@idpc.gov.co</t>
  </si>
  <si>
    <t>2.6</t>
  </si>
  <si>
    <t>Participar en el desarrollo de la estrategia Bogotá 24 horas (virtual o presencial), donde la comunidad palenquera pueda mostrar su potencial en creación y circulación  artística presentando una de sus prácticas artísticas.</t>
  </si>
  <si>
    <t xml:space="preserve">4 circulaciones en la estrategia Bogotá 24 horas (virtual o presencial) durante el cuatrienio (una circulación anual en circuito de la estrategia) </t>
  </si>
  <si>
    <t>Sumatoria de circulaciones y artistas en escena que hacen parte de la estrategia Bogotá 24 horas durante el cuatrienio</t>
  </si>
  <si>
    <t xml:space="preserve">Se llevó a cabo reunión de revisión de la implementación del artículo 66 con la mesa Palenquera, Kuagro Mo Ne Ri Palenque el día 19 de marzo explicando que el recurso cubrirá el pago de los artistas, la logística y vestuario que requiere la propuesta artística planteada por la mesa.  </t>
  </si>
  <si>
    <t>El Idartes avanza con la inclusión de los recursos en modalidad de contratación definida por la dirección y la ordenadora del gasto, de tal manera que tan pronto respondan el formato en donde se dispondrá de la propuesta artística que circulará en el marco de la estrategia, se pueda empezar con la ejecución de esta acción que se llevará a cabo en el mes de octubre.</t>
  </si>
  <si>
    <t>Se enviará formato donde se dispondrá el líder técnico de la o las propuestas que se presentará en la franja palenquera de la estrategia Bakatá 24 horas.</t>
  </si>
  <si>
    <t>Bogotá región emprendedora e innovadora</t>
  </si>
  <si>
    <t>Innovación, sostenibilidad y reactivación del ecosistema artístico en Bogotá D.C</t>
  </si>
  <si>
    <t>Paula Villegas</t>
  </si>
  <si>
    <t>paula.villegas@idartes.gov.co</t>
  </si>
  <si>
    <t>2.7</t>
  </si>
  <si>
    <t>En el marco de la programación artística y cultural realizada en cada vigencia por la Fundación Gilberto Álzate Avendaño, se realizarán programas artísticos y culturales enfocados a grupos étnicos del centro. Este apoyo en particular se concentra en poner a disposición de la comunidad los espacios artísticos de la FUGA y su capacidad logística y de producción.</t>
  </si>
  <si>
    <t>Número de actividades artísticas y culturales enfocados a grupos étnicos del centro.</t>
  </si>
  <si>
    <t>Número</t>
  </si>
  <si>
    <t>1 (2019)</t>
  </si>
  <si>
    <t xml:space="preserve">Se programó reunión con la comunidad Palenquera para el 09 de abril de 2021  con el fin de revisar las acciones concertadas y definir estrategias para su programación e implementación. </t>
  </si>
  <si>
    <t>0.0%</t>
  </si>
  <si>
    <t xml:space="preserve">Durante el primer semestre del año enero- junio de 2021  se han realizado  las siguientes acciones:
El 09 de abril de 2021 se realizó una reunión  con el fin de revisar las acciones concertadas y definir estrategias para su programación e implementación. Producto de este ejercicio se resolvieron las inquietudes de la Comunidad Palenquera respecto a las acciones propuestas en el plan de acción del PIAA 2021 y se acordó que la comunidad palenquera presentará una propuesta de evento artístico, propuesta que a la fecha no ha sido entregada.
</t>
  </si>
  <si>
    <t>No se han presentado dificultades</t>
  </si>
  <si>
    <t>21 - Creación y vida cotidiana: Apropiación ciudadana del arte, la cultura y el patrimonio, para la democracia cultural</t>
  </si>
  <si>
    <t>156 - Promover 21.250 acciones para el fortalecimiento y la participación en prácticas artísticas, culturales y patrimoniales en los territorios, generando espacios de encuentro y reconocimiento del otro</t>
  </si>
  <si>
    <t>7682 - Desarrollo y fomento a las prácticas artísticas y culturales para dinamizar el centro de Bogotá</t>
  </si>
  <si>
    <t>FUGA</t>
  </si>
  <si>
    <t>Subdirección artística y cultural</t>
  </si>
  <si>
    <t>César Alfredo Parra Ortega</t>
  </si>
  <si>
    <t>cparra@fuga.gov.co</t>
  </si>
  <si>
    <t>2.8</t>
  </si>
  <si>
    <t>Durante cada vigencia, y en el marco del Portafolio Distrital de Estímulos, la Fundación Gilberto Álzate Avendaño FUGA lanzará una convocatoria específica con enfoque poblacional para  fomentar las expresiones artísticas y culturales de los grupos étnicos, con una línea por cada grupo étnico</t>
  </si>
  <si>
    <t>Número de estímulos otorgados para el apoyo de proyectos artísticos de la comunidad palenquero</t>
  </si>
  <si>
    <t xml:space="preserve">La Fuga abrió la convocatoria "Beca Grupos Étnicos – Comunidad Palenquera" el 15 de febrero de 2021. Se busca promover, fortalecer y visibilizar experiencias de inclusión social y de ejercicio de derechos sociales y culturales, realizadas mediante el desarrollo de prácticas artísticas y/o culturales de la comunidad palenquera en alguna de las tres localidades del centro de Bogotá (Los Mártires, Santa Fe y La Candelaria). 
Mediante esta convocatoria se pretende que la población Palenquera visibilice prácticas, expresiones, lenguajes o saberes artísticos y culturales (vestuario, gastronomía, lenguaje, comunicación, arte propio, etc.) que vinculen sus tradiciones, cosmogonías, cosmovisiones, rituales, costumbres, hábitos, procesos identitarios, imaginarios, mundos simbólicos y lugares de intercambio, entre otros. El cierre de esta convocatoria está programado para el 28 de abril de 2021
Se otorgará un estímulo de $6 millones de pesos a la iniciativa seleccionada.
</t>
  </si>
  <si>
    <t xml:space="preserve">Durante el primer semestre  enero- junio de 2021 Se  realizaron las siguientes acciones:
El 15 de febrero de 2021 se lanzó la convocatoria "Beca Grupos Étnicos – Comunidad Palenquera, el cierre de esta convocatoria se llevó a cabo el 22 de abril.
Entre los meses de febrero y abril se desarrollaron actividades de socialización del Portafolio de estímulos de la Entidad específicamente para población perteneciente a la comunidad Palenquera, producto de lo cual se presentó una propuesta cultural.
El 20 de mayo de 2021 se nombraron tres jurados para realizar la evaluación de las propuestas presentadas.
El 20 de junio de 2021 se declaró desierta la convocatoria para la comunidad palenque teniendo en cuenta que no subsanaron algunos requisitos exigibles en la convocatoria. </t>
  </si>
  <si>
    <t>Se declaró desierta la convocatoria para la comunidad palenque teniendo en cuenta que no subsanaron algunos requisitos exigibles en la convocatoria.</t>
  </si>
  <si>
    <t>158 - Realizar el 100% de las acciones para el fortalecimiento de los estímulos, apoyos concertados y alianzas estratégicas para dinamizar la estrategia sectorial dirigida a fomentar los procesos culturales, artísticos, patrimoniales</t>
  </si>
  <si>
    <t>7682 - Desarrollo y fomento a las prácticas artísticas y culturales para dinamizar el centro de Bogotá
7664 Transformación cultural de imaginarios del Centro</t>
  </si>
  <si>
    <t>2.9</t>
  </si>
  <si>
    <t>La comunidad Palenquera podrá participar en el proceso de construcción colectiva del proyecto Bronx Distrito Creativo, donde eventualmente pueden tener cabida expresiones de su cultura que se materialicen en la economía cultural y creativa, tales como la artesanía, las artes y los oficios</t>
  </si>
  <si>
    <t xml:space="preserve">Número de espacios de participación a los que son invitados los miembros de la comunidad palenque </t>
  </si>
  <si>
    <t>Se han realizado 2 reuniones hasta la fecha para dar a conocer el proyecto Bronx Distrito Creativo.</t>
  </si>
  <si>
    <t>Se ha  realizado 1 reunión  para dar a conocer el proyecto Bronx Distrito Creativo  a la comunidad Palenquera y se tiene proyectado invitarlos a una reunión que se realizará en el mes de agosto de 2021.</t>
  </si>
  <si>
    <t xml:space="preserve">Bogotá región emprendedora e innovadora </t>
  </si>
  <si>
    <t>7674 Desarrollo del Bronx Distrito Creativo de Bogotá</t>
  </si>
  <si>
    <t xml:space="preserve">Subdirección para la gestión del Centro </t>
  </si>
  <si>
    <t>Margarita Díaz Casas</t>
  </si>
  <si>
    <t>mdiaz@fuga.gov.co</t>
  </si>
  <si>
    <t>2.10</t>
  </si>
  <si>
    <t xml:space="preserve">Abrir cupos en procesos de formación para el emprendimiento en la economía cultural y creativa en una línea de orden étnico con el propósito de mejorar habilidades blandas y sofisticación de productos </t>
  </si>
  <si>
    <t>Trabajo decente y crecimiento económico</t>
  </si>
  <si>
    <t xml:space="preserve">
Número de cupos de formación en la economía cultural y creativa enfocados a grupos étnicos del centro.</t>
  </si>
  <si>
    <t xml:space="preserve">Número </t>
  </si>
  <si>
    <t>Se adelantó la identificación de posibles aliados y temas para realizar un convenio de formación en emprendimiento cultural. Los temas que se han definido para la formación, y que aún se encuentran en revisión, a partir de la conversación con las comunidades son:
Emprendimiento  en el sector cultural, creativo,  de las artes y el patrimonio. 
Procesos organizativos y generación de redes y cadenas de valor. 
Herramientas de comunicación digital
Modelo de negocio. 
Métodos y herramientas de ideación y prototipado.  
Fuentes de financiación publica y privada
Costeo y Finanzas personales
Gestión de proyectos. 
Debido a la pandemia, la formación se hará virtual y se garantizarán los cupos para los grupos étnicos que se encuentren realizando actividades económicas alrededor de los bienes y servicios culturales y creativos en el centro de Bogotá.</t>
  </si>
  <si>
    <t xml:space="preserve"> Como alternativa de solución para avanzar en la concreción de la acción se abrirá un espacio diálogo para definir las condiciones de implementación.</t>
  </si>
  <si>
    <t>La entidad  suscribió durante el mes de junio de 2021 el Convenio de Asociación  FUGA-119-2021, con la Universidad Jorge Tadeo Lozano - UJTL con el objeto de  aunar esfuerzos técnicos, administrativos y financieros para desarrollar un programa de formación en emprendimiento cultural y creativo. Actualmente se está adelantando la convocatoria para la participación en estos procesos de formación, en donde se espera que participen y  reciban formación miembros de la comunidad Palenquera, una vez realizado el lanzamiento del proceso el 22 de julio, se establecerá contacto directo con la comunidad para invitarlos a participar.
Debido a la pandemia, la formación se hará virtual y se garantizarán como mínimo 5 cupos en procesos de formación para el emprendimiento en competencias personales y empresariales de iniciativas de la economía cultural y creativa, dirigidos a miembros de la comunidad  Palenquera que se encuentren realizando actividades económicas alrededor de los bienes y servicios culturales y creativos en el centro de Bogotá  y que habiten en el centro de la ciudad.</t>
  </si>
  <si>
    <t>Diseñar y promover tres (3) programas para el fortalecimiento de la cadena de valor de la economía cultural y creativa.</t>
  </si>
  <si>
    <t>7713 Fortalecimiento del ecosistema de la economía cultural y creativa</t>
  </si>
  <si>
    <t>2.11</t>
  </si>
  <si>
    <t>Generar espacios en la plataforma tecnológica de la FUGA que facilite la circulación y consumo de los bienes, contenidos y servicios ofertados por los actores culturales y creativos del centro pertenecientes a los grupos étnicos.</t>
  </si>
  <si>
    <t>No. de espacio  para la circulación de los  productos artísticos y culturales  de los grupos indígenas en la herramienta tecnológica  de consumo de los bienes, contenidos y servicios ofertados por los actores culturales y creativos del centro.</t>
  </si>
  <si>
    <t>Acción concertada a partir de 2023</t>
  </si>
  <si>
    <t>Acción programada desde 2023</t>
  </si>
  <si>
    <t>Implementar una (1) estrategia de uso creativo de la tecnología, las comunicaciones y de las nuevas herramientas digitales para empoderar a las comunidades, promover la diversidad, la inclusión, la confianza y el respeto por el otro, así como la sostenibilidad del sector cultural y artístico</t>
  </si>
  <si>
    <t>2.12</t>
  </si>
  <si>
    <t>Apoyar  actividades deportivas de palanqueros que vienen formando a la ciudadanía bogotana  y vinculaciones en actividades recreativas y lúdicas del distrito según la estrategia palanquera de formación de vida saludable con intercambio cultural.</t>
  </si>
  <si>
    <t>Salud y bienestar</t>
  </si>
  <si>
    <t>Poblacional; diferencial</t>
  </si>
  <si>
    <t xml:space="preserve">Número de actividades deportivas y recreativas dirigidas a la población palanquera </t>
  </si>
  <si>
    <t xml:space="preserve">Sumatoria de actividades deportivas y recreativas dirigidas a la población palanquera </t>
  </si>
  <si>
    <t>Se llevó a cabo reunión el 19 de marzo de 2021. Sin embargo, teniendo en cuenta que se encontraban todas las entidades del sector cultura y con el objetivo de llegar a acuerdos de implementación, se coordinó en común acuerdo agendar reuniones por separado con cada entidad; en consecuencia, el IDRD programó la reunión para el día 8 de abril de 2021 con el objetivo de llevar a cabo la fase de implementación de las acciones enmarcadas en el PIAA concertados en 2020 con la población.</t>
  </si>
  <si>
    <t>Los días 8 de abril y 19 de mayo de 2021, se llevaron a cabo reuniones de implementación con los consejeros de la comunidad palenquera, logrando articular las siguientes acciones: 
*12 de junio de 2021: Actividad Recreativa de manera virtual con el propósito de conocer las habilidades e intereses de la comunidad e integrarlos a través de los juegos recreativos, contando con la participación de 21 personas de la comunidad palenquera. 
*26 de junio de 2021: Actividad Facebook Live 26 - Juguemos en Familia, actividad que permitió resaltar los juegos tradicionales de la comunidad palenquera. La transmisión contó con la participación de 90 personas</t>
  </si>
  <si>
    <t>20. Bogotá, referente en cultura, deporte, recreación y actividad física, con parques para el desarrollo y la salud</t>
  </si>
  <si>
    <t>143. Realizar campeonatos, certámenes deportivos y acciones recreativas en el 100%  de las UPZ priorizadas del Distrito Capital, que potencien  la participación ciudadana y la apropiación y la re significación de la vida social y comunitaria desde lo cotidiano.
Promover la realización de torneos virtuales para fortalecer los e-spots, con un componente de práctica responsable y actividad física para evitar el sedentarismo</t>
  </si>
  <si>
    <t>7851 Recreación y deporte para la formación ciudadana en Bogotá</t>
  </si>
  <si>
    <t>IDRD</t>
  </si>
  <si>
    <t xml:space="preserve">Subdirección Técnica de Recreación y Deporte </t>
  </si>
  <si>
    <t>Aura María Escamilla Ospina</t>
  </si>
  <si>
    <t>aura.escamilla@idrd.gov.co</t>
  </si>
  <si>
    <t>2.13</t>
  </si>
  <si>
    <t xml:space="preserve">Realización de un concierto anual, conmemorativo del día del Pueblo Palenquero, concertado con las Organizaciones representativas del Pueblo Palenquero </t>
  </si>
  <si>
    <t>Étnico</t>
  </si>
  <si>
    <t>Número de actividades de la semana cultural Palenquera con apoyo técnico y financiero</t>
  </si>
  <si>
    <t>Sumatoria de eventos realizados / Total de eventos programados</t>
  </si>
  <si>
    <t>Se realizó una reunión y la Comunidad definirá el repertorio a ejecutar en el concierto</t>
  </si>
  <si>
    <t>El desconocimiento por parte de la Comunidad de la norma para la ejecución de los recursos públicos, pero las reuniones los ilustran</t>
  </si>
  <si>
    <t xml:space="preserve">La presente acciòn no registra avance cuantitativo, ya que se encuentra en la fase de aprestamiento, para la cual las y los representantes de la comunidad palenquera y la OFB, han acordado unas actividades que permitan su cabal materializaciòn, en fecha que definirà la comunidad palenquera. </t>
  </si>
  <si>
    <t>Creación y vida 
cotidiana: Apropiación ciudadana del 
arte, la cultura y el 
patrimonio, para la 
democracia cultural</t>
  </si>
  <si>
    <t>Diseñar e implementar una (1) estrategia para fortalecer a Bogotá como una ciudad creativa de la música (Red UNESCO 2012)</t>
  </si>
  <si>
    <t>7691  Bogotá Ciudad
 Filarmónica</t>
  </si>
  <si>
    <t>OFB</t>
  </si>
  <si>
    <t>Dirección Sinfónica</t>
  </si>
  <si>
    <t>Antonio Suarez 
Diana Corina Jaimes</t>
  </si>
  <si>
    <t xml:space="preserve">2320266
Ext. 119 – 188
</t>
  </si>
  <si>
    <t>asuarez@ofb.gov.co
djaimes@ofb.gov.co</t>
  </si>
  <si>
    <t>2.14</t>
  </si>
  <si>
    <t>Ingreso prioritario de las niñas, niños y adolescentes del Pueblo Palenquero a los procesos de formación impartidos por la OFB, en los Centros Filarmónicos Escolares y Locales.</t>
  </si>
  <si>
    <t>Numero de personas beneficiadas</t>
  </si>
  <si>
    <t>Sumatoria de personas beneficiadas</t>
  </si>
  <si>
    <t>En la reunión de concertación adelantada con la Comunidad Palenquera, el programa les agradó y se comprometieron a su difusión entre las familias de su Comunidad.</t>
  </si>
  <si>
    <t>El desconocimiento del  programa por la Comunidad para lo cual se diseñará una pieza publicitaria que difundirán entre las familias de su Comunidad</t>
  </si>
  <si>
    <t>La OFB reportó que al 30 de junio, cuenta con la participación de 45 personas que se reconocen como afrodescendientes, entre los cuales es muy probable la participación de representantes de la comunidad palenquera, pero al no contar con un item en el formulario que remite Secretaría de Educación para la inscripción  al programa que identifique a las personas de esta étnia es probable que queden clasificadas en este grupo generico, lo que nos permite afirmar que la meta va en un 60% de cumplimiento.</t>
  </si>
  <si>
    <t>Formación integral
 más y mejor tiempo
 en los colegios</t>
  </si>
  <si>
    <t>Realizar un proceso
 integral de formación
 a lo largo de la vida
 con énfasis en el
 arte y la cultura</t>
  </si>
  <si>
    <t xml:space="preserve">7663  Formación
Musical Vamos a
la Filarmónica </t>
  </si>
  <si>
    <t>Dirección de Fomento y Desarrollo</t>
  </si>
  <si>
    <t>Gisela de la Guardia
Diana Carolina Ruiz</t>
  </si>
  <si>
    <t>2889988 Extensiones 117 - 111</t>
  </si>
  <si>
    <t>gdelaguardia@ofb.gov.co
druiz@ofb.gov.co</t>
  </si>
  <si>
    <t>2.15</t>
  </si>
  <si>
    <t>2. fortalecimiento de la cultura de la población afrodescendiente.</t>
  </si>
  <si>
    <t>Fortalecer técnica y financieramente los procesos artísticos culturales palenqueros en concertación con el Kuagro Mona Ri Palenque durante el cuatrenio</t>
  </si>
  <si>
    <t>Número de actividades apoyadas</t>
  </si>
  <si>
    <t>Sumatoria de actividades apoyadas</t>
  </si>
  <si>
    <t>Fue definida la acción afirmativa encaminada a apoyar el Encuentro Palenque 2021</t>
  </si>
  <si>
    <t>Existe una dificultad relacionada con la manera en que será ejecutado el recurso, para lo cual se proyecta realizar un convenio interadministrativo con alguna universidad pública.</t>
  </si>
  <si>
    <t>Construcción de la propuesta "II versión de la Semana Palenquera" entre la junta directiva Palenque y la SDCRD. 
La propuesta fue avalada y será ejecutará a través de una universidad pública mediante la modalidad de convenio interadministrativo.</t>
  </si>
  <si>
    <t>Demoras en las correcciones hechas al proyecto por parte de la junta directiva palenque, especialmente en la parte presupuestal.</t>
  </si>
  <si>
    <t>Creación y vida cotidiana: Apropiación ciudadana del arte, la cultura y el patrimonio, para la  democracia cultura</t>
  </si>
  <si>
    <t>Desarrollar una (1) estrategia intercultural para fortalecer los diálogos con la ciudadanía en sus múltiples diversidades poblacionales y territoriales.</t>
  </si>
  <si>
    <t>7648- Fortalecimiento estratégico de la gestión cultural territorial, poblacional y de la participación incidente en Bogotá</t>
  </si>
  <si>
    <t>Secretaria de Cultura, Recreación y Deporte</t>
  </si>
  <si>
    <t>Dirección de Asuntos Locales y Participación</t>
  </si>
  <si>
    <t>Alejandro Franco Plata</t>
  </si>
  <si>
    <t>alejandro.franco@scrd.gov.co</t>
  </si>
  <si>
    <t>2.16</t>
  </si>
  <si>
    <t>Desarrollar estrategias de comunicación que garanticen la visualización de los contenidos con componente palenquero  para la concreción y cubrimiento de todas las  actividades recreo deportivas y culturales de la comunidad palenquera durante el cuatrienio.  (Se realiza observación de la modificación de las acciones.</t>
  </si>
  <si>
    <t>Derechos Humanos, Género, Poblacional - Diferencial, Ambiental y Territorial</t>
  </si>
  <si>
    <t>Estrategias de comunicación que visibilice la cultura Palenquera, sus actividades y conmemoraciones que se vayan realizando por parte de la comunidad.</t>
  </si>
  <si>
    <t>Número de estrategias implementadas que visibilicen el patrimonio Cultural Palenquero en Bogotá.</t>
  </si>
  <si>
    <t>"Sin Línea Base"</t>
  </si>
  <si>
    <t>Se participó en la reunión sectorial de inicio de implementación y se acordó reunión de diseño de estrategia de comunicación para el 13 de abril</t>
  </si>
  <si>
    <t>Se concentró reunión para el día 9 de julio, el pueblo hizo entrega efectiva del insumo requerido para la preparación de la reunión.</t>
  </si>
  <si>
    <t>Agendamiento de las reuniones</t>
  </si>
  <si>
    <t>CANAL CAPITAL</t>
  </si>
  <si>
    <t>Planeación</t>
  </si>
  <si>
    <t>Ana María Ochoa Villegas</t>
  </si>
  <si>
    <t>457 83 00 Ext: 5017</t>
  </si>
  <si>
    <t>ana.ochoa@canalcapital.gov.co</t>
  </si>
  <si>
    <t>1.37</t>
  </si>
  <si>
    <t>Desarrollar la caracterización y acompañar la solicitud del beneficio, partiendo de la información recopilada por la Secretaría Distrital de Gobierno y la comunidad, y teniendo en cuenta las características específicas de la comunidad palenquera que dificultan el acceso a los beneficios establecidos tal y como están.                                                                                                                                                                                                                                              Incluir el enfoque diferencial para minorías étnicas en los procesos y proyectos que está llevando a cabo la SDM sobre el tema de tarifas y acceso, de manera que estas características específicas se tengan en cuenta al momento de diseñar una política tarifaria más incluyente.</t>
  </si>
  <si>
    <t>11: Lograr que las ciudades y los asentamientos humanos sean inclusivos, seguros, resilientes</t>
  </si>
  <si>
    <t>Porcentaje de la población Palenquera que sea caracterizada como vulnerable y potencial usuaria del beneficio para personas con menor capacidad de pago con acceso a dicho beneficio.</t>
  </si>
  <si>
    <t>(Número de personas con beneficio para personas con menor capacidad de pago/Número de personas palenquera caracterizadas como potenciales beneficiarias) *100</t>
  </si>
  <si>
    <t>inversión</t>
  </si>
  <si>
    <t>Se concluyó en dic. de 2020 la etapa de recolección de información de la consultoría que tiene por objeto: “Diseñar la estrategia técnica, financiera, jurídica e institucional para reducir las barreras de asequibilidad para acceder al Sistema Integrado de Transporte Público, con el fin de avanzar hacia la inclusión social y productiva de la población pobre y vulnerable de Bogotá”. La consultoría se encuentra en el proceso de análisis de resultados.
Se realizaron cruces entre el Censo de población 2018 y la Encuesta de Movilidad de Bogotá 2019 para caracterizar los patrones de movilidad de la población Palenquera.
Se solicitó información sociodemográfica y socioeconómica a la a la subdirección de Asuntos Étnicos de la Secretaría Distrital de Gobierno y se identificaron 15 palenqueros en la base ”Bogotá Solidaria en Casa”.</t>
  </si>
  <si>
    <t xml:space="preserve">Con el objetivo de continuar caracterizando la situación actual de la comunidad Palenquera y para tener información sobre la situación de vulnerabilidad que pueden tener algunos integrantes se realizó un cruce de información entre la base de datos aportada por la Subdirección de Asuntos Étnicos y el SISBEN IV. De este cruce se obtuvo la siguiente información: 
Del total de las personas en la base entregada, 43 personas, el 18,6% se encuentra en el SISBEN IV. Y a mayo de este año el total de personas inscritas en Bogotá es de 2’851.444. De los hogares de la comunidad inscritas allí, se obtuvo un indicador sobre el porcentaje de los ingresos totales que significa el gasto en transporte: en promedio este gasto es el 14,3% de los gastos totales.
</t>
  </si>
  <si>
    <t>1: Subsidios y transferencia para la equidad</t>
  </si>
  <si>
    <t>6: Reducir el gasto en transporte público de los hogares de mayor vulnerabilidad económica, con enfoque poblacional, diferencial y de género, para que represente el 15% de sus ingresos.</t>
  </si>
  <si>
    <t>7596: Desarrollo de Lineamientos estratégicos e insumos con enfoques diferenciales para mejorar la movilidad en Bogotá</t>
  </si>
  <si>
    <t>Movilidad</t>
  </si>
  <si>
    <t>Secretaría Distrital de Movilidad</t>
  </si>
  <si>
    <t>Dirección de Inteligencia para la Movilidad</t>
  </si>
  <si>
    <t>Lina Quiñones</t>
  </si>
  <si>
    <t>lmquinones@movilidadbogotá.gov.co</t>
  </si>
  <si>
    <t>1.38</t>
  </si>
  <si>
    <t xml:space="preserve">Afiliar al 100% de la población palenquera al régimen subsidiado, siempre y cuando cumplan con los requisitos de Ley, con el previo cruce  de la base de datos que entregue el representante legal de la comunidad a la Subdirección de la Administración de Aseguramiento de la SDS. 
</t>
  </si>
  <si>
    <t>3 Salud y Bienestar</t>
  </si>
  <si>
    <t>Poblacional- Diferencial</t>
  </si>
  <si>
    <t xml:space="preserve">Porcentaje de personas afiliadas al Régimen Subsidiado con pertenencia étnica palenquera, siempre y cuando cumplan con los requisitos de Ley </t>
  </si>
  <si>
    <t>Número de personas afiliadas al Régimen Subsidiado con pertenencia étnica palenquera /Número de personas reportadas en bases de datos que cumplan criterios para la afiliación al régimen suicidado*100</t>
  </si>
  <si>
    <t xml:space="preserve">En reunión con el Kuagro Mona Ri Palenque, realizada el 16 de marzo de 2021, se explica el proceso paso a paso para levantar censo, se explica la importancia de  hacer entrega formal a SDS para lograr identificar población afiliarle al SGSSS.
</t>
  </si>
  <si>
    <t>Dificultad: No se dispone de línea base, así como no se ha hecho entrega formal de la base de datos de los integrantes de la comunidad Palenquera. Esta información constituye la línea base necesaria para avanzar en el cumplimiento de la acción afirmativa.
Alternativa solución: Se manifiesta la disposición de la Subdirección de Administración del Aseguramiento para hacer trabajo conjunto; adelantar asistencia técnica en función de actualización de listado censal/base de datos y definir conjuntamente acciones para incrementar aseguramiento de la población.</t>
  </si>
  <si>
    <t>En el segundo trimestre, no se ha logrado obtener por parte del representante de la comunidad palenquera la base de datos que sirva de insumo para la línea base por lo cual se realizará la correspondiente solicitud de manera formal.</t>
  </si>
  <si>
    <t>Dificultad: No se dispone de línea base, así como no se ha hecho entrega formal de la base de datos de los integrantes de la comunidad Palenquera. Esta información constituye la línea base necesaria para avanzar en el cumplimiento de la acción afirmativa.</t>
  </si>
  <si>
    <t>Mejora de la gestión de instituciones de salud</t>
  </si>
  <si>
    <t>66:A 2024 conseguir una cobertura del  95% o más el aseguramiento de la población al SGSSS en el Distrito Capital. (Con base en Censo DANE 2018).</t>
  </si>
  <si>
    <t xml:space="preserve">Salud </t>
  </si>
  <si>
    <t>Secretaría Distrital de Salud</t>
  </si>
  <si>
    <t>Subdirección de Administración del Aseguramiento</t>
  </si>
  <si>
    <t xml:space="preserve">Gloria Jannett Quiñones Cárdenas
Delio Adenawer Atuesta García </t>
  </si>
  <si>
    <t>3649090 Ext 9615
3649090 Ext. 9896</t>
  </si>
  <si>
    <t>gjquinones@saludcapital.gov.co
DAAtuesta@saludcapital.gov.co</t>
  </si>
  <si>
    <t>1.39</t>
  </si>
  <si>
    <t>Brindar asistencia técnica a los líderes y representantes  de la comunidad sobre el SGSSS, de manera concertada.</t>
  </si>
  <si>
    <t>Porcentaje de cumplimiento de Asistencia técnica brindada a los representantes o líderes de la comunidad palenquera en el SGSSS</t>
  </si>
  <si>
    <t>Número de asistencias técnicas en el SGSSS/Número de asistencias técnicas concertadas con los representantes o líderes</t>
  </si>
  <si>
    <t xml:space="preserve">Funcionamiento </t>
  </si>
  <si>
    <t>No Aplica</t>
  </si>
  <si>
    <t xml:space="preserve">El día 28 de febrero de 2021, a partir de concertación con la comunidad Palenquera en Bogotá, se realiza sesión de asistencia técnica de Aseguramiento para hacer la introducción al SGSSS.  </t>
  </si>
  <si>
    <t>Durante el período no se logró avanzar en la actividad propuesta.</t>
  </si>
  <si>
    <t>3649090 Ext 9615
3649090 Ext. 9989</t>
  </si>
  <si>
    <t>1.40</t>
  </si>
  <si>
    <t xml:space="preserve">Realizar  de manera articulada  las adecuaciones administrativas necesarias en la prestación de servicios de salud   con enfoque poblacional-diferencial de manera conjunta con la comunidad Palenquera, en el marco del modelo de Salud del Distrito Capital. 
</t>
  </si>
  <si>
    <t>Porcentaje de  avance en las adecuaciones administrativas necesarias en la prestación de servicios de salud con enfoque poblacional diferencial.</t>
  </si>
  <si>
    <t xml:space="preserve">Acciones de adecuación administrativa realizadas en la prestación de los servicios de salud con enfoque poblacional diferencial/número de acciones de adecuación programadas*100
</t>
  </si>
  <si>
    <t>Guía metodológica para la implementación del enfoque diferencial étnico en las  EAPB e IPS (2019-SDS)</t>
  </si>
  <si>
    <t xml:space="preserve">Inversión </t>
  </si>
  <si>
    <t>25%</t>
  </si>
  <si>
    <t xml:space="preserve">En el primer trimestre para dar cumplimiento a la acción afirmativa pactada por la Dirección de Provisión de Servicios de Salud se avanzó en:
* Se elaboró  la propuesta de plan de acción a concertar con la comunidad palenquera  y sujeta a revisión conjunta,  ajuste y aprobación. El plan de acción define una  fase de alistamiento (revisión de material bibliográfico y conceptual de la acción afirmativa concertada, metodología de trabajo) a cargo de  la Dirección de Provisión de Servicios de Salud.  
* Se solicitó oficialmente  a la presidencia de la comunidad palenquera  la designación y aval de  hoja de vida de  gestor (a) étnica(o) a  contratar en cumplimiento a  compromiso concertado  de la acción afirmativa,  talento humano que será el enlace para la articulación con la comunidad palenquera en el avance de las adaptaciones  técnicas con enfoque poblacional diferencial  en la prestación de los servicios de salud.  Una vez recibida  la hoja de vida y aval respectivo  se da continuidad al trámite de gestión contractual. 
* Se elaboró el estudio previo para la implementación de las adaptaciones socioculturales e incorporación del enfoque diferencial étnico en la prestación de servicios de salud en EAPB y red prestadora de servicios, en un proceso que se articulará con la comunidad Palenquera, para la participación y construcción colectiva. 
De igual manera, en cumplimiento de la acción afirmativa concertada se participó en las siguientes reuniones en el marco del artículo 66 del Plan Distrital de Desarrollo 2020-2024:
* Reunión  (16/03/2021) efectuada con la comisión de salud de la comunidad palenquera cuyo objeto fue la presentación de la acciones  afirmativas definidas con el sector salud  y  realizar seguimiento a la fecha del avance de las concertaciones realizadas. 
* Reunión (24/02/2021) convocada por la Secretaría de Gobierno  - I jornada técnica intersectorial PIAA 2021 socialización metodología y presentación de informes 2021.
* Mesa de trabajo (15/02/2021)  con la Subdirección de Asuntos étnicos - SAE de la Secretaria Distrital de Gobierno y Planeación para la revisión correcciones y ajustes pertinentes  al plan integral de acciones afirmativas PIAA sector salud.  
   </t>
  </si>
  <si>
    <t>Durante el segundo trimestre se avanzó en la conceptualización y contextualización del enfoque poblacional-diferencial de manera conjunta con el gestor étnico de la comunidad Palenquera, en el marco del modelo de Salud del Distrito Capital, esto permitió grandes avances en la acción afirmativa, pues desde la cosmovisión de la salud, el bienestar, su territorio, lengua propia, se construye un glosario de salud Palenquero que habla del autocuidado, sus plantas medicinales, los antecedentes sociales y culturales, georreferenciación en el territorio; insumos que contribuyen a las adecuaciones administrativas necesarias en la prestación de servicios de salud, al entendernos desde la diferencia podemos resaltar nuestra riqueza étnica y el saber sanar.
el gestor étnico realizó trabajo directo con las personas de la comunidad Palenquera a fin de actualizar la información y poder realizar caracterización sociodemográfica y de morbilidad que aportará a las adecuaciones técnicas y socioculturales en el componente de prestación de servicios.
Así mismo, la DPSS en seguimiento a la AA pactada, y en una construcción conjunta teniendo en cuenta la implementación del enfoque diferencial étnico, se realizó reunión virtual (11/06/2021) efectuada con la comisión de salud de la comunidad palenquera cuyo objeto fue la presentación y construcción conjunta de la propuesta plan de trabajo, cronograma y metodología a trabajar.</t>
  </si>
  <si>
    <t xml:space="preserve">Bases de datos de la comunidad Palenquera con información insuficiente; para subsanar y obtener los datos completos el gestor étnico realizó trabajo directo con las personas de la comunidad Palenquera a fin de actualizar la información y poder realizar caracterización sociodemográfica y de morbilidad que aportará a las adecuaciones técnicas y socioculturales en el componente de prestación de servicios.
</t>
  </si>
  <si>
    <t xml:space="preserve">Mejora de la gestión de instituciones de salud </t>
  </si>
  <si>
    <t>72: Ajustar el actual modelo de salud para basarlo en APS incorporando el enfoque poblacional diferencial, de cultura ciudadana, de género, participativo, territorial, y resolutivo que incluya la ruralidad y aporte a modificar de manera efectiva los determinantes sociales de la salud en la ciudad</t>
  </si>
  <si>
    <t xml:space="preserve">Secretaria Distrital de Salud </t>
  </si>
  <si>
    <t>Dirección de Provisión de Servicios de Salud</t>
  </si>
  <si>
    <t xml:space="preserve">Martha Yolanda Ruíz Valdés 
Hilda Liliana Vanegas Ortiz </t>
  </si>
  <si>
    <t>3649090 Ext. 9511
3649090 Ext. 9512</t>
  </si>
  <si>
    <t xml:space="preserve">MYRuiz@saludcapital.gov.co
yjmora@saludcapital.gov.co </t>
  </si>
  <si>
    <t>1.41</t>
  </si>
  <si>
    <t>Apoyar la realización de cuatro Conmemoraciones de la semana Palenquera, a través del acompañamiento técnico y logístico</t>
  </si>
  <si>
    <t>10 Reducción de desigualdades</t>
  </si>
  <si>
    <t>Derechos Humanos; Diferencial;  Territorial y Genero</t>
  </si>
  <si>
    <t>% de  conmemoraciones   realizados en el periodo</t>
  </si>
  <si>
    <t>Número de Conmemoraciones realizados en el periodo</t>
  </si>
  <si>
    <t xml:space="preserve">La ejecución de esta acción afirmativa se encuentra proyectada para el tercer trimestre del 2021, por este motivo no se reporta avances de presupuesto.
En aras de garantizar la mayor participación de los miembros del pueblo palenquero, se han venido acompañando a la Asociación Kuagro Mona Ri Palenge Andi Bakata en el proceso de georreferenciación de las personas palenqueras en Bogotá para aumentar y determinar el alcance de esta acción.
Desde la Dirección de Participación se programó el cumplimento de la acción a partir del 1/01/2021,  no obstante la Asociación Kuagro Mona Ri Palenge Andi Bakata, señalan  que esta conmemoración como es habitual  la realizara en el mes de septiembre de 2021..
 </t>
  </si>
  <si>
    <t xml:space="preserve">Se socializo el presupuesto dispuesto para el apoyo financiero para la conmemoración desde la Dirección de Participación. 
A la fecha se ha brindado asistencia y apoyo técnico en la construcción de la propuesta de las actividades de la semana de la diáspora Palenquera en Bogotá al kuagro Mona Ri Palenge Andy Bakata.
Se han generado articulaciones interinstitucionales para la planeación de las actividades de la semana de la Diáspora Palenquera en Bogotá. 
En aras de garantizar la mayor participación de los miembros del pueblo palenquero, se han venido acompañando a la Asociación Kuagro Mona ri Palenge Andi Bakata en el proceso de georreferenciación y cartografía social de las y los palenqueros en Bogotá para aumentar y determinar el alcance de esta acción
La ejecución de esta acción afirmativa se encuentra proyectada para el tercer trimestre del 2021, por este motivo no se reporta avances de presupuesto.
Desde la Dirección de Participación se programó el cumplimento de la acción a partir del 1/01/2021,  no obstante la Asociación Kuagro Mona ri Palenge Andi Bakata, señalan  que esta conmemoración como es habitual  la realizara en el mes de septiembre de 2021..
</t>
  </si>
  <si>
    <t xml:space="preserve">Gestión Pública efectiva abierta y transparente </t>
  </si>
  <si>
    <t xml:space="preserve">403:A 2024, diseñar e implementar la Estrategia de Gobierno Abierto en salud de Bogotá D.C. (GABO), a través de acciones de participación social en salud, reconciliación, transparencia, control social y rendición de cuentas y servicio al ciudadano, con procesos comunitarios e intersectoriales en las 20 localidades. </t>
  </si>
  <si>
    <t>Salud</t>
  </si>
  <si>
    <t>Secretaria Distrital de Salud</t>
  </si>
  <si>
    <t>Dirección de Participación Social, Gestión Territorial y Transectorialidad</t>
  </si>
  <si>
    <t>Leonardo Antonio Mejia Prado
Mirna Casseres Cassiani</t>
  </si>
  <si>
    <t>3649090 Ext. 9530
3116594909</t>
  </si>
  <si>
    <t xml:space="preserve">
la2mejia@saludcapital.gov.co
m1casseres@saludcapital.gov.co
</t>
  </si>
  <si>
    <t>1.42</t>
  </si>
  <si>
    <t>Vinculación de  1 profesional con pertenencia étnica Palenquera para apoyar la implentacion de acciones  y procesos diferenciales en salud para la población Palenquera residente en Bogota. D.C.</t>
  </si>
  <si>
    <t>10 Reduccion de desigualdades</t>
  </si>
  <si>
    <t>Poblacional-Diferencial</t>
  </si>
  <si>
    <t xml:space="preserve">% profesional con pertenencia étnica palenquera contratados </t>
  </si>
  <si>
    <t xml:space="preserve">1 profesional con pertenencia étnica palenquera contratados </t>
  </si>
  <si>
    <t>Sin linea base</t>
  </si>
  <si>
    <t>Se cuenta con la contratacion de un (1) talento humano con pertinencia Étnica Palenquera.</t>
  </si>
  <si>
    <r>
      <rPr>
        <sz val="12"/>
        <rFont val="Arial"/>
        <family val="2"/>
      </rPr>
      <t xml:space="preserve">Se dio continuidad contractual  a la profesional MIRNA CASSERES CASSIANI, con pertenencia palenquera  quien dinamiza, asesora, asiste y facilita el relacionamiento institucional con la comunidad palenquera en los procesos participativos en salud  incidentes locales y Distritales. </t>
    </r>
    <r>
      <rPr>
        <sz val="12"/>
        <color rgb="FFFFFF00"/>
        <rFont val="Arial"/>
        <family val="2"/>
      </rPr>
      <t xml:space="preserve"> </t>
    </r>
  </si>
  <si>
    <t xml:space="preserve">Gestión Pública efectiva abierta y trnasparente </t>
  </si>
  <si>
    <t xml:space="preserve">403: A 2024, diseñar e implementar la Estrategia de Gobierno Abierto en salud de Bogotá D.C. (GABO), a través de acciones de participación social en salud, reconciliación, transparencia, control social y rendición de cuentas y servicio al ciudadano, con procesos comunitarios e intersectoriales en las 20 localidades. </t>
  </si>
  <si>
    <t>Secrearia Distrital de Salud</t>
  </si>
  <si>
    <t xml:space="preserve">Leonardo Antonio Mejia Prado
Mirna Casseres Cassiani 
</t>
  </si>
  <si>
    <t>1.43</t>
  </si>
  <si>
    <t>Facilitar espacios de inclusion de la poblacion palenquera, a través de la estrategia de  los Territorios de Innovación y Participación en Salud TIPS, para el  fortalecimiento  de las practicas socio culturales propias de esta comunidad.</t>
  </si>
  <si>
    <t>% de espacion  facilitados a la población palenquera desde la estrategia TIPS</t>
  </si>
  <si>
    <t>Número de espacios facilitados a la población palenquera desde la estrategia TIPS</t>
  </si>
  <si>
    <t>Socialización de la estrategia Territorios de Innovacion y Participacion Social en Salud TIPS con la comunidad Palenquera. Durante este periodo no se reporta avance, por que  técnicamente no se ha iniciado el proyecto que contempla los espacios TIPS.</t>
  </si>
  <si>
    <t>Socialización de la estrategia Territorios de Innovación y participación Social en Salud TIPS con la comunidad Palenquera. Durante este periodo no se reporta avance, por que técnicamente no se ha iniciado el proyecto que contempla los espacios TIPS físico no obstante se socializó y se puso a disposición TIPS ambiente digital que hace parte de la metodologia .</t>
  </si>
  <si>
    <t>Dificultades: Técnicamente no se ha iniciado el proyecto que contempla los espacios TIPS físico alternativa de Solución: En este momento 
el sector esta adelantando convenios interadministrativos con otros sectores para la 
adecuación de estos espacios, los espacios TIPS.
La estrategia contempla TIPS ambiente Digital la cual se pone a disponibilidad  para uso de la comunidad palenquera.</t>
  </si>
  <si>
    <t xml:space="preserve">Leonardo Antonio Mejia Prado
Mirna Casseres Cassiani
</t>
  </si>
  <si>
    <t>3649090 Ext. 9530
3116594909</t>
  </si>
  <si>
    <t>1.44</t>
  </si>
  <si>
    <t xml:space="preserve">Implementar  una estrategia de fortalecimiento de prácticas de cuidado de la salud de la comunidad Palenquera, desde la gestión de la salud pública y acciones colectivas, reconociendo dinámicas de las cosmovisiones propias. </t>
  </si>
  <si>
    <t>Porcentaje de personas Palenqueras atendidas a través de acciones promocionales y preventivas para el cuidado de la salud desarrolladas en la estrategia "Kilumba".</t>
  </si>
  <si>
    <t>(Número de personas Palenqueras atendidas a través de de acciones promocionales y preventivas para el cuidado de la salud desarrolladas en la estrategia "Kilumba"/número total de personas palenqueras priorizadas)*100</t>
  </si>
  <si>
    <t>Durante este periodo se han sostenido varias sesiones con la instancia representativa con el fin de socializar la operación de la estrategias  étnicas a través de cada entorno de la vida cotidiana (vivienda y publico) que puedan ofrecer herramientas e insumos para la viabilizar la operación del "Kilumba" que permita aterrizar la operación del equipo,  reconociendo los saberes propios y las dinámicas de la comunidad en el contexto ciudad. Lo anterior sumado al ajuste de recursos del PSPIC por la emergencia sanitaria, impidieron la ejecución de la acción durante este periodo, se espera que a partir del segundo semestre 2021 se inicie su implementación.</t>
  </si>
  <si>
    <t xml:space="preserve">Dificultad: El recurso dispuesto inicialmente, se ha visto reducido por la situación generada frente a la pandemia COVID-19. 
- Definición de la implementación de la estrategia "Kilumba" por parte de la instancia representativa
- Ausencia de base censal o caracterización de la población
Alternativa de solución: se espera que a partir del segundo semestre 2021 se inicie su implementación.
</t>
  </si>
  <si>
    <t>Para el periodo comprendido de abril a junio, a partir del reconocimiento de las dinámicas y particularidades de las poblaciones étnicas, se generó un espacio de socialización y concertacióncon los miembros de la Asociación kuagro Mona RiPalengeAndiBakata, con los cuales se realizó en un primer momento las orientaciones nacionales y distritales según las etapas, logrando sensibilizar a los líderes frente a la importancia de la vacunación en la población.
Conforme a los compromisos en el marco del articulo 66 PDD, frente a la estrategia "Kilumba" se pretende abordar a personas palenqueras con enfoque diferencial partiendo de la cosmovisión propia de la comunidad, para lo cual se expuso a la población la dinamica de los espacios por los cuales pordría desarrollarse la estrategia, y se acordo la presentación de una propuesta desde la misma comunidad para la definición tecnica de la misma. Hasta la fecha no se cuenta con dicha propuesta, para lo cual, se propuso realizar un trabajo conjunto en varias etapadas en la vigencia julio-octubre, con el fin de realizar mesas de trabajo para definir y estructurar de manera conjunta el producto conforme a las dinámicas de la población, para ser implementada a partir del mes de noviembre 2021</t>
  </si>
  <si>
    <t xml:space="preserve">Dificultades:
• El recurso dispuesto inicialmente para las diferentes intervenciones se vio modificado por las necesidades que emergieron ante la pandemia por Covid 19  en el contexto de la capital.
• Realimentacion de la implementación de la estrategia "Kilumba" por parte de la instancia representativa.
•Ausencia de base censal o caracterización de la población
Alternativa de solución: A partir de la siguiente vigencia, noviembre 2021 se iniciara su implementación.
</t>
  </si>
  <si>
    <t>Salud para la vida y el bienestar</t>
  </si>
  <si>
    <t>81:A 2024 incrementar en un 33% la atención a las poblaciones diferenciales (etnias, LGBTI, habitantes de calle, carreteros, personas que ejercen actividades sexuales pagadas), desde la gestión de la salud pública y acciones colectivas.</t>
  </si>
  <si>
    <t>Subdirección de Gestión y Evaluación de Políticas en salud Pública</t>
  </si>
  <si>
    <t>Gina Paola Gonzalez Ramirez
Edyanni Ramos Valoyes</t>
  </si>
  <si>
    <t>3649090 Ext 9570
3649090 Ext 9838</t>
  </si>
  <si>
    <t>GPGonzalez@saludcapital.gov.co
e1ramos@saludcapital.gov.co</t>
  </si>
  <si>
    <t>1.45</t>
  </si>
  <si>
    <t xml:space="preserve">Implementar procesos de atención psicosocial y psico ancestral para población palenquera víctima del conflicto armado en el marco del Programa de Atención Psicosocial y Salud Integral a Víctimas del Conflicto Armado PAPSIVI
</t>
  </si>
  <si>
    <t>Poblacional-Diferencial; Derechos Humanos</t>
  </si>
  <si>
    <t xml:space="preserve">Numero de profesionales con pertenencia étnica Palenquera  contratados </t>
  </si>
  <si>
    <t>Sumatoria  de profesionales con pertenencia étnica Palenquera contratados</t>
  </si>
  <si>
    <t xml:space="preserve">Esta estrategia se caracteriza por comprender la atención Psico ancestral a las personas Víctimas del Conflicto Armado pertenecientes a la comunidad palenquera en el marco del Programa de Atención Psicosocial y Salud Integral a Víctimas del Conflicto. Durante este periodo se socializo con la instancia representativa la implementación de la estrategia, que viajaría a través del entorno de la vida cotidiana vivienda con una operación distrital y la vinculación de un equipo compuesto por cuatro talentos humanos con pertenencia étnica palenquera, estando un profesional social, un técnico en salud, un gestor comunitario y un sabedor ancestral.
En la actualidad se cuenta con los avales y hojas de vida de los talentos humanos propuestos por la instancia representativa, los cuales se encentran en proceso de  contratación por parte de la SISS Sur Occidente para su implementación en la vigencia PSPIC marzo-junio 2021.
</t>
  </si>
  <si>
    <t>Dificultad: Contar con la vinculación del equipo en el mes de Marzo 2021.
Alternativa de Solución: Se notificara a la Subred Integrada de Servicios de Salud Sur Occidente la agilidad al proceso de contratación</t>
  </si>
  <si>
    <t xml:space="preserve">Esta estrategia se caracteriza por comprender la atención Psicoancestral a las personas Víctimas del Conflicto Armado pertenecientes a las comunidad palenquera en el marco del Programa de Atención Psicosocial y Salud Integral a Víctimas del Conflicto.Durante este periodo se inicio con implementación de la estrategia, que viaja a través del entorno hogar con una operación distrital y la vinculación de un equipo compuesto por cuatro talentos humanos con pertenencia étnica palenquera, estando un profesional social, un técnico en salud, un gestor comunitario y un sabedor ancestral. 
Para el periodo, entre los meses de mayo – junio se abordaron en procesos de atención psicosocial ancestral y de atención integral en salud un total de 30 personas víctimas del conflicto armado (10 masculino y 20 femenino) pertenecientes a la población y residentes en la ciudad de Bogotá.
</t>
  </si>
  <si>
    <t>Programa de Atención Psicosocial y Salud Integral a Víctimas del Conflicto Armado PAPSIVI</t>
  </si>
  <si>
    <t>298: A 2024 realizar atención psicosocial a 14.400 personas víctimas del conflicto armado.</t>
  </si>
  <si>
    <t>Subdirección de Determinantes en Salud</t>
  </si>
  <si>
    <t>Adriana Mercedes Ardila Sierra
Diana Patricia Saldarriaga Bilbao</t>
  </si>
  <si>
    <t xml:space="preserve">
3649090 Ext 9346 
3649090 Ext - 9047</t>
  </si>
  <si>
    <t>AMArdila@saludcapital.gov.co
DPSaldarriaga@saludcapital.gov.co</t>
  </si>
  <si>
    <t>1.46</t>
  </si>
  <si>
    <t xml:space="preserve">Realizar una caracterización socioeconómica de la población palenquera residente en el Distrito Capital   </t>
  </si>
  <si>
    <t>Derechos Humanos</t>
  </si>
  <si>
    <t>Porcentaje de avance en la elaboración de una caracterización socioeconómica de la población palenquera residente en el Distrital Capital</t>
  </si>
  <si>
    <t>(Sumatoria de fases ejecutadas para la elaboración de una caracterización socioeconómica de la población palenquera residente en el Distrito Capital/sumatoria de fases programadas)*100
Fase1: 20% Diseño (2021)
Fase 2: 50 % Elaboración (2021)
Fase 3:  30% Elaboración, resultados y divulgación (2022)</t>
  </si>
  <si>
    <t>Sin línea de base</t>
  </si>
  <si>
    <t xml:space="preserve">
Funcionamiento</t>
  </si>
  <si>
    <t>Reuniones de definición del alcance de la propuesta y establecimiento de responsabilidades respecto de los elementos cuantitativos (Dirección de Estudios Macro -DEM) y cualitativos (Dirección de Equidad y Políticas Poblacionales DEPP) de la caracterización. Se elaboró propuesta de tabla de contenido y cuadro con el estado del arte de 12 documentos.</t>
  </si>
  <si>
    <t>Ninguna.</t>
  </si>
  <si>
    <t>Presentación del alcance de la caracterización ante los representantes de este grupo étnico y la Subdirección de Asuntos Étnicos (SAE) de la Secretaría de Gobierno.
Anexos: (1) 1_0520_Acta Caracterización palenquera. (2) 1_0520_alcance_caracterizacion_palenqueros</t>
  </si>
  <si>
    <t>Secretaría Distrital de Planeación</t>
  </si>
  <si>
    <t xml:space="preserve">Dirección de Estudios Macro
Dirección de Equidad y Políticas Poblacionales </t>
  </si>
  <si>
    <t>Daniela Pérez Otavo
Zoraida Galindo
Edwin Cuevas Chaves
Pilar Montagut Castaño
Diana Huertas
Laura Patarroyo Gómez</t>
  </si>
  <si>
    <t>3358000 ext. 8558
3358000 ext. 8558
3358000 ext. 8521
3358000 ext. 8523</t>
  </si>
  <si>
    <t>dperezo@sdp.gov.co
zgalindo@sdp.gov.co
ecuevas@sdp.gov.co
pmontagut@sdp.gov.co
dhuertas@sdp.gov.co
lpatarroyo@sdp.gov.co</t>
  </si>
  <si>
    <t>56: Gestión Pública Efectiva</t>
  </si>
  <si>
    <t xml:space="preserve">492:Desarrollar herramientas metodológicas para que los quince sectores de la administración tomen decisiones de política pública, de gestión institucional y de inversión que incorporen necesidades diferenciadas de las poblaciones, los sectores sociales y las familias del distrito, a partir de 15 estudios sobre sus realidades y dinámicas adelantados desde el Observatorio Poblacional-Diferencial y de Familias. </t>
  </si>
  <si>
    <t>7634: Fortalecimiento de capacidades para la gestión del ciclo de políticas públicas</t>
  </si>
  <si>
    <t>3.1</t>
  </si>
  <si>
    <t>3. Garantía del ejercicio de los derechos de los afrodescendientes, con énfasis en los derechos humanos y en el reconocimiento de los derechos históricos y contemporáneos como grupo étnico.</t>
  </si>
  <si>
    <t>Garantizar 2 espacios de participación anuales para 60 personas de la comunidad Palenquera en la formulación, ejecución y seguimiento de los instrumentos de planeación distritales</t>
  </si>
  <si>
    <t xml:space="preserve">Número de espacios convocados para la participación del pueblo Palenquero en la formulación de los instrumentos de planeación de la SDP </t>
  </si>
  <si>
    <t xml:space="preserve">Sumatoria de espacios convocados para la participación del pueblo Palenquero en la formulación de los instrumentos de planeación de la SDP </t>
  </si>
  <si>
    <t>Se realizó una reunión a la cual se invitó a las comunidades negras, raizales, palenqueras y afro para recibir aportes frente a la construcción de la Ley Orgánica de Región Metropolitana</t>
  </si>
  <si>
    <t>Se tenía previsto un espacio de participación para el proceso de formulación del POT, sin embargo no se pudo realizar durante la vigencia 2020 debido a que este se postergo para la vigencia 2021.</t>
  </si>
  <si>
    <t>Se tienen previstos dos espacios, programados el 10 de mayo y 2 de Julio. Al corte de este primer trimestre no se han realizado reuniones.</t>
  </si>
  <si>
    <t>El 20 de abril y el 08 de junio de 2021 se realizaron dos espacios de participación para el pueblo palenquero en el marco de la formulación del POT. Con estos dos espacios se da cumplimiento del 100% de la meta frente a esta acción para la vigencia 2021. 
Como espacios adicionales a los que dieron cumplimiento a la meta, se invitó pueblo palenquero para participar en las reuniones de: 1) "Despachando, inversión de los recursos de las regalías en Bogotá" realizado el día 21 de abril de 2021 y 2) Consejo Consultivo del pueblo Palenquero, realizado el día 24 de mayo. El evento de Regalías se transmitió por Facebook Live, por lo tanto no se tiene soporte de asistencia.
A la fecha todas las actividades han sido de carácter virtual, razón por la cual no se ha ejecutado presupuesto.</t>
  </si>
  <si>
    <t>51  Gobierno Abierto</t>
  </si>
  <si>
    <t xml:space="preserve">408: Definir e implementar estrategias de participación ciudadana  en la formulación, ejecución y seguimiento  a los instrumentos de planeación de la SDP y en los procesos de rendición de cuentas distritales y locales  atendiendo los enfoques del Plan de Desarrollo. </t>
  </si>
  <si>
    <t>7604: Diseño de modelo colaborativo para la participación ciudadana en los instrumentos de planeación, los ejercicios de rendición de cuentas distritales y locales y los presupuestos participativos.</t>
  </si>
  <si>
    <t>Dirección de Participación y Comunicación para la Planeación</t>
  </si>
  <si>
    <t>Juan Carlos Prieto
Natalia Garzón</t>
  </si>
  <si>
    <t>jprieto@sdp.gov.co
ngarzon@sdp.gov.co</t>
  </si>
  <si>
    <t>3.2</t>
  </si>
  <si>
    <t xml:space="preserve">Garantizar 1 espacio de participación anual para 60 personas de la comunidad Palenquera en los procesos de rendición de cuentas de la SDP. </t>
  </si>
  <si>
    <t xml:space="preserve">Número de espacios de rendición de cuentas de la SDP con convocatoria al pueblo Palenquero.  </t>
  </si>
  <si>
    <t xml:space="preserve">Sumatoria de espacios de rendición de cuentas de la SDP con convocatoria al pueblo Palenquero.  </t>
  </si>
  <si>
    <t>Se realizó rendición de cuentas invitando a toda la ciudadanía, incluidas las personas palenqueras. El evento fue el 18 de diciembre de 2020. El tema principal fue avances en el POT. Se realizó mediante la plataforma de Facebook Live, desde la cuenta oficial de la SDP.</t>
  </si>
  <si>
    <t>Debido a las condiciones de la Pandemia por COVID19, se realizó el evento de manera virtual a través de la plataforma Facebook Live. Por esta razón no se cuenta con listas de asistencia.</t>
  </si>
  <si>
    <t>El evento de rendición de cuentas está previsto entre los meses de agosto y septiembre de 2021.</t>
  </si>
  <si>
    <t>El evento de rendición de cuentas de la Secretaría Distrital de Planeación está previsto para el mes de septiembre de 2021.</t>
  </si>
  <si>
    <t>2.17</t>
  </si>
  <si>
    <r>
      <rPr>
        <sz val="12"/>
        <color rgb="FF000000"/>
        <rFont val="Arial"/>
        <family val="2"/>
      </rPr>
      <t>Apoyar técnica y financieramente 1 actividad anual</t>
    </r>
    <r>
      <rPr>
        <b/>
        <sz val="12"/>
        <color rgb="FF000000"/>
        <rFont val="Arial"/>
        <family val="2"/>
      </rPr>
      <t xml:space="preserve"> </t>
    </r>
    <r>
      <rPr>
        <sz val="12"/>
        <color rgb="FF000000"/>
        <rFont val="Arial"/>
        <family val="2"/>
      </rPr>
      <t>de la semana cultural Palenquera en Bogotá.</t>
    </r>
  </si>
  <si>
    <t xml:space="preserve">Número de actividades de la semana cultural palenquera con apoyo técnico y financiero </t>
  </si>
  <si>
    <t xml:space="preserve">No. de actividades de la semana cultural palenquera apoyada </t>
  </si>
  <si>
    <t>-</t>
  </si>
  <si>
    <t>La semana palenquera se tiene prevista para el mes de septiembre de 2021.</t>
  </si>
  <si>
    <t>Se tuvo una reunión de avance en la gestión el 25 de mayo de 2021. La semana palenquera se tiene prevista para finales de septiembre.</t>
  </si>
  <si>
    <t>1.47</t>
  </si>
  <si>
    <t>Realización de seis (6) caminatas ecológicas con la comunidad palenquera, en los territorios ambientales de Bogotá.</t>
  </si>
  <si>
    <t>Ambiental, diferencial</t>
  </si>
  <si>
    <t>Número de caminatas ecológicas realizadas con la comunidad palenquera, en los territorios ambientales de Bogotá.</t>
  </si>
  <si>
    <t>Sumatoria de caminatas ecológicas realizadas con la comunidad palenquera, en los territorios ambientales de Bogotá.</t>
  </si>
  <si>
    <t>N.A</t>
  </si>
  <si>
    <t>Como resultado de la mesa de trabajo realizada entre el sector ambiente y la comunidad palenquera, el 15 de marzo de 2021, se presenta desde la SDA, la oferta  de caminatas ecológicas y la comunidad presenta cronograma de actividades, el cual se incorpora al plan de trabajo del aula AUAMBARI.</t>
  </si>
  <si>
    <t>Se recibe desde la comunidad un cronograma de 4 caminatas ecológicas para realizar este año, de las cuales se realiza la primera el 16 de mayo en el Parque Nacional Enrique Olaya Herrera, en donde participaron 27 personas y acompaño la Subdirección de Asuntos Etnicos.</t>
  </si>
  <si>
    <t>Sistema Distrital de cuidado/ Transformación cultural para la conciencia ambiental y el cuidado de la fauna doméstica</t>
  </si>
  <si>
    <t>Vincular 3.500.000 personas a las estrategias de cultura ciudadana, participación, educación ambiental y protección</t>
  </si>
  <si>
    <t>7657-Trasformación cultural ambiental a partir de estrategias de educación, participación y comunicación en Bogotá</t>
  </si>
  <si>
    <t>Ambiente</t>
  </si>
  <si>
    <t>Secretaría Distrital de Ambiente</t>
  </si>
  <si>
    <t>Oficina de Participación, Educación y Localidades - OPEL</t>
  </si>
  <si>
    <t>Alix Montes Arroyo - Jefe OPEL  y Silvia Ortiz - profesional</t>
  </si>
  <si>
    <t>alix.montes@ambientebogota.gov.co  - silvia.ortiz@ambientebogota.gov.co</t>
  </si>
  <si>
    <t>0.4</t>
  </si>
  <si>
    <t>Generación e implementación de un cronograma de acciones de educación ambiental, en las temáticas de interés especial para el pueblo palenquero, que incluyan dos procesos de formación en la temática de humedales.</t>
  </si>
  <si>
    <t>Acción por el clima</t>
  </si>
  <si>
    <t>porcentaje de acciones de educación ambiental realizadas en las temáticas de interés especial para el pueblo palenquero desde la SDA</t>
  </si>
  <si>
    <t>(Sumatoria de acciones de educación ambiental realizadas en las temáticas de interés especial para el pueblo palenquero desde la SDA/Número de acciones de educación ambiental solicitadas en las temáticas de interés especial para el pueblo palenquero) *100</t>
  </si>
  <si>
    <t>Como resultado de la mesa de trabajo realizada entre el sector ambiente y la comunidad palenquera, el 15 de marzo de 2021, se presenta desde la SDA, la oferta  pedagógica y la comunidad presenta cronograma de actividades, el cual se incorpora al plan de trabajo del aula AUAMBARI.</t>
  </si>
  <si>
    <t>8.557.900</t>
  </si>
  <si>
    <t>Se recibe desde la comunidad un cronograma que incluye 13 actividades de educación ambiental para el 2021 desde el mes de abril hasta octubre. De las cuales, para el peiodo reportado se realizaron 2 actividades: Tejiendo la biodiversidad el 25 de abril y Origami naturaleza de papel el 15 de mayo de 2021.</t>
  </si>
  <si>
    <t>4.1</t>
  </si>
  <si>
    <t>4. Promoción de la construcción de relaciones de entendimiento intercultural entre los afrodescendientes y el conjunto de la población bogotana.</t>
  </si>
  <si>
    <t>Apoyo logístico a la realización de la semana palenquera (2021-2024)</t>
  </si>
  <si>
    <t>Número de apoyo logístico dado  para la realización de la semana palenquera (2021-2024)</t>
  </si>
  <si>
    <t>Sumatoria de apoyo logístico dado  para la realización de la semana palenquera (2021-2024)</t>
  </si>
  <si>
    <t>A la fecha la comunidad palenquera no ha establecido ni solicitado el apoyo logístico para la semana palenquera 2021</t>
  </si>
  <si>
    <t>En la segunda mesa de seguimiento al plan de acciones afirmativas de la comunidad palenquera y el sector ambiente, la cual se realizó el 24 de junio, la SDA pone a consideración de la comunidad una serie de elementos logísticos como opciones de apoyo para la semana palenquera en el 2021, sin embargo todavía no se ha definido por parte de la comunidad que actividades o requerimientos de apoyo logístico se implementarán, por lo tanto el porcentaje de avance del indicador es cero.</t>
  </si>
  <si>
    <t>8.1</t>
  </si>
  <si>
    <t>8. Reconocimiento y apoyo a las dinámicas socioculturales, económicas y organizativas particulares de los afrodescendientes, incluyendo las perspectivas de género y generacionales.</t>
  </si>
  <si>
    <t>Vinculación de un enlace palenquero en la OPEL – SDA, para la inclusión del enfoque diferencial de saberes y costumbres del pueblo palenquero en los procesos de educación ambiental y gestión ambiental.</t>
  </si>
  <si>
    <t>Número de enlaces palenqueros en la OPEL – SDA, para la inclusión del enfoque diferencial de saberes y costumbres del pueblo palenquero en los procesos de educación ambiental y gestión ambiental.</t>
  </si>
  <si>
    <t>Sumatoria de un enlaces palenqueros en la OPEL – SDA, para la inclusión del enfoque diferencial de saberes y costumbres del pueblo palenquero en los procesos de educación ambiental y gestión ambiental.</t>
  </si>
  <si>
    <t>Un (1) enlace palenquero en la OPEL en 2020</t>
  </si>
  <si>
    <t>En el primer trimestre de 2021, se contrata en la OPEL - SDA a la referente palenquera Isabel Salgado.</t>
  </si>
  <si>
    <t>Durante el periodo reportado, la SDA - OPEL continua con la vinculación de la profesional Isabel Salgado como referente de la comunidad palenquera avalada por la Asociación Monari ri Palengue, por lo tanto en el segundo trimestre la ejecución presupuestal es cero.</t>
  </si>
  <si>
    <t>0.5</t>
  </si>
  <si>
    <t>Realizar jornadas de servicios en atención integral animal, exclusiva para animalitos pertenecientes a familias palenqueras.</t>
  </si>
  <si>
    <t>Poblacional - Diferencial</t>
  </si>
  <si>
    <t>2021-2024</t>
  </si>
  <si>
    <t xml:space="preserve">Porcentaje de implementación de jornadas de servicios en atención integral animal, exclusiva para animalitos pertenecientes a familias palenqueras </t>
  </si>
  <si>
    <t>(Número de  jornadas de servicios en atención integral animal, exclusiva para animalitos pertenecientes a familias palenqueras realizadas/Número de  jornadas de servicios en atención integral animal, exclusiva para animalitos pertenecientes a familias palenqueras programadas en las mesas de trabajo con la comunidad)*100</t>
  </si>
  <si>
    <t>ND</t>
  </si>
  <si>
    <t>Desde el IDPBYA se diseña un cronograma para la realización de las jornadas de bienestar animal para los animales pertenecientes a las familias palenqueras que habitan Bogotá con el fin de ser presentado y analizado por la comunidad según sus necesidades e intereses.</t>
  </si>
  <si>
    <t>Priorizar la contratación del enlace palenquero en el mes de julio</t>
  </si>
  <si>
    <t>22 Transformación cultural para la conciencia ambiental y el cuidado de la fauna doméstica</t>
  </si>
  <si>
    <t xml:space="preserve">Vincular a 3.500.000 personas a las estrategias de cultura ciudadana, participación y educación ambiental y protección animal con enfoque territorial, diferencial y de género. </t>
  </si>
  <si>
    <t>7560 Implementación de estrategias de cultura y participación ciudadana para la defensa, convivencia,
protección y bienestar de los animales en Bogotá</t>
  </si>
  <si>
    <t>IDPYBA</t>
  </si>
  <si>
    <t>Subdirección de Cultura Ciudadana y Gestión del Conocimiento
Oficina Asesora de Planeación</t>
  </si>
  <si>
    <t>Natalia Parra Osorio
Leidy Rodríguez</t>
  </si>
  <si>
    <t>3115188547
3232219130</t>
  </si>
  <si>
    <t>culturaciudadana@animalesbog.gov.co
politicas@animalesbog.gov.co</t>
  </si>
  <si>
    <t>0.6</t>
  </si>
  <si>
    <t>Vinculación de un enlace palenquero en el IDPYBA, para la inclusión del enfoque diferencial de saberes y costumbres del pueblo palenquero en los procesos de protección y bienestar animal</t>
  </si>
  <si>
    <t>Un enlace palenquero vinculado contractualmente en el IDPYBA</t>
  </si>
  <si>
    <t>Debido a los cambios en el perfil requerido para el enlace palenquero se inició de nuevo el proceso contractual con las hojas de vida presentadas y avaladas por la comunidad, las cuales fueron revisadas por el IDPBYA para seleccionar a la persona que será contratada como enlace palenquero. Se realizó la solicitud de documentación y posterior revisión de la documentación, según los requerimientos en materia contractual para las entidades del Distrito Capital</t>
  </si>
  <si>
    <t>Las demoras en el proceso contractual se han dado debido a las nuevas disposiciones en materia de contratación dispuetas por la administración distrital.  Como alternativa de solución se tiene la priorización de este contrato en el mes de julio</t>
  </si>
  <si>
    <t>0.7</t>
  </si>
  <si>
    <t xml:space="preserve">Acceso gratuito a miembros de la comunidad palenquera a las actividades de educación ambiental y transformación cultural desarrollados todos los martes en horarios de atención al Jardín Botánico. </t>
  </si>
  <si>
    <t>Ambiental - territorial</t>
  </si>
  <si>
    <t>Número de personas de la comunidad palenquera participantes en las actividades de educación ambiental y transformación cultural desarrolladas en el Jardín Botánico todos los martes en horarios de atención al ciudadano.</t>
  </si>
  <si>
    <t>sumatoria de personas que ingresaron a las actividades de educación ambiental del Jardín Botánico.</t>
  </si>
  <si>
    <t>20 personas de la comunidad vinculadas a actividades de educación ambiental</t>
  </si>
  <si>
    <t>Se vinculó el 100% de las personas de la comunidad planquera que solicitaron participar en actividades de educación ambiental</t>
  </si>
  <si>
    <t>se realizaron actividades de educación ambiental y espacios autónomos del pueblo palenquero</t>
  </si>
  <si>
    <t>Las limitaciones por COVID!9 determinan el número máximo d epersonasque participan en cada actividad,</t>
  </si>
  <si>
    <t>Durante el segundo trimestre no se llevaron a cabo acciones de educación ambiental dirigidas al pueblo Palenquero. Si bien se programó una actividad virtual para el 28 de abril, esta no pudo llevarse a cabo por situaciones externas relacionadas con el Paro Nacional.</t>
  </si>
  <si>
    <t>Desde la subdirección educativa y cultural se está adelantando el diseño de actividades de educación ambiental dirigidas al pueblo Palenquero.</t>
  </si>
  <si>
    <t>Transformación cultural para la conciencia ambiental y el cuidado de la fauna doméstica</t>
  </si>
  <si>
    <t>160 Vincular 3.500.000 personas a las estrategias de cultura ciudadana, participación, educación ambiental y protección</t>
  </si>
  <si>
    <t>7666. Fortalecimiento de la educación y la participación paara la promoción de la cultura ambiental en el Jardín Botánico de Bogotá</t>
  </si>
  <si>
    <t>Ambiente  -JBB</t>
  </si>
  <si>
    <t>Jardin Botanico  Jose Celestino Mutis</t>
  </si>
  <si>
    <t>Educativa y Cultura</t>
  </si>
  <si>
    <t>Nubia Esperanza Sänchez
Magda Lorena Palacios</t>
  </si>
  <si>
    <t>4377060 ext 1007
3002270855</t>
  </si>
  <si>
    <t>nesanchez@jbb.gov.co
mlpalacios@jbb.gov.co</t>
  </si>
  <si>
    <t>0.8</t>
  </si>
  <si>
    <t>Realizar el acompañamiento de las huertas (rosa) urbanas que tengan los pueblos palenqueros - JBB, se solicita asesoria técnica, en ejercicio de corresponsabilidad,acompañamiento en casa de medicina tradicional y de atención de la pobación palenquera a través de plantas medicianles, y en espacios como trojas, mesa de trabajo para definición de cronogramas y planes, se requiere tener base de datos de las huertas o rosas palenqueras</t>
  </si>
  <si>
    <t>Número de huertas urbanas que tengan los pueblos  palenqueros (incluye la casa de la medicina) asesoradas técnicamente en ejercicio de corresponsabilidad</t>
  </si>
  <si>
    <t xml:space="preserve">Sumatoria  de huertas urbanas que tengan los pueblos  palenqueros (incluye la casa de la medicina) asesoradas técnicamente en ejercicio de corresponsabilidad </t>
  </si>
  <si>
    <t>Por procesos de contratación no ha sido designado el profesional encargado de las huertas a realizar en el marco de acciones afirmativas, se proyecta su vinculación para el segundo trimestre.</t>
  </si>
  <si>
    <t>Se realizó una reunión con las personas representantes del pueblo Palenquero, y el compromiso fue que la comunidad allegara las bases de datos con las personas interesadas para iniciar el proceso.</t>
  </si>
  <si>
    <t>Cuando se entreguen las bases de datos por parte de la comunidad se iniciará la estrategia de fortalecimiento de huertas urbanas y periurbanas con las personas interesadas, agendando visitas de diagnóstico.</t>
  </si>
  <si>
    <t>Bogotá region emprendedora e innovadora</t>
  </si>
  <si>
    <t>172 Implementar un programa Distrital de agricultura urbana y periurbana articulado a los mercados campesinos</t>
  </si>
  <si>
    <t>7681. Fortalecimiento de la agricultura urbana y periurbana</t>
  </si>
  <si>
    <t>Técnica operativa</t>
  </si>
  <si>
    <t>Germán Darío Álvarez
Magda Lorena Palacios</t>
  </si>
  <si>
    <t>4377060 ext.1009
3002270855</t>
  </si>
  <si>
    <t>galvarezjbb.gov.co 
mlpalacios@jbb.gov.co</t>
  </si>
  <si>
    <t>3.3</t>
  </si>
  <si>
    <t>Apoyo  técnico, logístico y financiero para la creación y fortalecimiento de un programa de radio con enfoque diferencial étnico palenquero , siempre y cuandro exista la propuesta ya construida  por parte de la comunidad</t>
  </si>
  <si>
    <t>enfoque diferencial étnico</t>
  </si>
  <si>
    <t xml:space="preserve"> un (1) programa de radio con enfoque diferencial étnico palenquero </t>
  </si>
  <si>
    <t>porcentaje</t>
  </si>
  <si>
    <t>Sin línea de Base</t>
  </si>
  <si>
    <t xml:space="preserve">En reunion de concertación realizada el 25 de febrero de 2021, la comunidad palanquera definió que no tienen un programa Radial para darle cumplimiento a la acción y que la acción afirmativa se materializará a través de la oficina asesora de comunicación del IDPAC con quien se apoyarán y articularán los procesos de programas radiales culturales y promoción de actividades en el marco de las actividades de la comunidad palenquera en Bogotá.  </t>
  </si>
  <si>
    <t>En reunión sostenida el martes 6 de julio con la comunidad palenquera y la of. Asesora de comunicaciones del IDPAC, se concertó que la comunidad Palenquera presentará propuesta para la ejecución del programa radial.  Pese a que Durante el año 2021, no se reporta meta por cuanto no se emite el programa de radio aun, el IDPAC se encuentra en fase de aprestamiento con la comunidad, por lo que se avanza en reuniones preparatorias.</t>
  </si>
  <si>
    <t>Fortalecer los medios comunitarios y alternativos de comunicación.</t>
  </si>
  <si>
    <t>7687 - Fortalecimiento a las organizaciones sociales y comunitarias para una participación ciudadana informada e incidente con enfoque diferencial en el Distrito Capital Bogotá</t>
  </si>
  <si>
    <t>Gobierno</t>
  </si>
  <si>
    <t>IDPAC</t>
  </si>
  <si>
    <t>Subdirección de fortalecimiento</t>
  </si>
  <si>
    <t>Ana María Almario</t>
  </si>
  <si>
    <t>1- 2417900 ext. 3220</t>
  </si>
  <si>
    <t>aalmario@participacionbogota.gov.co</t>
  </si>
  <si>
    <t>3.4</t>
  </si>
  <si>
    <t>Una estrategia de comunicación  de (intervención en DC Radio, Nota para DCTV el noticiero de la participación, piezas gráficas y nota de prensa). de acuerdo a los eventos que realiza la población palenquera respaldada por la Gerencia de Etnias.  
      </t>
  </si>
  <si>
    <t>Una (1) estrategia de comunicación</t>
  </si>
  <si>
    <t xml:space="preserve">En reunion del 25 de febrero de 2021 se avanzó en la dinamización de la estrategia de comunicación, donde la comunidad palenquera planteó la propuesta de presentar un cronograma de actividades de participación cultural e incidente que materializarán este 2021. La oficina asesora de comunicación del IDPAC realizará todo el despliegue promocional de cubrimiento a través de piezas y videos de cada actividad.  </t>
  </si>
  <si>
    <t>Durante el segundo trimestre de 2021 se llevó a cabo la preparación de la propuesta de contenidos para los procesos de formación programados para el año en curso. La presentación y concertación de la propuesta está programada para el dia 8 de julio, con el proposito de definir el Diplomado para la vigencia 2021 y la modalidad en la que se llevará a cabo. 
Por parte del equipo de tranversalización de enfoques diferenciales, se ha adelantado la revisión de los contenidos para así proponer la metodologia de adecuación según la modalidad y contenidos concertados. 
En cuanto a la ejecución presupuestal, no se reporta avance pues este depende de la implementación del diplomado a través del cual se formará a las personas de la comunidad palenquera.  De acuerdo con lo concertado con las comunidades, se redujo el número total de personas a formar, sin perjuicio de la meta, la cual es un proceso de formación en el 2021</t>
  </si>
  <si>
    <t>Oficina Asesora de Comunicaciones / Gerencia de Etnias</t>
  </si>
  <si>
    <t xml:space="preserve">Omaira Morales Arboleda </t>
  </si>
  <si>
    <t>omorales@participacionbogota.gov.co</t>
  </si>
  <si>
    <t>7688.1</t>
  </si>
  <si>
    <t>7688 - Fortalecimiento de capacidades democráticas de la ciudadanía para una participación incidente y la gobiernan con enfoque de innovación social, en Bogotá.</t>
  </si>
  <si>
    <t>Dos (2) procesos de formación  bajo la modalidad virtual asistida o presencial de acuerdo con el plan de formación de la Escuela de Participación  en las temáticas de género, política pública de grupos étnicos y organización interna.</t>
  </si>
  <si>
    <t xml:space="preserve">Sumatoria de personas de la comunidad palenquera que participan de procesos de formación </t>
  </si>
  <si>
    <t>Se ha avanzado en la estructuración y generación de contenidos del diplomado interétnico, en convenio con la Universidad Nacional Abierta y a Distancia UNAD. De igual forma, se realizó la socialización del diplomado interétnico con el delegado palenquero de la Consultiva ante del IDPAC. Durante el segundo trimestre se tiene programado avanzar en el diálogo con la consultiva palenquera para acordar la modalidad de formación del ciclo interétnico a implementar. En cuanto a la ejecución presupuestal, no se reporta avance pues este depende de la implementación del diplomado a través del cual se formará a las personas de la comunidad palenquera</t>
  </si>
  <si>
    <t>Durante el segundo trimestre de 2021 se llevó a cabo la preparación de la propuesta de contenidos para los procesos de formación programados para el año en curso. La presentación y concertación de la propuesta está programada para el dia 8 de julio, con el proposito de definir el Diplomado para la vigencia 2021 y la modalidad en la que se llevará a cabo. 
Por parte del equipo de tranversalización de enfoques diferenciales, se ha adelantado la revisión de los contenidos para así proponer la metodologia de adecuación según la modalidad y contenidos concertados. 
En cuanto a la ejecución presupuestal, no se reporta avance pues este depende de la implementación del diplomado a través del cual se formará a las personas de la comunidad palenquera</t>
  </si>
  <si>
    <t xml:space="preserve">Durante el segundo trimestre de 2021, se identifican dificultades por cambios del personal docente que ejecutarían el contrato, así como afectaciones por COVID del equipo base del IDPAC, lo que ha generado retrasos en los procesos de concertación y diálogo con la consultiva. </t>
  </si>
  <si>
    <t>Gobierno Abierto</t>
  </si>
  <si>
    <t>422 - Implementar la Escuela de Formación ciudadana Distrital</t>
  </si>
  <si>
    <t>Implementar una (1) estrategia para fortalecer a las organizaciones sociales, comunitarias, de propiedad horizontal y comunales, y las instancias de participación.</t>
  </si>
  <si>
    <t>Gerencia de Escuela de la Participación</t>
  </si>
  <si>
    <t>Adriana Mejía Ramírez</t>
  </si>
  <si>
    <t>amejia@participacionbogota.gov.co</t>
  </si>
  <si>
    <t>3.5</t>
  </si>
  <si>
    <t xml:space="preserve">Apoyo, técnico, logístico y financieramente la realización de la Semana Palenquera para el fortalecimiento de la identidad, la cultura y la visibilizarían de esta población a partir de los aportes sociales, políticos y de participación en el tejido social de Bogotá. </t>
  </si>
  <si>
    <t>Un evento conmemorativo (semana palenquera) anual</t>
  </si>
  <si>
    <t>número</t>
  </si>
  <si>
    <t>$8,000,000</t>
  </si>
  <si>
    <t>No se ha presentado propuesta de conmemoración de la II Semana palenquera por parte de la Organización, requisito indispensable para iniciar el proceso de dialogo y adjudicación del presupuesto.</t>
  </si>
  <si>
    <t>Se realizará en la fecha estipulada para ello de conformidad con la propuesta que presente la comunidad palenquera</t>
  </si>
  <si>
    <t>Gerencia de Etnias</t>
  </si>
  <si>
    <t>David Angulo</t>
  </si>
  <si>
    <t>dangulo@participacionbogota.gov.co</t>
  </si>
  <si>
    <t>3.6</t>
  </si>
  <si>
    <t xml:space="preserve">Dar continuidad a la participación de un gestor (durante el cuatrenio) que territorialice las acciones afirmativas de la comunidad palenquera que se desarrollen en el marco misional de la entidad, de acuerdo a los lineamientos del enfoque diferencial étnico palenquero.                            </t>
  </si>
  <si>
    <t>Un gestor contratado</t>
  </si>
  <si>
    <t>$27,000,000</t>
  </si>
  <si>
    <t>$108,000,000</t>
  </si>
  <si>
    <t xml:space="preserve">Se dio continuidad contractual al gestor RAUL SALAS CASSIANI, quien dinamiza, asesora y facilita el relacionamiento institucional con la comunidad palenquera en los procesos participativos incidentes locales y distritales.  </t>
  </si>
  <si>
    <t>3.7</t>
  </si>
  <si>
    <t>Implementación de la  estrategia de  fortalecimiento de la organización social al  kuagro o espacio organizativo de la  población palenquera.</t>
  </si>
  <si>
    <t>Proceso organizativo fortalecido</t>
  </si>
  <si>
    <t>5,000,000</t>
  </si>
  <si>
    <t>Se realizó reunión de articulación, concertación y presentación del modelo de contratación para las conmemoraciones e iniciativas solidarias al kuagro Mona Ri Palenque en el marco del proceso de fortalecimiento organizativo. La organización definió la ruta de desembolso de los recursos para acciones conmemorativas en especie, donde la entidad realizará la compra de los elementos que la organización convenga, conforme con lo disponible en el catálogo de Colombia Compra Eficiente. Actualmente se encuentra en la etapa de elaboración de la Ficha de contratación</t>
  </si>
  <si>
    <t xml:space="preserve">Conforme con las etapas de la ruta de fortalecimiento a organizaciones sociales étnicas a saber:  i)Caracterización ii) Plan de Fortalecimiento iii)Formación iv) Asesoría técnica v) Entrega de Incentivos,  el IDPAC avanzó en las primeras dos etapas, en coordinación con la organización Palenquera,  kuagro Mona Ri Palenque. Cabe aclararar que la ejecución prepuestal se evidenciará cuando la organización complete la ruta de fortalecimiento y acceda al incentivo. </t>
  </si>
  <si>
    <t>3.8</t>
  </si>
  <si>
    <t xml:space="preserve">formulación de las acciones afirmativas con un enfoque palenquero. </t>
  </si>
  <si>
    <t xml:space="preserve">Plan de acciones afirmativas con enfoque palenquero formulado y con seguimiento </t>
  </si>
  <si>
    <t>Número de  seguimientos realizados al Plan de Acción Afirmativas con enfoque palenquero formulado.</t>
  </si>
  <si>
    <t>0 (2019)</t>
  </si>
  <si>
    <t>33.3%</t>
  </si>
  <si>
    <t xml:space="preserve">La primera entrega del seguimiento de las acciones afirmativas esta en proceso de consolidación  y revisión en articulación  con los sectores </t>
  </si>
  <si>
    <t>Es una meta que se formuló el año 2020, sin embargo para la vigencia 2021 se encuentra con la profesional al seguimiento de las acciones afirmativas</t>
  </si>
  <si>
    <t>Implementar cuatro (4) Planes de Acciones Afirmativas - PIAA para grupos étnicos, que permitan su ejecución en articulación con los Sectores de la administración Distrital</t>
  </si>
  <si>
    <t>7787 Fortalecimiento de la capacidad institucional y de los actores sociales para la garantía, promoción y protección de los derechos humanos en Bogotá.</t>
  </si>
  <si>
    <t>Secretaría Distrital de Gobierno.</t>
  </si>
  <si>
    <t>Subdirección de Asuntos Étnicos.</t>
  </si>
  <si>
    <t>Indi laku sigindioy</t>
  </si>
  <si>
    <t>3387000
Ext. 5190, 5191</t>
  </si>
  <si>
    <t>iindi.sigindioy@gobiernobogota.gov.co</t>
  </si>
  <si>
    <t>3.9</t>
  </si>
  <si>
    <t xml:space="preserve">Inclusión como una acción afirmativa, en el plan de acción de la política pública reformulada, el apoyo técnico y financiero anual a la realización de la semana palenquera, garantizando la participación de los sectores de la administración distrital. </t>
  </si>
  <si>
    <t xml:space="preserve">Apoyo técnico y financiero de la semana palenquera incluido como un producto en el plan de acción de la política pública Afrodescendiente reformulada. </t>
  </si>
  <si>
    <t>Sumatoria de productos incluidos en la política pública reformulada, relacionados con el apoyo técnico y financiero a la semana palenquera.</t>
  </si>
  <si>
    <t>Esta acción está vinculada a la reformulación de la Política pública de la comunidad Negra, Afrocolombiana y Palenquera.</t>
  </si>
  <si>
    <t xml:space="preserve">La reformulación de las políticas públicas étnicas se realiza en el marco del ciclo de políticas públicas que es el conjunto de fases o etapas que permiten la identificación del problema, el análisis de actores y la participación, la determinación de los factores estratégicos de la política, la construcción del plan de acción y la implementación del mismo, así como el seguimiento y la evaluación de todo el ejercicio para su retroalimentación y ajuste.   
Estas etapas tienen un sentido lógico, el cual impone la necesidad de que cada fase se desarrolle lo mejor posible, para que proporcione información suficiente para continuar con la siguiente y lograr los resultados propuestos. El ciclo contempla momentos de ajuste y retroalimentación que permiten a la política pública adaptarse a las condiciones del entorno e incorporar los resultados de la fase de seguimiento y evaluación en las etapas de formulación y agenda, lo que permite elevar el nivel técnico de las políticas en un proceso de espiral y no como un circuito cerrado  .
Las fases del ciclo de políticas públicas son: I. Preparatoria II. Agenda pública III. Formulación IV. Implementación V. Seguimiento VI. Evaluación.  
Es importante manifestar que la participación es el eje fundamental en el proceso de formulación de la política pública, dicha participación, con el objeto de garantizar el derecho fundamental a la autonomía étnica y de esta manera, la incidencia real por parte de las Comunidades; para desarrollar el proceso de formulación se concertarán los planes de trabajo y metodologías en los espacios establecidos para este fin, como lo es la Consultiva Distrital de Comunidades Negras, Afrocolombianas y el kuagro mona Ri palenque, como espacio de representación de la comunidad palenquera en la ciudad de Bogotá.  
</t>
  </si>
  <si>
    <t xml:space="preserve">Se está a la espera de poder establecer un ejercicio de articulación con la Consultiva Distrital de comunidades negras, afrocolombianas y el kuagro mona Ri palenque, como espacio de representación de la comunidad palenquera en la ciudad de Bogotá.  
A la fecha no se ha podido convocar lo que puede generar situaciones densas en el espacio toda vez que el ejercicio de planificación metodológico de reformulación de la política pública negra, no lo conocen la comunidad Palenquera   
</t>
  </si>
  <si>
    <t>Reformular cuatro (4) políticas públicas étnicas</t>
  </si>
  <si>
    <t>3.10</t>
  </si>
  <si>
    <t>Adicionar un espacio de atención diferencial para las prácticas culturales de la comunidad palenquera.</t>
  </si>
  <si>
    <t>Diferencial
Territorial</t>
  </si>
  <si>
    <t xml:space="preserve">
 100% de palenqueros y palenqueras atendidas en el espacio de atención "Posa Wiwa". </t>
  </si>
  <si>
    <t xml:space="preserve">
Número de personas atendidas  de la comunidad palenqueras / Número de  personas de la comunidad  palenqueros  que solicitan atención * 100
</t>
  </si>
  <si>
    <t xml:space="preserve">Gestión. </t>
  </si>
  <si>
    <t>Se avanzó en la formulación de los servicios del espacio POSÁ WIWA  de la mano de la kuagro Mona Ri Palenque, como espacio de representación de la comunidad Palenquera en Bogotá. Se radicaron 8 oficios a los diferentes sectores de la Administración Distrital con el propósito de conseguir el espacio físico, con forme a las dinámicas propias de la comunidad Palenquera</t>
  </si>
  <si>
    <t xml:space="preserve">Para esta acción se ha venido avanzado durante este trimestre se envió un oficio al DADES, el cual consiste en mirar la posibilidad de que se obtuviera la posibilidad de conseguir el espacio físico desde la figura de comodato conformes a las dinámicas propias de la comunidad Palenquera. en estos momentos el instructivos se encuentran en ajustes solicitado por la subsecretaria encuentran. 
Además, se realizó la revisión del lugar donde funcionara la posa Wiwa, se está a la espera del informe de revisión de la dirección de tecnología de información. 
</t>
  </si>
  <si>
    <t xml:space="preserve">De acuerdo la gestión realizada de conseguir un espacio físico en los sectores de la Administración no se ha tenido respuesta positiva. </t>
  </si>
  <si>
    <t xml:space="preserve">Fortalecimiento del 100% de los espacios de atención diferenciada y participación para comunidades negras, afrocolombianas, raizales, palenqueros, pueblos indígenas y pueblo gitano, para promover el goce de los derechos de los grupos étnicos y mitigar afectaciones al tejido social. </t>
  </si>
  <si>
    <t>3.11</t>
  </si>
  <si>
    <t xml:space="preserve">Apoyar por demanda las iniciativas ciudadanas presentadas por la Comunidad Palenquera. </t>
  </si>
  <si>
    <t xml:space="preserve"> Iniciativas ciudadanas apoyadas</t>
  </si>
  <si>
    <t>Sumatoria de iniciativas ciudadana apoyadas</t>
  </si>
  <si>
    <t xml:space="preserve">Para el segundo trimestre, esta acción no tuvo avances, dado que se informó que no se cuenta con recursos presupuestal, producto de los reajustes causado por la emergencia social Covid 19, sin embargo, se estableció articulación desde la SAE con la subsecretaria por medio del delegado Felipe Ropero y en articulación con la profesional Manuela Cassiani para que le socialice a la comunidad la propuesta metodológica planteada por la Subsecretaria de que se  implementará la acción a través de los fondos locales, ya que no se cuenta con presupuesto para la ejecución, de esta manera se establecerá   reunión el día 2 de julio con los delegados de la comunidad. 
</t>
  </si>
  <si>
    <t>No se cuenta con los recursos para la ejecusión de dicha meta.</t>
  </si>
  <si>
    <t xml:space="preserve">Implementar 320 iniciativas ciudadanas juveniles para potenciar liderazgos sociales, causas ciudadanas e innovación social. </t>
  </si>
  <si>
    <t xml:space="preserve">7793 Desarrollo de acciones colectivas y confianza para la convivencia, el diálogo social y la cultura ciudadana en Bogotá. </t>
  </si>
  <si>
    <t>Dirección para la Convivencia y Diálogo Social</t>
  </si>
  <si>
    <t>Néstor Daniel García</t>
  </si>
  <si>
    <t>3387000
Ext. 5410 - 5411</t>
  </si>
  <si>
    <t>nestor.garcia@gobiernobogota.gov.co</t>
  </si>
  <si>
    <t>1.48</t>
  </si>
  <si>
    <t>Vincular dos (2) profesionales, con conocimiento  y experticia en los temas étnicos palenqueros y se desarrollará a través de la oferta talento no palanca.</t>
  </si>
  <si>
    <t xml:space="preserve">Número de profesionales palenqueros contratados con conocimiento y experticia en los temas étnicos palenqueros. 
</t>
  </si>
  <si>
    <t xml:space="preserve">Sumatoria de profesionales palenqueros vinculados en la vigencia. 
</t>
  </si>
  <si>
    <t>No hay ningun avance respecto a esta acción afirmativa</t>
  </si>
  <si>
    <t>Se espera contar con un plan de choque para presentar a la comunidad.</t>
  </si>
  <si>
    <t>para el segundo trimestre no tuvo avances, toda vez que se encuentra articulada con el espacio de atención diferencia y en estos momentos los Procedimientos    se encuentran en ajustes solicitado por la Subsecretaria</t>
  </si>
  <si>
    <t>Fortalecimiento del 100% de los espacios de atención diferenciada y participación para comunidades negras, afrocolombianas, raizales, palenqueros, pueblos indígenas y pueblo gitano, para promover el goce de los derechos de los grupos étnicos y mitigar afectaciones al tejido social.</t>
  </si>
  <si>
    <t>3.12</t>
  </si>
  <si>
    <t xml:space="preserve">Gestionar a través de cooperación institucional e internacional la sistematización y publicación del proceso de implementación del artículo 66 para la inclusión de la población palenquera en el Plan de Desarrollo Distrital. </t>
  </si>
  <si>
    <t xml:space="preserve">Documento del proceso de implementación del artículo 66 para la inclusión de la población palenquera en el Plan de Desarrollo Distrital sistematizado y publicado. </t>
  </si>
  <si>
    <t>Sumatoria de documentos publicados que sistematicen el proceso de implementación del artículo 66 para la inclusión de la población palenquera en el Plan de Desarrollo Distrital</t>
  </si>
  <si>
    <t xml:space="preserve">Se realizara la gestión interinstitucional  y cooperación internacional </t>
  </si>
  <si>
    <t xml:space="preserve">A la fecha no se tiene avances de esta iniciativa. Toda vez que se requiere hacer un ejercicio de gestión con entidades de cooperación internacional, academia ya que la SEG no cuenta con recursos suficientes para su implementación y dar cumplimiento a la misma. </t>
  </si>
  <si>
    <t>3.13</t>
  </si>
  <si>
    <t xml:space="preserve">Generar un capítulo étnico que recoja el sentir de la comunidad palenquera, en el marco de la reformulación de la  política pública para Comunidades Negras. </t>
  </si>
  <si>
    <t xml:space="preserve">Desarrollar el 100% de las fases de agenda pública y reformulación de la política pública para comunidades negras, que garantice la inclusión de un capítulo palenquero en esta política. </t>
  </si>
  <si>
    <t>Número de fases de la metodología CONPES ejecutadas de la  reformulación de la política pública con participación de la Comunidad palenquera /Número de fases de la metodología CONPES programadas de la  reformulación de la política pública con participación de la Comunidad palenquera implementadas * 100</t>
  </si>
  <si>
    <t>1 (2019)
Nota: El Acuerdo de Política mantiene su vigencia.</t>
  </si>
  <si>
    <t>No se reporta avance cuantitativo toda vez que, durante el primer trimestre del 2021 concluyó la fase preparatoria con el envío del documento de estructuración de propuesta de reformulación de la política pública para la Comunidad Negra, Afrocolombiana y Palenquera a la Subsecretaría para la Gobernabilidad y Garantía de Derechos y la Oficina Asesora de Planeación de la Secretaría Distrital de Gobierno, con el fin de que sean enviados para aprobación del comité sectorial y, posteriormente al comité del CONPES para su aprobación. En tal sentido, se tiene proyectado que la fase de agenda pública inicie para el segundo trimestre de la vigencia, acordando la estrategia de participación con la Comisión Consultiva Afro y el Kuagro Mona Ri Palenque  como instancia de participación y representación de la Comunidad Palenquera en Bogotá.</t>
  </si>
  <si>
    <t xml:space="preserve">La revisión de los documentos por parte de la Oficina Asesora de Planeación se ha visto demorada por falta de personal, no obstante a partir del segundo trimestre se contará con un equipo por parte de esta dependencia  el cual en articulación con la Subdirección  trabajarán de manera conjunta acelerando los procesos de revisión y envío de documentos al comité del Conpes. </t>
  </si>
  <si>
    <t xml:space="preserve">Esta acción, le corresponde a la SAE. No se reporta avance cuantitativo toda vez que, durante el segundo trimestre del 2021 se encontró la fase preparatoria con el envío del documento de estructuración de propuesta de reformulación de la política pública para la Comunidad Negra, Afrocolombiana y Palenquera a la Subsecretaría para la Gobernabilidad y Garantía de Derechos y la Oficina Asesora de Planeación de la Secretaría Distrital de Gobierno, con el fin de que sean enviados para aprobación del comité sectorial y, posteriormente al comité del CONPES para su aprobación. En tal sentido, se tiene proyectado que la fase de agenda pública inicie para el segundo trimestre de la vigencia, acordando la estrategia de participación con la Comisión Consultiva Afro y el Kuagro Mona Ri Palenque como instancia de participación y representación de la Comunidad Palenquera en Bogotá. </t>
  </si>
  <si>
    <t xml:space="preserve">La revisión de los documentos por parte de la Oficina Asesora de Planeación se ha visto demorada por falta de personal, no obstante, a partir del segundo trimestre se contará con un equipo por parte de esta dependencia el cual en articulación con la Subdirección trabajarán de manera conjunta acelerando los procesos de revisión y envío de documentos al comité del CONPES.  
</t>
  </si>
  <si>
    <t>No se reporta avance cuantitativo toda vez que, durante el primer trimestre del 2021 concluyó la fase preparatoria con el envío del documento de estructuración de propuesta de reformulación de la política pública raizal a la Subsecretaría para la Gobernabilidad y Garantía de Derechos y la Oficina Asesora de Planeación de la Secretaría Distrital de Gobierno, con el fin de que sean enviados para aprobación del comité sectorial y, posteriormente al comité del CONPES para su aprobación. En tal sentido, se tiene proyectado que la fase de agenda pública inicie para el segundo trimestre de la vigencia, acordando la estrategia de participación con la comunidad Palenquera  como instancia de participación y representación de la Comunidad Palenquera en Bogotá.</t>
  </si>
  <si>
    <t>a revisión de los documentos por parte de la Oficina Asesora de Planeación se ha visto demorada por falta de personal, no obstante a partir del segundo trimestre se contará con un equipo por parte de esta dependencia el cual en articulación con la Subdirección trabajarán de manera conjunta acelerando los procesos de revisión y envío de documentos al comité del Conpes.</t>
  </si>
  <si>
    <t>Prevención de la exclusión por razones étnicas, religiosas, sociales, políticas y de orientación sexual</t>
  </si>
  <si>
    <t>8.2</t>
  </si>
  <si>
    <t xml:space="preserve"> 1.Formar en las nuevas competencias, bilingüismo y desarrollo de habilidades para el trabajo a personas integrantes del pueblo palenquero, en articulación con el kuagro mona Ri Palenge</t>
  </si>
  <si>
    <t>Poblacional- diferencial</t>
  </si>
  <si>
    <t>Porcentaje de personas palenqueras formadas en nuevas competencias, bilingüismo y desarrollo de habilidades para el trabajo , remitidas por el kuagro mona Ri Palenge a través de la SAE, que cumplen con los requisitos para participar</t>
  </si>
  <si>
    <t>(Número de personas palenqueras formadas en nuevas competencias, bilingüismo y desarrollo de habilidades para el trabajo/Número de personas palenqueras formadas en nuevas competencias, bilingüismo y desarrollo de habilidades para el trabajo, remitidas por el kuagro mona Ri Palenge a través de la SAE, que cumplen con los requisitos para participar)</t>
  </si>
  <si>
    <t>19
Año 2019</t>
  </si>
  <si>
    <t>1. Definir la(s) acción(es) o actividad(es) específicas que se desarrollarán en la vigencia 2021 conforme a cada una de las acciones concertadas con la comunidad teniendo en cuenta el enfoque diferencial étnico. Así como el cronograma donde se determinen las fechas en las cuales se podrán realizar la(s) acción(es) o actividades específicas para la vigencia 2021 y el presupuesto destinado para la realización de la(s) acción(es) o actividades específicas para la vigencia 2021. Lo cual será presentado a la comunidad en el mes de mayo de 2021 con el propósito de generar la armonización con el grupo étnico. 
2.	Reorganizar y fortalecer el grupo de población y territorio, quien se encargará de articular y gestionar las actividades que se realizaran en la vigencia 2021, conforme a las acciones afirmativas concertadas, lo que reitera el compromiso de la SDDE de propender por la garantía de los derechos individuales y colectivos de la comunidad palenquera asentada en el Distrito de Bogotá, haciendo énfasis en la igualdad de oportunidades desde la diferencia, la diversidad y la no discriminación. 
3.	Diseñar un manual de poblaciones que contiene el marco jurídico, las acciones concertadas, la ruta de atención y ejecución de las acciones a desarrollar.</t>
  </si>
  <si>
    <t xml:space="preserve">No se cuentan con las bases de datos de la  comunidad. Además, como es de conocimiento público la situación de declaratoria de emergencia socioeconómica y sanitaria generada por la pandemia causada por la Covid – 19, ha generado impactos significados en la gestión distrital, lo que sin duda ha impactado en el sector de desarrollo económico, no obstante, la SDDE reitera su compromiso con las comunidades étnicas y por ello priorizará la implementación del plan de acción 2021.    </t>
  </si>
  <si>
    <t xml:space="preserve">a la fecha no se ha podido convocar lo que puede generar situaciones densas en el espacio toda vez que el ejercicio de planificación metodológico de reformulación de la política pública negra, no lo conocen la comunidad palenquera  </t>
  </si>
  <si>
    <t>18:Cierre de brechas para la inclusión productiva urbano rural</t>
  </si>
  <si>
    <t xml:space="preserve">119:Formar al menos 50.000 personas en la nuevas competencias, bilingüismo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 lo anterior a través de la formación y educación para el trabajo y el desarrollo humano. </t>
  </si>
  <si>
    <t>7863: Mejoramiento del empleo incluyente y pertinente en  Bogotá</t>
  </si>
  <si>
    <t>Desarrollo Económico</t>
  </si>
  <si>
    <t>Secretaría de Desarrollo Económico</t>
  </si>
  <si>
    <t>Subdirección de Empleo y Formación</t>
  </si>
  <si>
    <t>Nini Johanna Serna Alvarado</t>
  </si>
  <si>
    <t xml:space="preserve">nserna@desarrolloeconomico.gov.co
</t>
  </si>
  <si>
    <t>8.3</t>
  </si>
  <si>
    <t>2.Incorporar a demanda a personas palenqueras a la ruta de empleabilidad de la Agencia Pública de Empleo del Distrito "Bogotá Trabaja", para que puedan acceder a servicios para la mitigación de barreras de empleabilidad y a oportunidades laborales pertinentes</t>
  </si>
  <si>
    <t>Porcentaje de personas palenqueras incorporadas a la ruta de empleabilidad de la Agencia Pública de Empleo del Distrito "Bogotá Trabaja" durante el cuatrienio , remitidas  por el kuagro mona Ri Palenge a través de la SAE</t>
  </si>
  <si>
    <t xml:space="preserve">(Número de personas palenqueras incorporadas a la ruta de empleabilidad de la Agencia Pública de Empleo del Distrito "Bogotá Trabaja" durante el cuatrienio/Número de personas palenqueras remitidas  por el kuagro mona Ri Palenge a través de la SAE para ser incorporadas a la ruta de empleabilidad de la Agencia Pública de Empleo del Distrito "Bogotá Trabaja" durante el cuatrienio)*100
 , </t>
  </si>
  <si>
    <t>33
Año 2019</t>
  </si>
  <si>
    <t>122:Promover la generación de empleo para al menos 200.000 personas, con enfoque de género, territorial, diferencial: mujeres cabeza de hogar, jóvenes, especialmente en primer empleo, jóvenes NINI en los que incluyen jóvenes en acción , personas con discapacidad, víctimas del conflicto, grupo étnico y/o teniendo en cuenta acciones afirmativas.</t>
  </si>
  <si>
    <t>7863 : Mejoramiento del empleo incluyente y pertinente en  Bogotá</t>
  </si>
  <si>
    <t>8.4</t>
  </si>
  <si>
    <t>3.Vincular por demanda a personas palenqueras a programas de formación en habilidades  financieras y  herramientas digitales, remetidas por kuagro mona Ri Palenge a través de la SAE, que cumplen con los requisitos para participar.</t>
  </si>
  <si>
    <t>Porcentaje de personas  palenqueras  vinculadas a programas de formación en habilidades financieras y herramientas digitales, remitidas por el kuagro mona Ri Palenge a través de la SAE</t>
  </si>
  <si>
    <t xml:space="preserve">(Número de personas  palenqueras  vinculadas a programas de formación en habilidades financieras y herramientas digitales/Número de personas  palenqueras  remitidas por el kuagro mona Ri Palenge a través de la SAE que cumplen con los requisitos para su vinculación a programas de formación en habilidades financieras y herramientas digitales)*100
, </t>
  </si>
  <si>
    <t>Atención Cuatrienio 2016-2020:14, se reporta solamente el No.de personas participantes, dado, que no se tiene el No. de remitidos por la Población</t>
  </si>
  <si>
    <t>117:Desarrollar habilidades financieras y digitales a 72.900 empresarios y emprendedores, micro y pequeñas empresas, negocios, pequeños comercios y/o unidades productivas aglomeradas y/o emprendimientos por subsistencia formales e informales con especial énfasis en sectores afectados por la emergencia, mujeres y jóvenes, plazas de mercado distritales, atendiendo un enfoque de género, diferencial, territorial, de cultura ciudadana y de participación, teniendo en cuenta acciones afirmativas. Con un mínimo del 20% de la oferta será destinada a jóvenes.</t>
  </si>
  <si>
    <t xml:space="preserve">7874: Fortalecimiento del crecimiento empresarial en los emprendedores y las mipymes de Bogotá </t>
  </si>
  <si>
    <t>Secretaria Distrital de Desarrollo Económico</t>
  </si>
  <si>
    <t>Subdirección de Financiamiento e Inclusión Financiera/ /subdirección de emprendimiento y negocios</t>
  </si>
  <si>
    <t>Carlos Alberto Sánchez Retos/Jaime Alviar
Martha Algarra (Financiamiento)</t>
  </si>
  <si>
    <t>casanchez@desarrolloeconomico.gov.co /jalviar@sdde.gov.co
malgarra@sdde.gov.co</t>
  </si>
  <si>
    <t>8.5</t>
  </si>
  <si>
    <t xml:space="preserve">4.Vincular a circuitos de comercialización y/o a los mercados campesinos a unidades productivas del pueblo palenquero bajo un enfoque diferencial, remitidas por el kuagro mona ri Palenge a través de la SAE
</t>
  </si>
  <si>
    <t>Porcentaje de unidades productivas del pueblo palenquero vinculado  a circuitos de comercialización y/o a los mercados campesinos bajo un enfoque diferencial, remitidas por el kuagro mona ri Palenge a través de la SAE</t>
  </si>
  <si>
    <t xml:space="preserve">(Número de unidades productivas del pueblo palenquero vinculado  a circuitos de comercialización y/o a los mercados campesinos bajo un enfoque diferencial/Número de unidades productivas del pueblo palenquero remitidas por el kuagro mona ri Palenge a través de la SAE que cumplen con los requisitos para su  vinculación  a circuitos de comercialización y/o a los mercados campesinos bajo un enfoque diferencial)
</t>
  </si>
  <si>
    <t>1. Definir la(s) acción(es) o actividad(es) específicas que se desarrollarán en la vigencia 2021 conforme a cada una de las acciones concertadas con la comunidad teniendo en cuenta el enfoque diferencial étnico. Así como el cronograma donde se determinen las fechas en las cuales se podrán realizar la(s) acción(es) o actividades específicas para la vigencia 2021 y el presupuesto destinado para la realización de la(s) acción(es) o actividades específicas para la vigencia 2021. Lo cual será presentado a la comunidad en el mes de mayo de 2021 con el propósito de generar la armonización con el grupo étnico. 
2.	Reorganizar y fortalecer el grupo de población y territorio, quien se encargará de articular y gestionar las actividades que se realizaran en la vigencia 2021, conforme a las acciones afirmativas concertadas, lo que reitera el compromiso de la SDDE de propender por la garantía de los derechos individuales y colectivos de la población palenquera  asentada en el Distrito de Bogotá, haciendo énfasis en la igualdad de oportunidades desde la diferencia, la diversidad y la no discriminación. 
3.	Diseñar un manual de poblaciones que contiene el marco jurídico, las acciones concertadas, la ruta de atención y ejecución de las acciones a desarrollar.</t>
  </si>
  <si>
    <t>25:Bogotá región productiva y competitiva</t>
  </si>
  <si>
    <t>184:Organizar al menos 1.600 mercados campesinos, que hagan parte de circuitos económicos.</t>
  </si>
  <si>
    <t>7846:  Incremento de la sostenibilidad del Sistema de Abastecimiento y Distribución de Alimentos de Bogotá.</t>
  </si>
  <si>
    <t>Subdirección de Abastecimiento Alimentario</t>
  </si>
  <si>
    <t>Hugo Rojas Figueroa</t>
  </si>
  <si>
    <t xml:space="preserve">hrojas@desarrolloeconomico.gov.co </t>
  </si>
  <si>
    <t>8.6</t>
  </si>
  <si>
    <t>5.Garantizar la participación unidades productivas del pueblo palenquero a eventos de comercialización e intermediación empresarial, de acuerdo con las convocatorias y  con los requisitos del sector de desarrollo económico, bajo un enfoque diferencial.</t>
  </si>
  <si>
    <t>Porcentaje de unidades productivas de la población palenquera que participan en eventos de comercialización e intermediación empresarial, de acuerdo con las convocatorias y con los requisitos del sector de desarrollo económico, remitidas por el kuagro mona ri Palenge a través de la SAE</t>
  </si>
  <si>
    <t>(Número de unidades productivas de la población palenquera que participan en eventos de comercialización e intermediación empresarial/Número de unidades productivas de la población palenquera remitidas por el kuagro mona ri Palenge a través de la SAE que cumplen con los requisitos para  participar en eventos de comercialización e intermediación empresarial, de acuerdo con las convocatorias y con los requisitos del sector de desarrollo económico)*100</t>
  </si>
  <si>
    <t>118:Desarrollar y/o participar en al menos 60 eventos dando la prioridad a estrategias presenciales y/o virtuales que promuevan el emprendimiento, la reinvención o generación de modelos de negocio, promueva la comercialización digital, el desarrollo de soluciones que permitan mitigar el impacto de crisis bajo modelos de monetización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</si>
  <si>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7837: Fortalecimiento en emprendimiento y desarrollo empresarial, para aumentar la capacidad productiva y económica de Bogotá</t>
  </si>
  <si>
    <t>Secretaria Distrital de Desarrollo Ecónomcio</t>
  </si>
  <si>
    <t>Subdirección de Emprendimiento y Negocios/Subdirección de Intermediación Formalización y Regulación Empresarial</t>
  </si>
  <si>
    <t>Carlos Alberto Sánchez Retiz/ Angelica Maria Segura Bonell</t>
  </si>
  <si>
    <t>casanchez@desarrolloeconomico.gov.co/asegura@desarrolloeconomico.gov.co</t>
  </si>
  <si>
    <t>8.7</t>
  </si>
  <si>
    <t xml:space="preserve">6.Vincular unidades productivas y mipymes del pueblo palenquero al Sistema de Abastecimiento Distrital de Alimentos y sus esquemas de fortalecimiento </t>
  </si>
  <si>
    <t xml:space="preserve">Porcentaje de unidades productivas y mipymes del pueblo palenquero vinculadas al Sistema de Abastecimiento Distrital de Alimentos y sus esquemas de fortalecimiento </t>
  </si>
  <si>
    <t>(Número de unidades productivas y mipymes del pueblo palenquero vinculadas al Sistema de Abastecimiento Distrital de Alimentos y sus esquemas de fortalecimiento /Número de unidades productivas y mipymes del pueblo palenquero que cumplen con los requisitos para vincularse al Sistema de Abastecimiento Distrital de Alimentos y sus esquemas de fortalecimiento)*100</t>
  </si>
  <si>
    <t>182:Fortalecer 8.000 actores del Sistema de Abastecimiento Distrital de Alimentos, especialmente a los campesinos, y el fortalecimiento de sus organizaciones sociales.</t>
  </si>
  <si>
    <t>7846:Incremento de la sostenibilidad del Sistema de Abastecimiento y Distribución de Alimentos de Bogotá.</t>
  </si>
  <si>
    <t>8.8</t>
  </si>
  <si>
    <t>7.Vincular unidades productivas agropecuarias del pueblo palenquero ubicadas en zona rural del Distrito Capital en procesos productivos sostenibles y sustentables</t>
  </si>
  <si>
    <t>Porcentaje de unidades productivas agropecuarias del pueblo palenquero ubicadas en zona rural del Distrito Capital vinculadas a procesos productivos sostenibles y sustentables</t>
  </si>
  <si>
    <t>(Número de unidades productivas agropecuarias del pueblo palenquero ubicadas en zona rural del Distrito Capital vinculadas a procesos productivos sostenibles y sustentables/Número de unidades productivas agropecuarias del pueblo palenquero ubicadas en zona rural del Distrito Capital que cumplen con los requisitos para vincularse a procesos productivos sostenibles y sustentables)*100</t>
  </si>
  <si>
    <t>186:Vincular al menos 750 Hogares y/o unidades productivas a procesos productivos sostenibles y sustentables y de comercialización en el sector rural</t>
  </si>
  <si>
    <t>7845: Desarrollo de alternativas productivas para fortalecer la sostenibilidad ambiental, productiva y comercial de los sistemas productivos de la ruralidad de Bogotà D.C.</t>
  </si>
  <si>
    <t>Subdirección de Economía Rural</t>
  </si>
  <si>
    <t>Andrea Campuzano Becerra
Leidy Forero Murillo</t>
  </si>
  <si>
    <t>3105815104
3144188035</t>
  </si>
  <si>
    <t>acampuzano@desarrolloeconomico.gov.co
lforero@desarrolloeconomico.gov.vo</t>
  </si>
  <si>
    <t>8.9</t>
  </si>
  <si>
    <t>8.Incluir en el  directorio digital de MIPYMES, las unidades productivas y mipymes del pueblo palenquero para la promoción de esquemas de comercialización virtual</t>
  </si>
  <si>
    <t>Porcentaje de unidades productivas y mipymes del pueblo palenquero incluías en el  directorio digital de MIPYMES, que cumplen con los requisitos para promoción de esquemas de comercialización,  remitidas por el kuagro mona ri Palenge a través de la SAE</t>
  </si>
  <si>
    <t>(Número de unidades productivas y mipymes del pueblo palenquero incluídas en el  directorio digital de MIPYMES/Número de unidades productivas y mipymes del pueblo palenquero  remitidas por el kuagro mona ri Palenge a través de la SAE para ser incluídas en el  directorio digital de MIPYMES, que cumplen con los requisitos para promoción de esquemas de comercialización)*100</t>
  </si>
  <si>
    <t>24:Bogotá región emprendedora e innovadora</t>
  </si>
  <si>
    <t>170:Crear un directorio digital de MIPYMES abierto a la ciudadanía, que contenga la información necesaria para visibilizar y fomentar el comercio de los productos y servicios que estas ofrecen  (datos de contacto, ubicación, descripción del producto y/o fotografías, etc). A través de canales de información y páginas web institucionales que permita hacer nuevos registros y actualización constante de información.</t>
  </si>
  <si>
    <t>7837:Fortalecimiento en emprendimiento y desarrollo empresarial, para aumentar la capacidad productiva y económica de Bogotá</t>
  </si>
  <si>
    <t>Subdirección de Intermediación Formalización y Regulación Empresarial</t>
  </si>
  <si>
    <t>Angelica Maria Segura Bonell</t>
  </si>
  <si>
    <t>asegura@desarrolloeconomico.gov.co</t>
  </si>
  <si>
    <t>1.49</t>
  </si>
  <si>
    <t xml:space="preserve">
Garantizar que 100 Mujeres Palenqueras (máx. 25 por año) sean  formadas en Tecnologías  de la Información y Comunicación (TIC),   donde accedan a cursos en los Centros de Inclusión Digital. Se proveerá acompañamiento para garantizar un proceso con enfoque diferencial.
</t>
  </si>
  <si>
    <t>Igualdad de género</t>
  </si>
  <si>
    <t>Étnico Diferencial</t>
  </si>
  <si>
    <t>Formación a mujeres Palenqueras en Tecnologías  de la Información y Comunicación TIC y acceso a cursos relacionados en los centros de inclusión digital.</t>
  </si>
  <si>
    <t># de Mujeres Palenqueras formadas en centros de inclusión digital / # de mujeres que solicitan la formación en centros de inclusión.</t>
  </si>
  <si>
    <t>funcionamiento</t>
  </si>
  <si>
    <t>Se encuentran preinscritas a los procesos de formación un total de 8 mujeres palenqueras.</t>
  </si>
  <si>
    <t>La comunidad Palenquera ha apoyado la convocatoria, sin embargo algunas mujeres manifestaron inconvenientes para vincularse  a los procesos de manera virtual, sin embargo estas relacionado acompañamiento permanente que les culminar los cursos de manera satisfactoria</t>
  </si>
  <si>
    <t>Hasta el momento se han formado un total de 7 mujeres del pueblo Palenque residentes en Bogotá,de las cuales  3 se formaron en el mes de mayo y 4 en el mes de junio. este avance equivale a un 28% del avance de la meta, la cual para el año 2021 es de 25 mujeres. De las 7 mujeres palenqueras 2 tomaron el curso de "Constructoras TIC para la Paz", 2 el curso de "Habilidades Digitales" y 3 el de "Habilidades Socioemocionales".</t>
  </si>
  <si>
    <t xml:space="preserve">Con el fin de avanzar en el cumplimiento de la meta, se propone realizar un proceso de formación presencial en los CID, divido en dos grupos de 6 mujeres. Esto teniendo en cuenta las dificultades presentadas por las mujeres palenqueras en el acceso a los cursos virtuales. </t>
  </si>
  <si>
    <t>Igualdad de oportunidades y desarrollo de capacidades para las mujeres</t>
  </si>
  <si>
    <t>Aumentar en un 30% el número de mujeres formadas en los centros de inclusión digital</t>
  </si>
  <si>
    <t xml:space="preserve"> Desarrollo de capacidades para aumentar la autonomía y empoderamiento de las mujeres en todas sus diversidades en Bogotá. 
</t>
  </si>
  <si>
    <t xml:space="preserve">Mujer </t>
  </si>
  <si>
    <t xml:space="preserve">Secretaría Distrital de la Mujer </t>
  </si>
  <si>
    <t>Dirección de Enfoque Diferencial</t>
  </si>
  <si>
    <t xml:space="preserve">Yenny Guzmán
Mónica Tenorio 
</t>
  </si>
  <si>
    <t>3108561029 3114540842</t>
  </si>
  <si>
    <t>yguzman@sdmujer.gov.co
mtenorio@sdmujer.gov.co</t>
  </si>
  <si>
    <t>1.50</t>
  </si>
  <si>
    <t>Vincular a  (10) mujeres Palenqueras en los procesos de formación realizados en  los centros de inclusión digital ,  teniendo en cuenta la cosmovisión de la comunidad palenquera con enfoque de género.</t>
  </si>
  <si>
    <t>Vinculación de mujeres Palenqueras  en los procesos de formación realizados enlos centros de inclusión digital</t>
  </si>
  <si>
    <t>#  de mujeres Palenqueras vinculadas en cursos (habilidades psicoemocionales, violencia digital, etc)  realizados en  los centros de inclusión digital / # de mujeres Palenqueras que solicitaron la vinculación.</t>
  </si>
  <si>
    <t>No se tuvo avance en la acción</t>
  </si>
  <si>
    <t>Considerando que las mujeres no se han acercado a la oferta virtual, se hace necesario motivarlas nuevamente para que se acerquen a los espacios de los Centros de Inclusión Digital y puedan acceder a la oferta de formación de manera presencial en los horarios que a ellas más les convenga, y en grupos especificos para ellas, sí así lo prefieren</t>
  </si>
  <si>
    <t>Diseñar y acompañar la estrategia de emprendimiento y empleabilidad para la autonomía económica de las mujeres</t>
  </si>
  <si>
    <t xml:space="preserve"> Desarrollo de capacidades para aumentar la autonomía y empoderamiento de las mujeres en todas sus diversidades en Bogotá. </t>
  </si>
  <si>
    <t>8.10</t>
  </si>
  <si>
    <t>La SDMujer brindará (10) reuniones de asistencia técnica al sector de Secretaría de Desarrollo Económico para trabajar con las mujeres Palenqueras, con enfoque diferencial.</t>
  </si>
  <si>
    <t>Asistencia técnica al sector de Secretaría de Desarrollo Económico para trabajar con las mujeres Palenqueras, con enfoque diferencial.</t>
  </si>
  <si>
    <t># de Reuniones programadas de asistencia técnica para la articulación con la Secretaria de  Desarrollo Económico/  # de reuniones realizadas para la articulación con la SDE.</t>
  </si>
  <si>
    <t>Se realizaron 2 reuniones de articulación con Secretaria Distrital de Desarrollo Económico para dar lineamientos técnicos sobre cómo se puede incorporar el enfoque diferencial, teniendo en cuenta las barreras de acceso que han tenido las mujeres Palenqueras  en la ruta de Empleabilidad.</t>
  </si>
  <si>
    <t xml:space="preserve">Durante este periodo se ha continuado la articulación con la Secretaría Distrital de Desarrollo Económico para dar linea técnica para los temas de enfoque de género y diferencial. Se generó articulación con esta entidad para dar capacitación sobre la ruta de Emprendimiento y Empleabilidad para el mes de julio, al equipo de la Dirección de Enfoque Diferencial </t>
  </si>
  <si>
    <t>Diseñar acciones afirmativas con enfoque diferencial, para desarrollar capacidades y promover el bienestar socio emocional y los derechos de las mujeres en todas sus diversidades, en los sectores de la administración distrital y en las localidades en Bogotá</t>
  </si>
  <si>
    <t>Implementación de acciones afirmativas dirigidas a las mujeres con enfoque diferencial y de género en Bogotá</t>
  </si>
  <si>
    <t>1.51</t>
  </si>
  <si>
    <t xml:space="preserve">Vincular a 75 mujeres a procesos de formación en habilidades financieras y socioemocionales para que las mujeres pertenecientes a la comunidad Palenquera que ejerzan el trabajo de cuidado no remunerado puedan empoderarse económicamente para la vida. </t>
  </si>
  <si>
    <t xml:space="preserve">Mujeres Palenqueras vinculadas a procesos de formación en habilidades financieras y socioemocionales </t>
  </si>
  <si>
    <t># de Mujeres Palenqueras formadas en habilidades de manejo financiero y psicoemocionales /  # de mujeres Palenqueras que solicitan la vinculación a los procesos de formación.</t>
  </si>
  <si>
    <t xml:space="preserve">Nos encontramos en la etapa de alistamiento para llevar a cabo esta acción afirmativa, así como en la incorporación del enfoque diferencial en los cursos de formación </t>
  </si>
  <si>
    <t>La acción se encuentra en la etapa de alistamiento. Para la incorporación del enfoque en los cursos, las referentas llevaron a cabo los cursos en su totalidad para evaluar los contenidos, con el objetivo específico de identificar debilidades y aspectos que se profundizarán en las sesiones sincrónicas. Sobre esta revisión, se formuló una metodología para el acompañamiento que incorpore el enfoque.</t>
  </si>
  <si>
    <t>Una vez se apruebe la metodología para acompañamiento en sesiones sincrónicas, se llevará a cabo el proceso de convocatoria y toma del curso por parte de las mujeres</t>
  </si>
  <si>
    <t xml:space="preserve">Gobierno abierto </t>
  </si>
  <si>
    <t>Implementar una estrategia de formación para el desarrollo de capacidades de incidencia, liderazgo, empoderamiento y participación política de las mujeres, fortaleciendo las escuelas de formación política y definiendo mecanismos para involucrar a las mujeres en el proceso de planeación del Distrito</t>
  </si>
  <si>
    <t xml:space="preserve">Diseñar y acompañar la estrategia de emprendimiento y empleabilidad para la autonomía económica de las mujeres   y transversalización </t>
  </si>
  <si>
    <t>8.11</t>
  </si>
  <si>
    <t xml:space="preserve">
Vincular e incluir las particularidades de las mujeres Palenqueras según sus usos y costumbres, en el sistema de cuidado.  
</t>
  </si>
  <si>
    <t xml:space="preserve">Caracterización de las particularidades de las mujeres Palenqueras </t>
  </si>
  <si>
    <t>1 Documento de Caracterización que incluya la cosmovisión y la cosmogonía de las mujeres cuidadoras Palenqueras.</t>
  </si>
  <si>
    <t>sin línea de Base</t>
  </si>
  <si>
    <t>o%</t>
  </si>
  <si>
    <t>Se  elaboró un  documento  de caracterización cualitativa de  las cuidadoras palenqueras. Esta caracterización se realizó a partir de una metodología cualitativa por medio de grupos focales de 4 a 8 personas; se realizó de manera virtual por las circunstancias actuales con respecto a la contingencia COVID-19 y teniendo en cuenta consideraciones de desplazamiento y logística para que no afectaran el acceso de participación de este sector. Las reuniones tuvieron una duración de 3 horas. En total se realizó 1 grupo para mujeres palenqueras con una participación de 5 de ellas. 
El documento cuenta con una introducción y el desarrollo de los siguientes componentes: quiénes son las cuidadoras, significado o sentires sobre el cuidar, sentimientos alrededor del trabajo de cuidado, prácticas del trabajo de cuidado, necesidades de las cuidadoras.</t>
  </si>
  <si>
    <t>La acción se cumplió en el primer trimestre de la vigencia.
El 28 de mayo se envío a la comunidad palenquera el documento de caracterización de cuidadoras palenqueras, en el marco de la implementación del Sistema Distrital de Ciudado. Al fecha se está a la espera de retroalimentación por parte de las comunidades. </t>
  </si>
  <si>
    <t>Formular las bases técnicas y coordinar la implementación del sistema distrital del cuidado</t>
  </si>
  <si>
    <t xml:space="preserve"> Implementación del Sistema Distrital de Cuidado en Bogotá</t>
  </si>
  <si>
    <t>4.2</t>
  </si>
  <si>
    <t>Apoyar la comunidad Palenquera, técnica, financiera y logísticamente en los eventos de Conmemoración.  Con el fin de  eliminar estereotipos y visibilizar  el papel de la mujer  Palenquera en la construcción de ciudad y país.</t>
  </si>
  <si>
    <t xml:space="preserve">Eventos de Conmemoración apoyados técnica, financiera y logísticamente que permita eliminar estereotipos y visibilice el papel de la mujer Palenquera en la construcción de ciudad y País </t>
  </si>
  <si>
    <t xml:space="preserve">#  de Eventos de Conmemoración concertados / # de eventos implementados en el cuatrienio. </t>
  </si>
  <si>
    <t xml:space="preserve">La Dirección de Enfoque Diferencial se encuentra realizando asistencia técnica por medio de la referente Palenquera, en la construcción de la propuesta de conmemoración del día de la mujer Palenquera. </t>
  </si>
  <si>
    <t xml:space="preserve">Su ejecución está programada para el mes de septiembre. </t>
  </si>
  <si>
    <t>Más mujeres viven una vida libre de violencias, se sienten seguras y acceden con confianza al sistema de justicia</t>
  </si>
  <si>
    <t>Diseñar acciones afirmativas con enfoque diferencial, para desarrollar capacidades y promover el bienestar socio emocional y los derechos de
las mujeres en todas sus diversidades, en los sectores de la administración distrital y en las localidades institucional con el ejercicio pleno de los derechos de las mujeres</t>
  </si>
  <si>
    <t xml:space="preserve"> Implementación de acciones afirmativas dirigidas a las mujeres con enfoque diferencial y de género en Bogotá(Meta 10) </t>
  </si>
  <si>
    <t>6.1</t>
  </si>
  <si>
    <t>6. Reconocimiento y apoyo a las iniciativas de los afrodescendientes, relacionadas con la acción política no violenta, la resistencia civil y la solución política del conflicto armado.</t>
  </si>
  <si>
    <t xml:space="preserve">Vincular a niñas, adolescentes , jóvenes  y mujeres adultas y mayores de la comunidad Palenquera a los procesos de empoderamiento y liderazgo que ofrece la Secretaría de la Mujer, teniendo en cuenta su cosmovisión.   </t>
  </si>
  <si>
    <t xml:space="preserve">Vinculación de mujeres Palenqueras en los procesos de empoderamiento y liderazgo teniendo en cuenta su cosmovisión </t>
  </si>
  <si>
    <t># niñas, adolescentes , jóvenes  y mujeres adultas y mayores de la comunidad Palenquera vinculadas a los procesos de empoderamiento y liderazgo / # de  niñas, adolescentes , jóvenes  y mujeres adultas y mayores de la comunidad Palenquera que solicitan vinculación.</t>
  </si>
  <si>
    <t xml:space="preserve">a demanda </t>
  </si>
  <si>
    <t>a demanda</t>
  </si>
  <si>
    <t xml:space="preserve"> a demanda</t>
  </si>
  <si>
    <t xml:space="preserve">Se han realizado reuniones entre las referentes y la líder de la Estrategia de Empoderamiento dirigida a Niñas, Adolescentes y Mujeres Jóvenes para la implementación del enfoque diferencial en el semillero dirigido a niñas y adolescentes Palenquera. También se realizó el diseño de los términos de referencia para la realización del convenio. </t>
  </si>
  <si>
    <t xml:space="preserve">La entidad se encuentra en la etapa de construcción del convenio, para la incorporación del enfoque diferencial palenquero. Este convenio será firmado con la Organización de los Estados Iberoamericanos, que será la encargada de su ejecución. </t>
  </si>
  <si>
    <t>Sistema Distrital de Cuidado</t>
  </si>
  <si>
    <t>8.12</t>
  </si>
  <si>
    <t xml:space="preserve">Fortalecimiento de los aspectos administrativos, financieros, técnicos, políticos y sociales de los grupos, colectivos, organizaciones y redes de mujeres a través de procesos formativos. Con enfoque diferencial frente a los derechos de las mujeres (de género y diferencial), que contemple las particularidades dadas por sus múltiples identidades, orientaciones, edades, condiciones, situaciones y procedencias.                                           </t>
  </si>
  <si>
    <t xml:space="preserve">Fortalecimiento administrativo, técnico, financiero, político y social de una organización de mujeres  palenquera </t>
  </si>
  <si>
    <t># de organizaciones o procesos organizativos de Mujeres Palenqueras Fortalecidas / # de organizaciones Palenqueras que solicitan apoyo.</t>
  </si>
  <si>
    <t>Actualmente se está en proceso de firma de un convenio con el IDPAC por medio del cual se dará cumplimiento a esta meta.</t>
  </si>
  <si>
    <t>Se programó reuniòn para el 8 de julio para iniciar el diàlogo con la Organizaciòn Palenquera, en el cual se presentarà el modelo de asistencia tècnica para el fortaleicmoento a las organizaciones y empezar la caracterizaciòn que permitirà construir conjuntamente un plan de trabajo orientado al fortalecimiento, insumo fundamental para hacer parte de los apoyos que se brindarán a travès del IDPAC</t>
  </si>
  <si>
    <t xml:space="preserve"> Implementar una estrategia de formación para el desarrollo de capacidades de incidencia, liderazgo, empoderamiento y participación política de las mujeres, fortaleciendo las escuelas de formación política y definiendo mecanismos para involucrar a las mujeres en los proceso de
planeación del Distrito</t>
  </si>
  <si>
    <t>Fortalecimiento a los liderazgos para la inclusión y equidad de género en la participación y la representación política en Bogotá</t>
  </si>
  <si>
    <t>6.2</t>
  </si>
  <si>
    <t xml:space="preserve">Se vinculan 10 mujeres Palanqueras a acciones de formación en planeación y presupuesto participativo sensible al género   </t>
  </si>
  <si>
    <t>Mujeres Palenqueras vinculadas en acciones de formación en planeación y presupuestos participativos sensibles al género</t>
  </si>
  <si>
    <t xml:space="preserve">#  mujeres palenqueras que soliciten la vinculación a acciones de formación en planeación y presupuesto participativo sensible al género / # de mujeres que solicitan vinculación 
 </t>
  </si>
  <si>
    <t xml:space="preserve">A la fecha la Dirección de Territorialización ha avanzado en el diseño de contenidos a desarrollar con  las mujeres interesadas en este tema. Así pues una vez terminada la propuesta temática , se iniciará el proceso de articulación con la Dirección de Enfoque Diferencial para concertar fechas, horarios y demás aspectos necesario para desarrollar este proceso de formación. </t>
  </si>
  <si>
    <t>Se convocó un primer espacio de formaciòn sobre presupuestos participativos para el 8 de julio, en el que se definiràn las demas fechas. El proceso se desarrolla en cuatro jornadas de 2 horas cada una. (Esta concertaciòn se hizo en reunion realizada entre la Dirección de Territorializaciòn y la Dirección de Enfoque Diferencial el 25 de junio)</t>
  </si>
  <si>
    <t>Incorporar e implementar el enfoque de género y diferencial en los ejercicios de los presupuestos participativos</t>
  </si>
  <si>
    <t xml:space="preserve"> fortalecimiento a los liderazgos para la inclusión y equidad de género en la participación y la representación política en Bogotá </t>
  </si>
  <si>
    <t>7.1</t>
  </si>
  <si>
    <t>7. Promoción de relaciones de corresponsabilidad social, transparencia y confianza de la administración distrital y los afrodescendientes.</t>
  </si>
  <si>
    <t>Socialización del CONPES de la PPMYEG y su plan de acción.</t>
  </si>
  <si>
    <t xml:space="preserve"> socialización del CONPES de la PPMYEG a mujeres palenqueras</t>
  </si>
  <si>
    <t xml:space="preserve"> # jornadas de socialización sobre la PPMyEG y avances del plan de acción / # de jornadas concertadas. </t>
  </si>
  <si>
    <t xml:space="preserve">A la fecha la Dirección de Territorialización inició el proceso de articulación con la Dirección de enfoque Diferencial para concertar fechas, horarios y demás aspectos necesario para desarrollar este proceso de formación. </t>
  </si>
  <si>
    <t>Se espera concertar con las mujeres palenqueras las horas, fechas y lugares para desarrollar el proceso de informaciòn sobre el CONPES</t>
  </si>
  <si>
    <t>Promoción de la igualdad, el desarrollo de capacidades y el reconocimiento de las mujeres</t>
  </si>
  <si>
    <t xml:space="preserve"> ortalecimiento a los liderazgos para la inclusión y equidad de género en la participación y la representación política en Bogotá </t>
  </si>
  <si>
    <t>8.13</t>
  </si>
  <si>
    <t xml:space="preserve">Contratación de (1) Mujer Palenquera para la implementación de planes, programas y proyectos de la Direcció de Enfoque Diferencial en la  Secretaría Distrital de la Mujer . </t>
  </si>
  <si>
    <t xml:space="preserve">Mujer palenquera contratada </t>
  </si>
  <si>
    <t>#  mujeres Palenquera contratada para la implementación de planes, programas y proyectos de la Dirección de Enfoque Diferencial en la  Secretaría Distrital de la Mujer.</t>
  </si>
  <si>
    <t xml:space="preserve">La Dirección de Enfoque Diferencial cuenta con una referente Palenquera, quiem es la encargada de generarar articulación entre la Institución y la Comunidad   </t>
  </si>
  <si>
    <t>La Dirección de Enfoque Diferencial cuenta con una referente Palenquera, quien es la encargada de generarar articulación entre la institución y la comunidad, y realizar la planeación, implementación y seguimiento de las acciones afirmativas</t>
  </si>
  <si>
    <t>Diseñar acciones afirmativas con enfoque diferencial, para desarrollar capacidades y promover el bienestar socio emocional y los derechos de
las mujeres en todas sus diversidades, en los sectores de la administración distrital y en las localidadessectores de la administración distrital y las localidades.</t>
  </si>
  <si>
    <r>
      <rPr>
        <sz val="12"/>
        <color theme="1"/>
        <rFont val="Arial"/>
        <family val="2"/>
      </rPr>
      <t xml:space="preserve">Se realizó una reunión virtual por Teams con los representantes de la comunidad Palenquera para socializar el seguimiento de avances a la implementación del Plan Integral de Acciones Afirmativas para la comunidad Palenquera de Bogotá, con base en lo estipulado en el Art 66 PDD 2020-2024, donde se presentaron las acciones afirmativas concertadas y la ruta de trabajo, en la que se espera poder tener unas mesas técnicas con los representantes de la comunidad palenquera, los técnicos del proyecto 7768, el Equipo de Diferencial Étnico de la Dirección Territorial y con el acompañamiento de la Dirección Poblacional, con el fin de tener un escenario de socialización de los diferentes criterios de pobreza que está manejando ese proyecto que en relación con la meta sectorial del PDD se enfoca en la atención a población adulta.  Además, se acordó realizar una mesa de trabajo para construir la metodología y los temas. Por tal motivo,  el equipo técnico de la Subdirección para la Adultez, desarrollo una propuesta metodológica y conceptual para la cualificación al talento humano, la cual fue enviada al equipo diferencial de la Dirección Poblacional, quienes realizaron sugerencias orientadas a incluir los lineamientos distritales para la aplicación del enfoque diferencial. Se realizaron los ajustes solicitados para ser socializados y concertados posteriormente con los representantes de la comunidad Palenquera en la mesa técnica.  </t>
    </r>
    <r>
      <rPr>
        <b/>
        <sz val="12"/>
        <color theme="1"/>
        <rFont val="Arial"/>
        <family val="2"/>
      </rPr>
      <t xml:space="preserve">Anexo 1 -  Acta de reunión 9 de Enero, Anexo 2 - Acta y asistencia reunión 13 de enero, Anexo 3- Metodología cualificación población comunidades Negras, Afrodescendientes, Raizales y Palenqueras. </t>
    </r>
  </si>
  <si>
    <t>Daniel Mora Ávila Miguel Alberto González</t>
  </si>
  <si>
    <t>dmoraa@sdis.gov.co mgonzaleza@sdis.gov.co</t>
  </si>
  <si>
    <t xml:space="preserve">Desde la Estrategia de Fortalecimiento a la Inclusión del Proyecto 7771 de la SDIS, se ha logrado avanzar de manera significativa en la inclusión en los entornos educativo y productivo de personas con discapacidad, sin embargo, no se tiene registro de la inclusión a los entornos mencionados de persona con discapacidad o cuidador-a perteneciente al grupo étnico palenquero para el periodo de reporte. </t>
  </si>
  <si>
    <t>Aun no se cuenta con mesas de trabajo para el periodo reportado</t>
  </si>
  <si>
    <t xml:space="preserve">  El referente vinculado de la comunidad palenquera apoya la implementación de varias acciones por lo tanto se distribuye el presupuesto del contrato</t>
  </si>
  <si>
    <t>Se llevó a cabo reunión de revisión de la implementación del artículo 66 con la mesa Palenquera,  Kuagro Mo Ne Ri Palenque el día 19 de marzo explicando que el desarrollo de la iniciativa se orientará a garantiza la edición del material producto de la investigación y creación  en Oralitura que finalizaron al comienzo del año 2021. El recurso estaría disponible en el mes de mayo – junio.
La entidad informa que durante las mesas llevados a cabo con las comunidades étnicas, se mencionó que por un tema contractual unido a lo metodológico se iniciaría la acción afirmativa en el mes de julio del 2021, ya que en la fecha que se había registrado inicialmente abril de 2021, no era posible iniciar la acción concertada, siendo registrado en las actas elaboradas.</t>
  </si>
  <si>
    <t>Promover 19500 acciones para el fortalecimiento y la participación en practicas artísticas, culturales y patrimoniales en los territorios generando espacios de encuentro y reconocimiento del otro.</t>
  </si>
  <si>
    <t>Se llevó a cabo reunión de revisión de la implementación del artículo 66 con la mesa Palenquera,  Kuagro Mo Ne Ri Palenque el día 19 de marzo explicando que se tendrán en cuenta la retroalimentación de la mesa en materia de el área artística y perfiles de los posibles artistas formadores que puedan hacer parte del proceso formador.
La entidad informa que durante las mesas llevados a cabo con las comunidades étnicas, se mención que por un tema contractual unido a lo metodológico se iniciaría la acción afirmativa en el mes de julio del 2021, ya que en la fecha que se había registrado inicialmente abril de 2021, no era posible iniciar la acción concertada, siendo registrado en las actas elaboradas.</t>
  </si>
  <si>
    <t>Se llevó a cabo reunión de revisión de la implementación del artículo 66 con la mesa Palenquera, Kuagro Mo Ne Ri Palenque el día 19 de marzo explicando que el recurso cubrirá el pago de los artistas, la logística y vestuario que requiere la propuesta artística planteada por la mesa.  
La entidad informa que durante las mesas llevados a cabo con las comunidades étnicas, se mencionó que por un tema contractual unido a lo metodológico se iniciaría la acción afirmativa en el mes de julio del 2021, ya que en la fecha que se había registrado inicialmente abril de 2021, no era posible iniciar la acción concertada, siendo registrado en las actas elaboradas.</t>
  </si>
  <si>
    <t xml:space="preserve">Se actualiza los datos de la nueva subdirectora de las Artes del Instituto.
</t>
  </si>
  <si>
    <t>Esta actividad no implica recursos económicos pues responde a un proceso de participación realizado con funcionarios de la entidad</t>
  </si>
  <si>
    <t>Este ejercicio se surtió en 2020</t>
  </si>
  <si>
    <t>Acción concertada a partir de 2022</t>
  </si>
  <si>
    <t>La entrega efectiva de servicios producto de la plataforma tecnológica de circulación de bienes y servicios se hará a partir del 2023, los años precedentes 2021 y 2022, serán destinados al diseño y desarrollo de dicha plataforma, pero no será hasta la puesta en producción de la plataforma en 2023 que las comunidades puedan hacer uso de esta herramienta, de ahí que la meta y los recursos se relejan a partir de esa vigencia.</t>
  </si>
  <si>
    <t>143. Realizar campeonatos, certámenes deportivos y acciones recreativas en el 100%  de las UPZ priorizadas del Distrito Capital, que potencien  la participación ciudadana y la apropiación y la re significación de la vida social y comunitaria desde lo cotidiano.
Promover la realización de torneos virtuales para fortalecer los e-sports, con un componente de práctica responsable y actividad física para evitar el sedentarismo</t>
  </si>
  <si>
    <t>, Las autoridades representativas del Pueblo Palenquero, aunque con algunas reservas por el desconocimiento de las normas que rigen la ejecución de los recursos públicos, quedaron motivadas con esta Acción y harán llegar el repertorio a interpretar en el concierto.</t>
  </si>
  <si>
    <t>A las autoridades Palenqueras les pareció muy interesante el programa de formación y lo difundirán entre sus familias para motivar el ingreso de sus niñas, niños, adolescentes y jóvenes al mismo.</t>
  </si>
  <si>
    <t>Canal Capital</t>
  </si>
  <si>
    <t xml:space="preserve">Canal Capital no cuenta con recursos en el plan distrital de desarrollo.                                                                       Para el desarrollo de la acción concertada es necesario llevar a cabo las mesas de trabajo con la representación del grupo étnico con el fin de definir cuál será la estrategia de comunicación a implementar en virtud de los objetivos trazados por el PIAA. En razón de ello, los valores expresados en los presupuestos para cada año serán modificados conforme se establezca la dimensión de la estrategia y sus costos asociados, teniendo como base lo que se implemente en 2021. El valor actual es un estimado inferior que cambiará una vez se defina la estrategia.
 Adicionalmente se aclara que la programación y contenidos de Canal Capital se modifican cada año de acuerdo con criterios editoriales y disponibilidad de recursos provenientes del FUTIC, quien financia los contenidos producidos por el Canal, por lo que las estrategias de comunicación y sus costos también responderán a modificaciones en este sentido.
OBSERVACIONES REPORTE SEGUIMIENTO I TRIMESTRE 2021: 
Las acciones en las matrices iniciales enviadas en febrero quedaron redactadas de acuerdo con lo solicitado por parte de las comunidades, sin embargo, luego en las enviadas en abril, correspondientes al seguimiento con corte al primer trimestre de 2021, se realizó la actualización de la acción en los términos en los cuales finalmente quedó concertada y como quedó en las actas de las reuniones de concertación adelantadas en 2020.
En las columnas J y K de ambas versiones de la matriz, que corresponden a las características del indicador, efectivamente aparecen en términos de "Estrategias de comunicación pública" para ambas comunidades; pues la acción concertada con todas las comunidades fue muy similar teniendo en cuenta el esquema de funcionamiento del Canal, su capacidad de atención y las necesidades de cada comunidad. 
Igualmente, cabe mencionar que ya se llevaron a cabo reuniones de inicio de implementación con estas dos comunidades (13 de abril con Palenqueros y 15 de abril con Raizales) y no hubo ningún desacuerdo frente a la acción concertada tal como aparecen actualizadas en las matrices de seguimiento con corte a primer trimestre de 2021. </t>
  </si>
  <si>
    <t xml:space="preserve">   
Se reporta el avance del indicador   cuantitativo en 0 ya que todavía no se ha finalizado la caracterización para poder establecer el número de personas beneficiadas.el día 24 de Mayo de 2020 se modifica de la fila 12 columna AJ la información solicitada ya que si se encontró un error de información
</t>
  </si>
  <si>
    <t>Dificultad: No se dispone de línea base, así como no se ha hecho entrega formal de la base de datos de los integrantes de la comunidad Palenquera. Esta información constituye la línea base necesaria para avanzar en el cumplimiento de la acción afirmativa.
En cuanto a la ejecución presupuestal para el primer trimestre de 2021, se precisa que no es posible reportar recursos, teniendo en cuenta que a la fecha no se cuenta con una línea base de la población palenquera que habita en Bogotá. Sin embargo, aunque los recursos asignados a través del proyecto de inversión del FFDS 7822 son de destinación específica para el total de la población afiliada al régimen subsidiado en salud de Bogotá D.C., es posible para la SDS presentar el reporte de la población palenquera afiliada al régimen subsidiado y su costo, siempre y cuando esta población cumpla con los requisitos establecidos en el Artículo 2.1.5.1 del Decreto 064 de 2020 [según Grupo SISBEN Metodología IV y poblaciones especiales] y el representante legal de esta comunidad  entregue a la SDS la base de datos de esta población manera periódica.
Alternativa solución: Se manifiesta la disposición de la Subdirección de Administración del Aseguramiento para hacer trabajo conjunto; adelantar asistencia técnica en función de actualización de listado censal/base de datos y definir conjuntamente acciones para incrementar aseguramiento de la población.</t>
  </si>
  <si>
    <t xml:space="preserve">Teniendo en cuenta que el tipo de gasto definido para estas acción corresponde a funcionamiento, no se reportarán ejecución presupuestal, pero la SDS garantizará la ejecución de la acción, tal y como fue acordado con la comunidad palenquera. </t>
  </si>
  <si>
    <t xml:space="preserve">
Realizar  de manera articulada  las adecuaciones administrativas necesarias en la prestación de servicios de salud   con enfoque poblacional-diferencial de manera conjunta con la comunidad Palenquera, en el marco del modelo de Salud del Distrito Capital. 
</t>
  </si>
  <si>
    <t>0,25%</t>
  </si>
  <si>
    <t xml:space="preserve">En el primer trimestre para dar cumplimiento a la acción afirmativa pactada por la Dirección de Provisión de Servicios de Salud se avanzó en:
* Se elaboró  la propuesta de plan de acción a concertar con la comunidad palenquera  y sujeta a revisión conjunta,  ajuste y aprobación. El plan de acción define una  fase de alistamiento (revisión de material bibliográfico y conceptual de la acción afirmativa concertada, metodología de trabajo) a cargo de  la Dirección de Provisión de Servicios de Salud.  
* Se solicitó oficialmente  a la presidencia de la comunidad palenquera  la designación y aval de  hoja de vida de  gestor (a) étnica(o) a  contratar en cumplimiento a  compromiso concertado  de la acción afirmativa,  talento humano que será el enlace para la articulación con la comunidad palenquera en el avance de las adaptaciones  técnicas con enfoque poblacional diferencial  en la prestación de los servicios de salud.  Una vez recibida  la hoja de vida y aval respectivo  se da continuidad al trámite de gestión contractual. 
* Se elaboró el estudio previo para la implementación de las adaptaciones socioculturales e incorporación del enfoque diferencial étnico en la prestación de servicios de salud en EAPB y red prestadora de servicios, en un proceso que se articulará con la comunidad Palenquera, para la participación y construcción colectiva. 
De igual manera, en cumplimiento de la acción afirmativa concertada se participó en las siguientes reuniones en el marco del artículo 66 del Plan Distrital de Desarrollo 2020-2024:
* Reunión  (16/03/2021) efectuada con la comisión de salud de la comunidad palenquera cuyo objeto fue la presentación de la acciones  afirmativas definidas con el sector salud  y  realizar seguimiento a la fecha del avance de las concertaciones realizadas. 
* Reunión (24/02/2021) convocada por la Secretaría de Gobierno  - I jornada técnica intersectorial PIAA 2021 socialización metodología y presentación de informes 2021.
* Mesa de trabajo (15/02/2021)  con la Subdirección de Asuntos étnicos - SAE de la Secretaria Distrital de Gobierno y Planeación para la revisión correcciones y ajustes pertinentes  al plan integral de acciones afirmativas PIAA sector salud.  
Durante el I trimestre se avanzó en el trámite precontractual para el talento humano a vincular, en este sentido la  columna AF de presupuesto no cuenta con reporte ejecutado.
</t>
  </si>
  <si>
    <t xml:space="preserve">MYRuiz@saludcapital.gov.co
hlvanegas@saludcapital.gov.co </t>
  </si>
  <si>
    <t xml:space="preserve">El presupuesto consignado, en el proyecto 7750, de $ 28.000.000,  distribuido por $ 7.000.000 por año para apoyo logistico en realizacion de conmemoración. 
Con la comunidad se determino que esta acción se ejecutara en el 2° semestre del año (mes de septiembre),  a partir del mes de abril se hara asistencia tecnica para   la elaboración  de la propuesta  de la conmemoración de la semana Palenquera en Bogotá. 
Por lo anterior, no se ha ejecutado el presupuesto asignado ya que ,  aun no se ha empezado a ejecutar tecnicamente la propuesta  por parte de la comunidad  por tal razón no se reporta presupuesto ejecutado para el I Trimestre de 2021. 
</t>
  </si>
  <si>
    <t xml:space="preserve">En el avance del indicador se informa  que es de 100% porque existe una contratación en  la vigencia 2021 , a la fecha se cuenta con la profesional quien está proyectada dar continuidad en futuras vigencias.
El numero relacionado en la columna de la letra P es el numero segun la accion que se celebrar durante la vigencia del  año
</t>
  </si>
  <si>
    <t xml:space="preserve">El presupuesto consignado, en el proyecto 7750, de $ 12.000.000, está asignado para la dotación de un espacio de la estrategia  TIPS, para el beneficio de  toda la ciudadanía incluyendo la comunidad Palenquera, este presupuesto  está asignado solo para el periodo del  2021 para desarrollo esta acción en el cuatrienio, este rubro será asignado para la dotación del espacio, tal como se concertó con la comunidad, estos recursos no se han visto afectado ya que técnicamente no se ha iniciado el proyecto que contempla los espacios TIPS,, por tal razón  no se reportan avances de los indicadores ni del presupuesto ejecutado para el I trimestre de 2021. </t>
  </si>
  <si>
    <t>Juan Carlos Cocomá Parra
Edyanni Ramos Valoyes</t>
  </si>
  <si>
    <t>JCCocoma@saludcapital.gov.co
e1ramos@saludcapital.gov.co</t>
  </si>
  <si>
    <t xml:space="preserve">, Se cuenta con los avales y hojas de vida de los talentos humanos propuestos por la instancia representativa, los cuales se encentran en proceso de  contratación por parte de la SISS Sur Occidente para su implementación en la vigencia PSPIC marzo-junio 2021. Por tal razón, no se reportan recursos ni avance del  indicador para el I trimestre de 2021.
</t>
  </si>
  <si>
    <t xml:space="preserve">Realizar una caracterización socioeconómica de la población palenquera residente en el Distrito Capital </t>
  </si>
  <si>
    <r>
      <rPr>
        <u/>
        <sz val="12"/>
        <color rgb="FF000000"/>
        <rFont val="Arial"/>
        <family val="2"/>
      </rPr>
      <t>Apoyar técnica y financieramente 1 actividad anual</t>
    </r>
    <r>
      <rPr>
        <b/>
        <u/>
        <sz val="12"/>
        <color rgb="FF000000"/>
        <rFont val="Arial"/>
        <family val="2"/>
      </rPr>
      <t xml:space="preserve"> </t>
    </r>
    <r>
      <rPr>
        <u/>
        <sz val="12"/>
        <color rgb="FF000000"/>
        <rFont val="Arial"/>
        <family val="2"/>
      </rPr>
      <t>de la semana cultural Palenquera en Bogotá.</t>
    </r>
  </si>
  <si>
    <t>Presupuesto aproximando por hora de CPS, en donde cada caminata dispone de 3 horas.</t>
  </si>
  <si>
    <t>, Presupuesto corresponde al  CPS de la referente palenquera, quien gestionará el desarrollo de esta acción.</t>
  </si>
  <si>
    <t>Teniendo en cuenta que la meta para esta acción depende de lo concertado en las mesas de trabajo en la comunidad, el IDPYBA garantizará la ejecución presupuestal que permita su cumplimiento</t>
  </si>
  <si>
    <t>Se encuentra en proceso de contratación.</t>
  </si>
  <si>
    <t>*Presupuesto aproximando por contratación a 10 meses, sin embargo esta sujeto a la disponibilidad presupuestal anual del proyecto de inversión y los perfiles disponibles de contratación.               * El presupuesto en 2024, se contempla solo a junio por finalización de PDD.</t>
  </si>
  <si>
    <t>$ 6.968.136</t>
  </si>
  <si>
    <t>$ 27.872.544</t>
  </si>
  <si>
    <t>Se está diseñando la estrategia de vinculación de las comunidades a procesos de huertas urbanas del Jardín Botánico.
 El cálculo presupuestal se hizo para el 2021 sobre el valor de una huerta casera que corresponde a los honorarios de un mes de los profesionales que hacen asistencia técnica y capacitación, más el valor de los insumos entregados y el transporte de insumos. Este valor puede variar con el área de la huerta, la cantidad de huertas, los costos de insumos y el trasporte.</t>
  </si>
  <si>
    <t>Teniendo en cuenta que la meta para esta acción es a demanda, la entidad apropiará los recursos presupuestalesl que permita el cumplimiento a la acción</t>
  </si>
  <si>
    <t>Revisar que lo concertado sea coherente con las metas  .  RESPUESTA IDPAC  : No hay ajustes en la acción, pero si en el presupuesto asignado por vigencia es: 
2021 $15'120.000
2022 $0
2023 $15'120.000
2024 (junio 30) $0
Total presupuestal $30'240.000</t>
  </si>
  <si>
    <t>No se puede asignar presupuesto dado que es una acción de gestión</t>
  </si>
  <si>
    <t xml:space="preserve">
Número de personas atendidas  de la comunidadad palenqueras / Número de  personas de la comunidad  palenqueros  que solicitan atención * 100
</t>
  </si>
  <si>
    <t>Se avanzó en la formaulación de los servicios del espacio POSÁ WIWA  de la mano de la kuagro Mona Ri Palenque, como espacio de representación de la comunidad Palenquera en Bogotá. Se radicaron 8 oficios a los diferentes sectores de la Administracion Distrital con el propósito de conseguir el espacio físico, con forme a las dimanicas propias de la comunidad Palenquera</t>
  </si>
  <si>
    <t>No hay ningun avance respecto a esta accion afirmativa</t>
  </si>
  <si>
    <t>Estos profesionales serían para la atención desde la Posá Wiwa</t>
  </si>
  <si>
    <t xml:space="preserve">Se realizara la gestión interistitucional  y cooperacion internacional </t>
  </si>
  <si>
    <t>Número de fases de la metodologia CONPES ejecutadas de la  reformulación de la política pública con participación de la Comunidad palenquera /Número de fases de la metodologia CONPES programadas de la  reformulación de la política pública con participación de la Comunidad palenquera implementadas * 100</t>
  </si>
  <si>
    <t>No se reporta avance cuantitativo toda vez que, durante el primer trimestre del 2021 concluyó la fase preporatoria con el envío del docuemento de estructuración de propuesta de reformulación de la política pública para la Comunidad Negra, Afrocolombiana y Palenquera a la Subsecretaría para la Gobernabilidad y Garantía de Derechos y la Oficina Asesora de Planeación de la Secretaría Distrital de Gobierno, con el fin de que sean enviados para aprobación del comité sectorial y, posteriormente al comité del CONPES para su aprobación. En tal sentido, se tiene proyectado que la fase de agenda pública inicie para el segundo trimestre de la vigencia, acordando la estrategia de participación con la Cimisión Consultiva Afro y el Kuagro Moná Ri Palenque  como instancia de participación y representación de la Comunidad Palenquera en Bogotá.</t>
  </si>
  <si>
    <t>No se reporta avance cuantitativo toda vez que, durante el primer trimestre del 2021 concluyó la fase preporatoria con el envío del docuemento de estructuración de propuesta de reformulación de la política pública raizal a la Subsecretaría para la Gobernabilidad y Garantía de Derechos y la Oficina Asesora de Planeación de la Secretaría Distrital de Gobierno, con el fin de que sean enviados para aprobación del comité sectorial y, posteriormente al comité del CONPES para su aprobación. En tal sentido, se tiene proyectado que la fase de agenda pública inicie para el segundo trimestre de la vigencia, acordando la estrategia de participación con la comunidad Palenquera  como instancia de participación y representación de la Comunidad Palenquera en Bogotá.</t>
  </si>
  <si>
    <t>El presupuesto está supeditado a la concertación con el grupo étnico y las fases de la Reformulación de la Política Público</t>
  </si>
  <si>
    <t xml:space="preserve"> 1.Formar en las nuevas competencias, bilinguismo y desarrollo de habilidades para el trabajo a personas integrantes del pueblo palenquero, en articulación con el kuagro mona ri Palenge</t>
  </si>
  <si>
    <t>Porcentaje de personas palenqueras formadas en nuevas competencias, bilinguismo y desarrollo de habilidades para el trabajo , remitidas por el kuagro mona ri Palenge a través de la SAE, que cumplen con los requisitos para participar</t>
  </si>
  <si>
    <t>(Número de personas palenqueras formadas en nuevas competencias, bilinguismo y desarrollo de habilidades para el trabajo/Número de personas palenqueras formadas en nuevas competencias, bilinguismo y desarrollo de habilidades para el trabajo, remitidas por el kuagro mona ri Palenge a través de la SAE, que cumplen con los requisitos para participar)</t>
  </si>
  <si>
    <t xml:space="preserve">119:Formar al menos 50.000 personas en la nuevas competencias, bilinguismo y/o habilidades para el trabajo con especial énfasis en sectores afectados por la emergencia, mujeres y jóvenes, atendiendo un enfoque de género, diferencial, territorial, de cultura ciudadana y/o de participación, teniendo en cuenta acciones afirmativas. Al menos el 20% deberá ser mujeres  y el 10% jóvenes; lo anterior a través de la formación y educación para el trabajo y el desarrollo humano. </t>
  </si>
  <si>
    <t>Porcentaje de personas palenqueras incorporadas a la ruta de empleabiliad de la Agencia Pública de Empleo del Distrito "Bogotá Trabaja" durante el cuatrienio , remitidas  por el kuagro mona ri Palenge a través de la SAE</t>
  </si>
  <si>
    <t xml:space="preserve">(Número de personas palenqueras incorporadas a la ruta de empleabiliad de la Agencia Pública de Empleo del Distrito "Bogotá Trabaja" durante el cuatrienio/Número de personas palenqueras remitidas  por el kuagro mona ri Palenge a través de la SAE para ser incorporadas a la ruta de empleabiliad de la Agencia Pública de Empleo del Distrito "Bogotá Trabaja" durante el cuatrienio)*100
 , </t>
  </si>
  <si>
    <t>1. Definir la(s) acción(es) o actividad(es) específicas que se desarrollarán en la vigencia 2021 conforme a cada una de las acciones concertadas con la comunidad teniendo en cuenta el enfoque diferencial étnico. Así como el cronograma donde se determinen las fechas en las cuales se podrán realizar la(s) acción(es) o actividades específicas para la vigencia 2021 y el presupuesto destinado para la realización de la(s) acción(es) o actividades específicas para la vigencia 2021. Lo cual será presentado a la comunidad en el mes de mayo de 2021 con el propósito de generar la armonización con el grupo étnico. 
2.	Reorganizar y fortalecer el grupo de población y territorio, quien se encargará de articular y gestionar las actividades que se realizaran en la vigencia 2021, conforme a las acciones afirmativas concertadas, lo que reitera el compromiso de la SDDE de propender por la garantía de los derechos individuales y colectivos de la comunidad palenqueraasentada en el Distrito de Bogotá, haciendo énfasis en la igualdad de oportunidades desde la diferencia, la diversidad y la no discriminación. 
3.	Diseñar un manual de poblaciones que contiene el marco jurídico, las acciones concertadas, la ruta de atención y ejecución de las acciones a desarrollar.</t>
  </si>
  <si>
    <t>122:Promover la generación de empleo para al menos 200.000 personas, con enfoque de género, territorial, diferencial: mujeres cabeza de hogar, jóvenes, especialmente en primer empleo, jóvenes NINI en los que incluyen jóvenes en acción , personas con dicapacidad, víctimas del conflicto, grupo étnico y/o teniendo en cuenta acciones afirmativas.</t>
  </si>
  <si>
    <t>3.Vincular por demanda a personas palenqueras a programas de formación en habilidades  financieras y  herramientas digitales, remtidas por kuagro mona ri Palenge a través de la SAE, que cumplen con los requisitos para participar.</t>
  </si>
  <si>
    <t>Porcentaje de personas  palenqueras  vinculadas a programas de formación en habilidades financieras y herramientas digitales, remitidas por el kuagro mona ri Palenge a través de la SAE</t>
  </si>
  <si>
    <t xml:space="preserve">(Número de personas  palenqueras  vinculadas a programas de formación en habilidades financieras y herramientas digitales/Número de personas  palenqueras  remitidas por el kuagro mona ri Palenge a través de la SAE que cumplen con los requisitos para su vinculación a programas de formación en habilidades financieras y herramientas digitales)*100
, </t>
  </si>
  <si>
    <t>Subdirección de Financiamiento e Inclusión Financiera/ /subdirección de empredimiento y negocios</t>
  </si>
  <si>
    <t>Carlos Alberto Sánchez Retiz/Jaime Alviar
Martha Algarra (Financiamiento)</t>
  </si>
  <si>
    <t>118:Desarrollar y/o participar en al menos 60 eventos dando la prioridad a estrategias prescenciales y/o virtuales que promuevan el emprendimiento, la reinvencion o generacion de modelos de negocio, promueva la comercialización digital, el desarrollo de soluciones que permitan mitigar el impacto de crisis bajo modelos de monetizacion en redes y esquemas  de innovación, entre otros temas, contribuyendo a consolidar el ecosistema de emprendimiento e innovación de la ciudad, mediante instrumentos tales como Emprendetones, Mercadotones y Hackatones, enfocados principalmente en micro, pequeñas y medianas empresas, promoviendo el emprendimiento sostenible y amigable con los animales</t>
  </si>
  <si>
    <t>Se está realizando articulación con Secretaria Distrital de Desarrollo Económico para dar lineamientos técnicos sobre cómo se puede incorporar el enfoque diferencial, teniendo en cuenta las barreras de acceso que han tenido las mujeres Palenqueras  en la ruta de Empleabilidad.</t>
  </si>
  <si>
    <t>La acción se cumplió en un 100% en el primer semestre de 2021</t>
  </si>
  <si>
    <t xml:space="preserve">La versión final cotinúa en proceso interno de revisión y retroalimentación por parte de las áreas pertinentes de la entidad. Por ello, se estima que la versión final revisada y ajustada del documento, estará lista hacia noviembre del 2021. </t>
  </si>
  <si>
    <t xml:space="preserve">Para el 2° trimestre de 2021 (abril-junio), se realizó un avance del 45%, cumpliendo así con la meta programada para la vigencia (90%), y con un avance acumulado (2020 y 2021) del 100% de la elaboración del documento. El avance del 45% en el 2° trimestre corresponde a: Introducción, Justificación, marco normativo, marco conceptual, metodología. Adicionalmente, se incluyó un criterio de enfoque diferencial étnico en los criterios técnicos de priorización territorial de los 412 territorios protectores y cuidadores. 
Para la terminación del documento, se realizó el nuevo contrato 1094 de 2021, fecha de inicio 12/03/2021, plazo de 9 meses, fecha fin 11/12/21, honorarios mensuales de 5.323.040, valor total 47.907.360. El pago de honorarios de este nuevo contrato inició en abril del 2021. 
NOTAS: 1). Aun cuando se avanzó en el 100% de formulación del documento, su versión final está sujeta a un proceso interno de revisión y retroalimentación por parte de las áreas pertinentes de la entidad. Por ello, se estima que la versión final revisada y ajustada del documento, estará lista hacia agosto del 2021. 2). Dado que el profesional responsable del proceso, en el marco del nuevo contrato 1094 de 2021, devengó unos honorarios mayores a aquellos  sobre los cuales se realizó la proyección presupuestal 2021, se refleja una ejecución presupuestal del 105%. Cabe señalar que en la proyección presupuestal inicial para la vigencia 2021 no se tuvo en cuenta el incremento anual en los honorarios respecto del 2020 al 2021. </t>
  </si>
  <si>
    <t>Para el tercer trimestre se cuenta con el acompañamiento de la sabedora palenquera quien durante las dos primeras semanas realizo un ejercicio de observacion para reonocer como se hacen los acompañimientos y el sentido de la estrategia;la sabedora se encuentra realizando experiencias en 4 unidades operativas,en 2 de ellas participan niñas y niños que sus familias de reconocen como palenqueras,alli se fortalecere el reconocimiento a la lengua materna y para las niñas  niños que no son palenqueros,se da a conocer que es la lengua palenquera.
Durante el terr trimestre la sabedora realizo (21) acompañamientos.</t>
  </si>
  <si>
    <t>Para este trimestre no se reportan dificultades.</t>
  </si>
  <si>
    <t xml:space="preserve"> Está pendiente realizar una nueva jornada de caracterización con las y los jóvenes palenqueros que no han sido caracterizados.
Para garantizar una mayor vinculación de jóvenes palenqueros al SSSEJ a las autoridades del pueblo palenquero se le ha enviado por correo electrónico la convocatoria para el ingreso de jóvenes a la tercera cohorte del SSSEJ.</t>
  </si>
  <si>
    <t xml:space="preserve">
Está pendiente realizar una nueva jornada con jóvenes que no pudieron asistir a la actividad del día 16/09/2021.
En 27/08/2021 se citó mesa técnica con la Asociación Kuagro Moná Rí Palenge Andi Bakatá pero el pueblo tomó la decisión de levantarse al no contar con la presencia del Ministerio Público. Para el mes de octubre está pendiente realizar una mesa técnica con el pueblo palenquero para retomar los puntos de la agenda de la reunión del  27/08/2021 y acordar acciones que permitar avanzar en el cumplimiento de las acciones afirmativas.</t>
  </si>
  <si>
    <t>De acuerdo con el registro en SIRBE Durante el tercer trimestre fueron atendidas en las diferentes unidades operativas del proyecto 7757, un total de (6) personas habitantes de calle pertenecientes a las comunidades Palenqueras de la comunidad de San Basilio</t>
  </si>
  <si>
    <t>Se realizo una mesa técnica con Representantes Palenque, en la cual y a partir de algunas preguntas orientadoras se ahondo en las necesidades e intereses del Pueblo Palenque en la prevención de las violencias. Ello evidenció una preocupación sentida en relación con el racismo y la discriminación en espacios públicos como la escuela, o el vecindario, las cuales fueron señaladas como violencias que afectan principalmente a las niñas y los niños, y frente a las cuales se deben adelantar estrategias de afrontamiento desde los vínculos afectivos al interior de las familias y comunidad. Así, se avanzó en contenidos del primer tema “Somos”, en las dinámicas de los temas, en elementos centrales y actividades para el desarrollo de las cuatro categorías. Para la implementación de las acciones, las Representantes señalan la oportunidad de su implementación en forma virtual, en cinco sesiones de dos horas cada una, dotando a la Comunidad de un documento de referencia que oriente la implementación de acciones en prevención de violencias en contexto familiar, de forma autónoma.</t>
  </si>
  <si>
    <t xml:space="preserve">Al realizar las entrevistas semiestructuradas mediante contacto telefónico con lideresas y lideres Palenque, se logró comunicación con tres y con dos no se obtuvo respuesta. En la próxima mesa técnica se presentarán los avances, definiendo si se requiere realizar otras entrevistas. </t>
  </si>
  <si>
    <t>La implementación de una Estrategia Territorial para cuidadoras y cuidadores de personas con discapacidad, que incluya el enfoque del pueblo Palenquero y que contribuya al reconocimiento socioeconómico y redistribución de roles en el marco del Sistema Distrital de Cuidado, se continuó desarrollándose de acuerdo con la programación establecida como parte de la meta No.1 del proyecto de discapacidad, es así como se ha logrado atender a  cuidadores-as de personas con discapacidad y se ha avanzado en el diseño del lineamiento que da sustento técnico a la estrategia mencionada.
Se asocia a la meta 1 del proyecto 7771 con ejecución presupuestal del 69,3%</t>
  </si>
  <si>
    <t>La dificultad se presentó en no contar con una agenda programada, dado que solo se realizó una reunión el día 3 de septiembre de 2021, que permita trabajar de una forma continua, para avanzar en los criterios de priorización, concertados con el pueblo Palenquero, en cumplimiento al artículo 66 del Plan de Desarrollo Distrital 2020-2024. Sin embargo, la SDIS desde el proyecto 7771, continúa con la disposición, para gestionar y articular con el grupo Étnico del pueblo palenquero, con el propósito de avanzar en esta acción.</t>
  </si>
  <si>
    <t>Se realizó una reunión, el día 3 de septiembre de 2021, para poder acordar criterios y avanzar en el desarrollo de las acciones afirmativas concertadas.  Por otro lado, se tuvo reunión con la Dirección Poblacional el día 26 de agosto de 2021, para ver la necesidad del plan de choque y se planteó solicitar base de datos de personas con discapacidad, cuidadores-as al pueblo Palenquero, con el fin de postular en las diferentes empresas del sector privado, que articula la Estrategia de Fortalecimiento a la Inclusión en el entorno productivo laboral de este sector poblacional.
Se asocia a la meta 3 del proyecto 7771, teniendo en cuenta que se hace la gestión, por parte del equipo de la Estrategia de Fortalecimiento a la Inclusión.</t>
  </si>
  <si>
    <t>No se tiene una base de datos ni listado de PcD del pueblo palenquero, para lograr procesos de inclusión educativa y productiva. Como plan choque, nos articularemos con las demás entidades que ha recomendado la Dirección Poblacional. A demás se creó la plantilla para poder dar inicio a esta importante labor, se les envió por correo, pero no la han regresado.</t>
  </si>
  <si>
    <t>Para el periodo de corte al 30/09/2021, se han atendido un total de 23 personas palenqueras con apoyos alimentarios; 9 en bonos canjeables por alimentos, 4 en canastas básicas y 10 en comedores comunitarios - cocinas populares, distribuidos así: 15 mujeres y 8 hombres.</t>
  </si>
  <si>
    <t xml:space="preserve">La publicación de las piezas comunicativas digitales se tiene proyectada para los periodos de 2023-2024. Mas sin embargo en el marco de la conmemoracion de la poblacion palenquera se apoya para el mes de septiembre la entrega de 73 refrigerios reforzados calientes. </t>
  </si>
  <si>
    <t>Se realizó articulación con el Consultivo Palenquero en la identificación de dos casos de personas mayores para focalización. Estas personas son de la localidad de Suba y ante la pregunta de quienes más podrías referenciar para la dinamización de la Red de Cuidado Comunitario no referenciaron más y con ello se realizó la intervención. 
Se realizó proceso de priorización, validación de condiciones e ingreso al Servicio de Apoyos Económicos el 22/07/2021, al Apoyo Económico tipo B de las dos personas mayores focalizadas en el trimestre anterior.</t>
  </si>
  <si>
    <t xml:space="preserve">Falta de articulación con los líderes del Consultivo Palenquero, para ampliar la identificación de personas mayores. </t>
  </si>
  <si>
    <t>En el tercer trimestre, Se presenta una atención a personas mayores del Pueblo Palenquero en los servicios sociales así:
- Apoyos económicos: 30 personas mayores del Pueblo Palenquer</t>
  </si>
  <si>
    <t>* Se adelantò proceso de cualificaciòn a (19)  profesionales de Hogar de paso de Bakatà, en donde se proyecto a través de imágenes una línea de tiempo de la historia de los pueblos Palenqueros  en Colombia, haciendo principal énfasis en las características propias como  su propia lengua, cultura y religiosidad, que ha logrado  formar una etnia única en el país.ver anexo (Listado de asistencia y ficha técnica)
*  Se adelantò proceso de cualificaciòn a (19)  profesionales del Centro Sociosanitario de Balcanes, en donde se proyecto a través de imágenes una línea de tiempo de la historia de los pueblos Palenqueros  en Colombia, haciendo principal énfasis en las características propias como  su propia lengua, cultura y religiosidad, que ha logrado  formar una etnia única en el país.ver anexo (Listado de asistencia y ficha técnica))
* Se adelantò proceso de cualificaciòn a (19)  profesionales de Hogar de paso de paso Voto Nacional, en donde se proyecto a través de imágenes una línea de tiempo de la historia de los pueblos Palenqueros  en Colombia, haciendo principal énfasis en las características propias como  su propia lengua, cultura y religiosidad, que ha logrado  formar una etnia única en el país.ver anexo (Listado de asistencia y ficha técnica)
* Se adelantò proceso de cualificaciòn a (9)  profesionales de la Comuinidad de vida el Camino, en donde se proyecto a través de imágenes una línea de tiempo de la historia de los pueblos Palenqueros  en Colombia, haciendo principal énfasis en las características propias como  su propia lengua, cultura y religiosidad, que ha logrado  formar una etnia única en el país.ver anexo (Listado de asistencia y ficha técnica)
Desde la Subdirección para la Adultez, se adelantaron las siguientes acciones:
Hogar de paso Bakatá: Durante este trimestre se atendieron 7 ciudadanos pertenecientes a las Comunidades Negras, Afro, Raizales, Palanqueras e Indígenas. Con los cuales se realizaron diferentes  actividades las cuales estuvieron orientadas en brindar atención integral desde una perspectiva Psicosocial  que permitió la activación de distintas rutas de atención, gestión frente a la garantía de derechos, remisión a otras entidades que brindaron  atención en pro del bienestar de la población, contacto y restablecimiento de redes familiares o redes de apoyo. ver anexo (acciones realizadas) 
Se realizó taller de sensibilización a las ciudadanas y ciudadanos habitantes de calle sobre la importancia de tener una atención diferencial y de enfoque étnico aprendiendo a respetar que cada persona es diferente y unica, por otra parte, se hizo proceso de sensibilización de la importancia de las conmemoraciones como el dia de la Afrocolombianidad. ver anexo (soportes de talleres) 
CEDID- Centro Integral para el Desarrollo de Capacidades Diiferencial: Se realizó una actividad denominada Raices del Pacifico Colombiano, se hace un relato de como a través del baile y la danza se puede compartir la cultura de los pueblos Palenqueros. ver anexo (ficha técnica)</t>
  </si>
  <si>
    <t>Contacto inicial con la consultiva Palenquera
Envío de presentaciones de servicio de apoyos económicos 
Se cuenta con una atención de 27personas mayores del pueblo Palenquero</t>
  </si>
  <si>
    <t>Para el tercer trimestre del 2021 (julio a septiembre) el servicio de Respuesta Social (antes "Enlace Social") realizó atención a 43 personas únicas con pertenencia étnica palenquera, así: 
Entrega de Bonos canjeables por alimentos: 32 Personas Únicas Atendidas
Auxilio Funerario: 9 atenciones  
Alojamiento transitorio: 1 Personas Únicas Atendidas 
Suministros: 1 personas atendidas
Fuente: Sistema para el Registro de Beneficiarios -SIRBE de la Secretaría Distrital de Integración Social Fecha de consulta: 04/10/2021
NOTAS: 1). Frente al cálculo del % de ejecución presupuestal, es necesario señalar que el servicio de Respuesta Social atiende por demanda. En este sentido, y teniendo en cuenta el contexto de salud pública por COVID19 que también ha aumentado las demandas en el ámbito social, la demanda de atenciones para este servicio ha sido mayor que en vigencias pasadas, sobre las cuales se proyectó el presupuesto a ejecutar en el cuatrienio 2020-2024.</t>
  </si>
  <si>
    <t>Fanny Melina Gurtiérrez Garzón
Irina Flórez Ruiz</t>
  </si>
  <si>
    <t>3115404718
3138943606</t>
  </si>
  <si>
    <t>fgutierrezg@sdis.gov.co
iflorez@sdis.gov.co</t>
  </si>
  <si>
    <t>El documento ya surtió las revisiones internas por parte de la entidad, y se adelantará proceso de revisión por parte del Kuagro Mona Rí Palenge Andi Bakatá en el primer trimestre de 2022.</t>
  </si>
  <si>
    <t xml:space="preserve">En el marco del proyecto 7749 "Estrategia de Territorios Cuidadores", los enfoques territorial, diferencial-poblacional y de género han sido orientadores en la construcción de los lineamientos técnicos y operativos de la estrategia. Cabe señalar que la estrategia tiene fundamento en los lineamientos distritales entorno al reto de Reconocer, Reducir y Redistribuir el trabajo de cuidado en la ciudad, entendiendo que aquellas personas con mayores cargas de cuidado, así como aquellas que lo prestan en entornos inequitativos y sin garantías, son más susceptibles a situaciones anómalas o inesperadas propias de los contextos sociales en los que se encuentran. Así, responde al propósito 1 del Plan de Desarrollo Distrital 2020-2024, “hacer un nuevo contrato social con igualdad de oportunidades para la inclusión social, productiva y política”, y se enmarca en estrategias como: la implementación del sistema distrital de cuidado y la estrategia de transversalización y territorialización de los enfoques de género, diferencial y de cultura ciudadana, para garantizar la igualdad de género, los derechos de las mujeres y el desarrollo de capacidades de la ciudadanía en el nivel distrital y local. Finalmente, en el marco de esta acción afirmativa, se generaron lineamientos específicos desde el enfoque diferencial étnico palenquero, con la participación del referente palenquero en la Subdirección ICI de la Dirección Territorial, para adelantar una caracterización territorial con pertinencia cultural. </t>
  </si>
  <si>
    <t>Para el cuarto trimestre del 2021 (octubre a diciembre) el servicio de Respuesta Social (antes "Enlace Social") realizó atención a 2 personas únicas con pertenencia étnica palenquera, así: 
Entrega de bonos canjeables por alimentos: 1 persona única atendida
Auxilio Funerario: 1 persona única atendida 
Fuente: Sistema para el Registro de Beneficiarios -SIRBE de la Secretaría Distrital de Integración Social Fecha de consulta: 04/01/2022
NOTAS: 1). Frente al cálculo del % de ejecución presupuestal, es necesario señalar que el servicio de Respuesta Social atiende por demanda. En este sentido, y teniendo en cuenta el contexto de salud pública por COVID19 que también ha aumentado las demandas en el ámbito social, la demanda de atenciones para este servicio ha sido mayor que en vigencias pasadas, sobre las cuales se proyectó el presupuesto a ejecutar en el cuatrienio 2020-2024.</t>
  </si>
  <si>
    <t>En el proceso de atención a la poblacion con pertenencia étnica palenquera el servicio Respuesta Social ha venido implementando los enfoques territorial, diferencial y de género, toda vez que han sido orientadores para la construcción de los criterios técnicos del servicio y sus modalidades de atención. En el marco de tales criterios, se priorizan situaciones y condiciones desde el enfoque de género y diferencial a la hora de analizar la fragilidad y vulnerabilidad de las personas y hogares. El servicio se presta por demanda, para toda la población que habita los territorios del Distrito, a través de atención en 19 unidades operativas (16 Subdirecciones Locales para la Integración Social, Terminal de Transportes El Salitre, Casa Rosada y Centro de Atención Penal Integral a Víctimas -CAPIV); además, se realizan diálogos informativos en los territorios y búsqueda activa de la población étnica. Finalmente, cabe señalar que la implementación del enfoque étnico en el marco de esta acción afirmativa ha sido potenciada por la contratación de referentes con pertenencia étnica en el servicio, para la atención de esta población.</t>
  </si>
  <si>
    <t xml:space="preserve">La implementación de la acción afirmativa responde a la implementación de los enfoques territorial, diferencial-poblacional y de género, toda vez que la inclusión de criterios y variables de enfoque diferencial étnico palenquero permite el reconocimiento de las condiciones territoriales de pobreza y vulnerabilidad en los hogares de jefatura femenina con pertenencia étnica palenquera Así mismo, permite reconocer que para la atención de los hogares palenqueros se requiere generar adecuaciones institucionales en la definicion e implementación de instrumentos y metodologías para la identificación, caracterización y focalización de personas y hogares de este grupo poblacional. </t>
  </si>
  <si>
    <t xml:space="preserve">Durante el cuarto trimestre del año,la sabedora Palenquera desarrollo sus acompañamientos en 6 jardines infantiles de la localidad de Santa Fè  dentro de la estrategia sawabona, dando a conocer a travès de experiencias pedagogicas, la cultura y la lengua palenquera.
Para este cuarto trimestre la sabedora realizo 42 acompañamientos.  </t>
  </si>
  <si>
    <t>Para este reporte no se presentan dificultades.</t>
  </si>
  <si>
    <t xml:space="preserve">La estrategia Sawabona,como materializaciòn de una acciòn afirmativa,implementa de forma directa en su categoria de analisis etnico,el reconocimiento,
respeto y garantía de los derechos individuales y colectivos de la poblaciòn palenquera; esta estrategia es una oportunidadpara que niñas,niños y familias desde la primera infancia reconozcan,acepten  y valoren la cultura palenquera como parte importante de nuestro pais, de igual forma aporta de forma significativa a construir sociedades menos hegemonicas, que acepten y valoren  la diversidad.  </t>
  </si>
  <si>
    <t>De acuerdo a la verificación de la pertenencia étnica palenquera de los potenciales beneficiarios del Servicio Social para la Seguridad Económica de la Juventud (SSSEJ) se cuentan con 7 jóvenes caracterizados cuya  validación se encuentra en espera por parte del pueblo palenquero. Se proyecta seguir realizando jornadas de caracterización de jóvenes palenqueros en el primer trimestre de año 2022 para vincular jóvenes al servicio.</t>
  </si>
  <si>
    <t>Se ha avanzado en la creación de un formulario de pre-inscripción Servicio Social para la Seguridad Económica de la Juventud (SSSEJ) que busca caracterizar jóvenes potenciales beneficiarios buscando la verificación de la pertenencia étnica, se han generado espacios específicos 
para la pre inscripción el servicio en jornadas de caracterización específicas con cada una de las comunidades en común acuerdo con las instancias representativas.</t>
  </si>
  <si>
    <t xml:space="preserve">Se espera aumentar la vinculación de las y los jóvenes palenqueros en los servicios con cobertura y atención territorial, enfocada en los servicios sociales y estrategias de la Subdirección para la Juventud, garantizando el cumplimiento del enfoque diferencial étnico en sinergia con la Asociación Kuagro Moná Rí Palenge Andi Bakatá mediante la ejecución del plan de trabajo acordado y acompañado por el lider Neisser Cassiani delegado para el acompañamiento a la Subdireccióon para la Juventud.
</t>
  </si>
  <si>
    <t>Se han generado dos espacios especificos con la comunidad palenquera en la que se busca indagar por los intereses de la juventudes y en donde se realizan gestiones en la busqueda de espacios en las Casas de Juventud para el desarrollo de actividades propias de la comunidad y en un borrador un plan de trabajo en sinergia con el kuagro para potencializar acciones que busquen la vinculación de jóvenes a los servicios y estrategias de la Subdirección para la Juventud</t>
  </si>
  <si>
    <t xml:space="preserve">Desde la Subdirección para la Adultez se han venido adelantando acciones encaminadas a la aplicación del enfoque étnico y diferencial a través de procesos de cualificación al talento humano y que a suvez, se replica en la atencion con los ciudadanos y ciudadanas habitantes de calle que hagan parte de nuestros servicios. 
Desde la Comunidad de Vida el Camino se conmemoro el día de la diversidad cultural, reconociendo la importancia de la solidadridad, la aceptación y el valor de todas las personas sin importar su pertenencia étnica. </t>
  </si>
  <si>
    <t>De acuerdo con el registro en SIRBE Durante el cuarto trimestre fueron atendidas en las diferentes unidades operativas del proyecto 7757, cinco(5) hombres y una (1) mujer para un total de (6) personas habitantes de calle pertenecientes a las comunidades Palenqueras de la comunidad de San Basilio</t>
  </si>
  <si>
    <t>La estrategia de redes de cuidado comunitario se encuentra dinamizada en las tres localidades (Suba, Kennedy y Engativá)con población de personas mayores palenqueras en la ciudad.
Actualmente se encuentra participando una persona mayor remitida por las autoridades de la comunidad en la localidad de Suba de los espacios de autocuidado.</t>
  </si>
  <si>
    <t xml:space="preserve">Se sugiere adelantar diversas formas de identificación de la población, a partir de otras fuentes que no dependan exclusivamente de la referenciación del espacio autónomo y permita ampliar el número de organizaciones y personas palenqueras mayor y no mayores que puedan vincularse a las redes de cuidado comunitario </t>
  </si>
  <si>
    <t>Se  avanzó en la inclusión del enfoque diferencial para la atención de la comunidad Palenquera en la estrategía de prevención de Violencia Entornos Protectores y Territorios Seguros, vinculando contenidos en los módulos de Construcción democrática de familia y Masculinidades corresponsables no violentas de Familia  Extensa,   Familia Democrática en comunidades étnicas; y Comunidades Negras, Afrocolombinas, Raizales y Palenqueras respectivamente..</t>
  </si>
  <si>
    <t xml:space="preserve">En las reuniones técnicas adelantadas se identifico la necesidad de hacer enfasis en el fortalecimiento colectivo para hacerle frente a los impactos del racismo, en particular contra los niños y las niñas, lo cual se refelja en la propuesta de contenidos del documento, partiendo del hito de origen en la sublevación contra la esclavización. </t>
  </si>
  <si>
    <t>Para el periodo de corte al 31/12/2021, se atendieron un total de 29 personas palenqueras con apoyos alimentarios; 10 en bonos canjeables por alimentos, 4 en canastas básicas y 15 en comedores comunitarios - cocinas populares, distribuidos así: 17 mujeres y 12 hombres, con una alimentación equilibrada, adecuada e inocua. 
El dia 17/12/2021 se realiza un espacio de encuento con la Asociación Kuagro Mona Ri Palenque Andi Bakata donde se realiza la soocialización de propuesta de trabajo para ruta de entendimiento con la Asociación en relación con el manejo de las y los beneficiarios de la comunidad palenquera en los servicios de la SDIS en clave del cumplimiento de las acciones afirmativas, por lo cual se propone los siguientes aspectos:
Punto 1. Articulación permanente con el referente palenquero Felipe Santiago Pérez Erazo contratado desde la Dirección Territorial. Listas de personas Palenqueras identificadas y procesos de referenciación.
Punto 2. Seguimiento, verificación y depuración de las bases de datos (Proyectos de inversión de la SDIS, comprometidos con las acciones afirmativas; Infancia, juventud, adultez, vejez, discapacidad, Familia, Dirección de Nutrición y Abastecimiento y Dirección Territorial).
Punto 3. Certificación de aval de las personas pertenecientes a la comunidad palenquera por parte de la Asociación Kuagro Mona Ri Palenque Andi Bakata. Focalización</t>
  </si>
  <si>
    <t>No se reportan dificultades para el periodo; no obstante, en el reporte cualitativo y presupuestal se han incluido personas atendidas desde comedores comunitarios, lo cual no se contempló en la programación inicial de la acción afirmativa.</t>
  </si>
  <si>
    <t>La publicación de las piezas comunicativas digitales se tiene proyectada para los periodos de 2023-2024.</t>
  </si>
  <si>
    <t>Se proyecta para 2022, Implementar la estrategia territorial, para cuidadoras y cuidadores de personas con discapacidad, que incluya el enfoque diferencial palenquero, en cuidadoras-es de personas con discapacidad de esa comunidad que habita en la ciudad de Bogotá D.C.</t>
  </si>
  <si>
    <t>Con el paso del proyecto de inversión 7771 a la Subdirección para la discapacidad, en la realización de la acción afirmativa, se ha tenido en cuenta los elementos identitarios específicos y diferenciales del pueblo Palenquero, para garantizar adecuadamente su integridad étnica y cultural, así de esta manera contribuir a la garantía del ejercicio pleno de sus derechos individuales y colectivos, por medio de la identificación de una Estrategia Territorial para cuidadoras y cuidadores de personas con discapacidad que impacte directamente en la transformación social encaminadas a salvaguardar y proteger la cultura de la Asociación Kuagro Mona Ri Palenque Andi Bakatá en  su autonomía y la autodeterminación de este grupo poblacional.</t>
  </si>
  <si>
    <t xml:space="preserve">Se proyecta para 2022, Identificar e incluir en entornos de inclusión educativa y productiva a personas con discapacidad de la comunidad Palenquera que habita en la ciudad, en articulación con la Asociación Kuagro Mona Ri Palenque Andi Bakatá.
</t>
  </si>
  <si>
    <t>En realización a esta  acción  afirmativa se espera desde la subdirección para la discapacidad incluir  y atender  a personas con discapacidad y cuidadores-as de la comunidad  palenquera,  en los procesos de inclusión educativa y productiva, con el fin de  garantizar adecuadamente su integridad étnica y cultural, de esta manera contribuir a la garantía del ejercicio pleno de sus derechos individuales y colectivos.</t>
  </si>
  <si>
    <t>Desde la Subdirección para la Adultez y en particular a partir del  proyecto de inversión 7757: “Implementación de estrategias y servicios integrales para el abordaje del fenómeno de habitabilidad en calle”, se incluyeron los enfoques de género, diferencial y territorial como aquellos que de manera estratégica transversalizan las acciones del proyecto, por ello en el marco de la transformación de los servicios sociales que se lleva en la entidad se formuló un servicio denominado: “servicio para la dignificación y resignificación del fenómeno de habitabilidad en calle” el cual consta de 2 estrategias territoriales y 7 modalidades de atención.</t>
  </si>
  <si>
    <t>Durante la atención a las ciudadanas y ciudadanos habitantes de calle se contempla y aplican en todas las modalidades y estrategias de atención desde sus lineamientos se plantean los enfoques diferenciales, poblacionales y de género, contemplando también el enfoque étnico; esto se traduce en acciones dirigidas a la comprensión cultura e histórica de los diversos grupos poblacionales que componen el fenómeno de habitabilidad en calle, avanzando en la adaptación de la atención diferenciada.</t>
  </si>
  <si>
    <t>Enfoque de Familia, Enfoque diferencial Etnico</t>
  </si>
  <si>
    <t>En el cuarto trimestre, Se presenta una atención a personas mayores del Pueblo Palenquero en los servicios sociales así:
- Apoyos económicos: 32 personas mayores del Pueblo Palenquero con corte a 30 de diciembre de 2021</t>
  </si>
  <si>
    <t>En el tercer trimestre del año 2021 no se vincularon jóvenes palenqueros al Servicio Social para la Seguridad Económica de la Juventud (SSSEJ).
Se realizó la caracterización de siete (7) jóvenes palenqueros/as en el encuentro del día 16 de septiembre en la Casa de Juventud Los Mártires que son potenciales beneficiarios del  Servicio Social para la Seguridad Económica de la Juventud (SSSEJ).</t>
  </si>
  <si>
    <t>En el cuarto trimestre del año 2021, no se cuentan con jóvenes palenqueros vinculados al Servicio Social para la Seguridad Económica de la Juventud (SSSEJ).
7 jóvenes palenqueros caracterizados por la Estrategia RETO en el marco de las actividades realizadas con jóvenes del pueblo palenquero  que son potenciales beneficiaros/as  del  Servicio Social para la Seguridad Económica de la Juventud (SSSEJ)*
Se realizó una reunión para la caracterización de jóvenes palenqueros/as en el encuentro del día 11 de noviembre en la Casa de Juventud Los Mártires que son potenciales beneficiarios del Servicio Social para la Seguridad Económica de la Juventud (SSSEJ).
*La información de estos jóvenes está pendiente de verificación por parte de la Asociación Kuagro Moná Rí Palenge Andi Bakatá.</t>
  </si>
  <si>
    <t>Vinculación de 7 jóvenes palenqueros (SIRBE corte septiembre 2021) a los servicios con cobertura y atención territorial.
4 jóvenes vincualdos en el componente de oportunidades juveniles: 2 joven en ferias de empleabilidad en la localidad de Fontibón y La Candelaria / 1 joven en una jornada de sensibilización para la generación de ingresos en la localidad de Los Mártires / 1 joven en semana de juventud en la localidad de La Candelaria.
1 joven palenquero en un taller de prevención de consumo de sustancias psicoactivas en la localidad de Ciudad Bolívar.
El día 06/07/2021 se realizó una reunión con 13 autoridades y jóvenes del pueblo palenquero para socializar la oferta de la Subdirección para la Juventud en las localidades con presencia de la comunidad palenquera.
El día 16/09/2021 se realizó un ejercicio de identificación de necesidades con 7 jóvenes asistentes al espacio en la Casa de Juventud (CACMA) de la localidad de Los Mártires para buscar proyectar actividades que busquen garantizar la vinculación de jóvenes palenqueros a os servicios con cobertura y atenciónterritorial de acuerdo a los intereses de las juventudes palenqueras.
Adicional a esto la Subdirección para la Juventud ha venido acompañando y apoyando los espacios y reuniones donde se están organizando las elecciones de las curules especiales para los grupos étnicos entre los que se incluye el pueblo palenquero.</t>
  </si>
  <si>
    <t xml:space="preserve"> Vinculación de 11 jóvenes palenqueros (SIRBE corte a 30 de diciembre de 2021) en los servicios con cobertura y atención territorial y en los componentes de oportunidades juveniles y Política Pública de Juventud (PPJ) en las localidades de  Fontibón, Usaquén, Suba y San Cristóbal.
1 plan de trabajo diseñado y en evaluación del pueblo palenquero para la realización de actividades que contribuyan al cumplimiento de la acción afirmativa.
Adicional a esto la Subdirección para la Juventud acompañó y apoyó los espacios al desarrollo de las elecciones de las curules especiales de jóvenes palenqueros a los Consejos Locales de Juventud (CLJ).</t>
  </si>
  <si>
    <t xml:space="preserve">Desde la Subdirección para la Vejez se implementa el enfoque diferencial poblacional y de genero para la realización de las actividades en el marco del cumplimiento de las acciones que se realizan con el pueblo palenquero en la ciudad. </t>
  </si>
  <si>
    <t xml:space="preserve">Desde la Subdirección para la Vejez se implementa el enfoque diferencial poblacional y de genero evidenciados en los criterios de priorización para el acceso a los servicios sociales en el marco del cumplimiento de las acciones que se realizan con el pueblo palenquero en la ciudad. </t>
  </si>
  <si>
    <t>Se realizó socialización, retroalimentación y validación del documento borrador para la implementación de la estrategia territorial de personas cuidadoras-es de personas con discapacidad, en mesa bilateral llevada a cabo el 23 de noviembre de 2021 con la Asociación Kuagro Mona Ri Palenque Andi Bakatá, en la que hicieron aportes al documento desde sus usos y costumbres.
En relación a la meta proyectada calculada en un avance del 20% para vigencia 2021, se dio cumplimiento al indicador sumado con la vigencia 2020, de esta manera se avanzó considerablemente en la elaboración del documento, debido que se dio inicio el 1 de noviembre de 2020 y la validación por parte de la Asociación Kuagro Mona Ri Palenque Andi Bakatá.
Por último, importante aclarar que el presupuesto es global, asignado para la atención todas las comunidades que habitan la ciudad y que se encuentran en alto grado de vulnerabilidad; de acuerdo con la acción afirmativa concertada, se ejecutó el 110,7% del total de la meta para la atención de esta comunidad, asentada en Bogotá.</t>
  </si>
  <si>
    <t>Desde la Subdirección para la Discapacidad de la SDIS, se desarrolló mesas bilaterales llevadas a cabo los días 23 de noviembre y 17 de diciembre de 2021, con la Asociación Kuagro Mona Ri Palenque Andi Bakatá, el equipo técnico de la Subdirección para discapacidad y el equipo de enfoque diferencial de la Dirección Poblacional, con el fin de concretar la identificación de personas pertenecientes a la comunidad palenquera, con discapacidad, cuidadoras-es; Se acuerda el envío por parte de las y los representantes de la Asociación, con la autorización previa de las familias, un listado de 12 personas identificadas por ellos, que podrán entrar al proceso de focalización para que sean incluidos en entornos educativos y productivos de acuerdo a las modalidades y servicios de la subdirección para la discapacidad.
A la fecha se tiene conocimiento del caso de la ciudadana Kelly Patricia Valdés Díaz, con discapacidad física; se han adelantado las gestiones administrativas y en el territorio, para ofrecer a su familia los servicios de la Subdirección para la Discapacidad, por ello su atención es del 0 %. Es importante mencionar que la meta es global y no de un solo sector poblacional, por el contrario, se deben de garantizar los derechos y ofrecer un servicio a la comunidad vulnerable, que ha bita en la ciudad, de acuerdo a la misionalidad de la entidad, de conformidad con la Resolución 456 del 5 de abril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</si>
</sst>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quot;$&quot;\ #,##0_);[Red]\(&quot;$&quot;\ #,##0\)"/>
    <numFmt numFmtId="165" formatCode="_(&quot;$&quot;\ * #,##0_);_(&quot;$&quot;\ * \(#,##0\);_(&quot;$&quot;\ * &quot;-&quot;_);_(@_)"/>
    <numFmt numFmtId="166" formatCode="&quot;$&quot;\ #,##0"/>
    <numFmt numFmtId="167" formatCode="d/m/yyyy"/>
    <numFmt numFmtId="168" formatCode="_-&quot;$&quot;* #,##0_-;\-&quot;$&quot;* #,##0_-;_-&quot;$&quot;* &quot;-&quot;??_-;_-@"/>
    <numFmt numFmtId="169" formatCode="&quot;$&quot;\ #,##0.00"/>
    <numFmt numFmtId="170" formatCode="dd/mm/yyyy;@"/>
    <numFmt numFmtId="171" formatCode="#,##0.0"/>
    <numFmt numFmtId="172" formatCode="_-* #,##0_-;\-* #,##0_-;_-* &quot;-&quot;??_-;_-@"/>
    <numFmt numFmtId="173" formatCode="&quot;$&quot;#,##0"/>
    <numFmt numFmtId="174" formatCode="&quot;$&quot;#,##0;[Red]&quot;$&quot;#,##0"/>
    <numFmt numFmtId="175" formatCode="_-&quot;$&quot;\ * #,##0_-;\-&quot;$&quot;\ * #,##0_-;_-&quot;$&quot;\ * &quot;-&quot;??_-;_-@_-"/>
    <numFmt numFmtId="176" formatCode="&quot;$&quot;#,##0.00"/>
    <numFmt numFmtId="177" formatCode="&quot;$&quot;#,##0.00_);[Red]\(&quot;$&quot;#,##0.00\)"/>
    <numFmt numFmtId="178" formatCode="0.0%"/>
    <numFmt numFmtId="179" formatCode="_-&quot;$&quot;\ * #,##0_-;\-&quot;$&quot;\ * #,##0_-;_-&quot;$&quot;\ * &quot;-&quot;_-;_-@"/>
    <numFmt numFmtId="180" formatCode="_-&quot;$&quot;\ * #,##0.00_-;\-&quot;$&quot;\ * #,##0.00_-;_-&quot;$&quot;\ * &quot;-&quot;??_-;_-@"/>
    <numFmt numFmtId="181" formatCode="_-&quot;$&quot;\ * #,##0_-;\-&quot;$&quot;\ * #,##0_-;_-&quot;$&quot;\ * &quot;-&quot;??_-;_-@"/>
  </numFmts>
  <fonts count="46" x14ac:knownFonts="1">
    <font>
      <sz val="11"/>
      <color theme="1"/>
      <name val="Calibri"/>
      <family val="2"/>
      <scheme val="minor"/>
    </font>
    <font>
      <sz val="11"/>
      <color theme="1"/>
      <name val="Calibri"/>
      <family val="2"/>
      <scheme val="minor"/>
    </font>
    <font>
      <sz val="10"/>
      <name val="Arial"/>
      <family val="2"/>
    </font>
    <font>
      <sz val="11"/>
      <color theme="1"/>
      <name val="Arial"/>
      <family val="2"/>
    </font>
    <font>
      <u/>
      <sz val="11"/>
      <color theme="10"/>
      <name val="Arial"/>
      <family val="2"/>
    </font>
    <font>
      <u/>
      <sz val="11"/>
      <color theme="10"/>
      <name val="Calibri"/>
      <family val="2"/>
      <scheme val="minor"/>
    </font>
    <font>
      <sz val="12"/>
      <name val="Arial"/>
      <family val="2"/>
    </font>
    <font>
      <sz val="12"/>
      <color rgb="FF000000"/>
      <name val="Arial"/>
      <family val="2"/>
    </font>
    <font>
      <sz val="12"/>
      <color rgb="FF202124"/>
      <name val="Arial"/>
      <family val="2"/>
    </font>
    <font>
      <sz val="12"/>
      <color theme="1"/>
      <name val="Arial"/>
      <family val="2"/>
    </font>
    <font>
      <u/>
      <sz val="12"/>
      <name val="Arial"/>
      <family val="2"/>
    </font>
    <font>
      <b/>
      <sz val="12"/>
      <color theme="1"/>
      <name val="Arial"/>
      <family val="2"/>
    </font>
    <font>
      <b/>
      <sz val="12"/>
      <name val="Arial"/>
      <family val="2"/>
    </font>
    <font>
      <sz val="12"/>
      <color rgb="FFFF0000"/>
      <name val="Arial"/>
      <family val="2"/>
    </font>
    <font>
      <u/>
      <sz val="12"/>
      <color theme="1"/>
      <name val="Arial"/>
      <family val="2"/>
    </font>
    <font>
      <sz val="12"/>
      <color rgb="FF000009"/>
      <name val="Arial"/>
      <family val="2"/>
    </font>
    <font>
      <b/>
      <sz val="12"/>
      <color rgb="FF000000"/>
      <name val="Arial"/>
      <family val="2"/>
    </font>
    <font>
      <u/>
      <sz val="12"/>
      <name val="Calibri"/>
      <family val="2"/>
      <scheme val="minor"/>
    </font>
    <font>
      <sz val="12"/>
      <color rgb="FFFFFF00"/>
      <name val="Arial"/>
      <family val="2"/>
    </font>
    <font>
      <sz val="11"/>
      <name val="Arial"/>
      <family val="2"/>
    </font>
    <font>
      <sz val="10"/>
      <color rgb="FF000000"/>
      <name val="Arial"/>
      <family val="2"/>
    </font>
    <font>
      <b/>
      <sz val="12"/>
      <color theme="1"/>
      <name val="Arial"/>
      <family val="2"/>
    </font>
    <font>
      <b/>
      <sz val="14"/>
      <color theme="1"/>
      <name val="Arial"/>
      <family val="2"/>
    </font>
    <font>
      <sz val="11"/>
      <name val="Arial"/>
      <family val="2"/>
    </font>
    <font>
      <b/>
      <sz val="11"/>
      <color theme="1"/>
      <name val="Arial"/>
      <family val="2"/>
    </font>
    <font>
      <sz val="11"/>
      <color theme="1"/>
      <name val="Calibri"/>
      <family val="2"/>
    </font>
    <font>
      <sz val="14"/>
      <color theme="1"/>
      <name val="Arial"/>
      <family val="2"/>
    </font>
    <font>
      <sz val="11"/>
      <color theme="0"/>
      <name val="Arial"/>
      <family val="2"/>
    </font>
    <font>
      <b/>
      <sz val="10"/>
      <color theme="1"/>
      <name val="Arial"/>
      <family val="2"/>
    </font>
    <font>
      <b/>
      <u/>
      <sz val="10"/>
      <color theme="1"/>
      <name val="Arial"/>
      <family val="2"/>
    </font>
    <font>
      <sz val="10"/>
      <color theme="1"/>
      <name val="Arial"/>
      <family val="2"/>
    </font>
    <font>
      <b/>
      <sz val="10"/>
      <color rgb="FF000000"/>
      <name val="Arial"/>
      <family val="2"/>
    </font>
    <font>
      <sz val="12"/>
      <color theme="1"/>
      <name val="Arial"/>
      <family val="2"/>
    </font>
    <font>
      <u/>
      <sz val="12"/>
      <color theme="1"/>
      <name val="Arial"/>
      <family val="2"/>
    </font>
    <font>
      <sz val="12"/>
      <color rgb="FF000000"/>
      <name val="Arial"/>
      <family val="2"/>
    </font>
    <font>
      <sz val="12"/>
      <color rgb="FF202124"/>
      <name val="Arial"/>
      <family val="2"/>
    </font>
    <font>
      <u/>
      <sz val="12"/>
      <color rgb="FF0000FF"/>
      <name val="Arial"/>
      <family val="2"/>
    </font>
    <font>
      <b/>
      <u/>
      <sz val="12"/>
      <color theme="1"/>
      <name val="Arial"/>
      <family val="2"/>
    </font>
    <font>
      <u/>
      <sz val="12"/>
      <color rgb="FF000000"/>
      <name val="Arial"/>
      <family val="2"/>
    </font>
    <font>
      <sz val="12"/>
      <color rgb="FFFF0000"/>
      <name val="Arial"/>
      <family val="2"/>
    </font>
    <font>
      <sz val="12"/>
      <color rgb="FF44546A"/>
      <name val="Arial"/>
      <family val="2"/>
    </font>
    <font>
      <sz val="12"/>
      <color theme="1"/>
      <name val="Calibri"/>
      <family val="2"/>
    </font>
    <font>
      <u/>
      <sz val="12"/>
      <color rgb="FF000009"/>
      <name val="Arial"/>
      <family val="2"/>
    </font>
    <font>
      <sz val="12"/>
      <color rgb="FF000009"/>
      <name val="Arial"/>
      <family val="2"/>
    </font>
    <font>
      <b/>
      <sz val="12"/>
      <color rgb="FFFF0000"/>
      <name val="Arial"/>
      <family val="2"/>
    </font>
    <font>
      <b/>
      <u/>
      <sz val="12"/>
      <color rgb="FF000000"/>
      <name val="Arial"/>
      <family val="2"/>
    </font>
  </fonts>
  <fills count="2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0"/>
        <bgColor theme="0"/>
      </patternFill>
    </fill>
    <fill>
      <patternFill patternType="solid">
        <fgColor theme="0"/>
        <bgColor rgb="FFFFFFFF"/>
      </patternFill>
    </fill>
    <fill>
      <patternFill patternType="solid">
        <fgColor theme="0"/>
        <bgColor rgb="FFFBE4D5"/>
      </patternFill>
    </fill>
    <fill>
      <patternFill patternType="solid">
        <fgColor theme="0"/>
        <bgColor rgb="FFFFFF00"/>
      </patternFill>
    </fill>
    <fill>
      <patternFill patternType="solid">
        <fgColor theme="0"/>
        <bgColor rgb="FFE2EFD9"/>
      </patternFill>
    </fill>
    <fill>
      <patternFill patternType="solid">
        <fgColor rgb="FFFFF2CC"/>
        <bgColor indexed="64"/>
      </patternFill>
    </fill>
    <fill>
      <patternFill patternType="solid">
        <fgColor rgb="FFFFFFFF"/>
        <bgColor indexed="64"/>
      </patternFill>
    </fill>
    <fill>
      <patternFill patternType="solid">
        <fgColor rgb="FFAEABAB"/>
        <bgColor rgb="FFAEABAB"/>
      </patternFill>
    </fill>
    <fill>
      <patternFill patternType="solid">
        <fgColor rgb="FFD8D8D8"/>
        <bgColor rgb="FFD8D8D8"/>
      </patternFill>
    </fill>
    <fill>
      <patternFill patternType="solid">
        <fgColor rgb="FFD9E2F3"/>
        <bgColor rgb="FFD9E2F3"/>
      </patternFill>
    </fill>
    <fill>
      <patternFill patternType="solid">
        <fgColor rgb="FFC7A603"/>
        <bgColor rgb="FFC7A603"/>
      </patternFill>
    </fill>
    <fill>
      <patternFill patternType="solid">
        <fgColor rgb="FFC5E0B3"/>
        <bgColor rgb="FFC5E0B3"/>
      </patternFill>
    </fill>
    <fill>
      <patternFill patternType="solid">
        <fgColor rgb="FFBDD6EE"/>
        <bgColor rgb="FFBDD6EE"/>
      </patternFill>
    </fill>
    <fill>
      <patternFill patternType="solid">
        <fgColor rgb="FFDEEAF6"/>
        <bgColor rgb="FFDEEAF6"/>
      </patternFill>
    </fill>
    <fill>
      <patternFill patternType="solid">
        <fgColor rgb="FFE2EFD9"/>
        <bgColor rgb="FFE2EFD9"/>
      </patternFill>
    </fill>
    <fill>
      <patternFill patternType="solid">
        <fgColor rgb="FFF7CAAC"/>
        <bgColor rgb="FFF7CAAC"/>
      </patternFill>
    </fill>
    <fill>
      <patternFill patternType="solid">
        <fgColor rgb="FFFFFF00"/>
        <bgColor rgb="FFFFFF00"/>
      </patternFill>
    </fill>
    <fill>
      <patternFill patternType="solid">
        <fgColor rgb="FFFFFFFF"/>
        <bgColor rgb="FFFFFFFF"/>
      </patternFill>
    </fill>
    <fill>
      <patternFill patternType="solid">
        <fgColor rgb="FFF4B083"/>
        <bgColor rgb="FFF4B083"/>
      </patternFill>
    </fill>
    <fill>
      <patternFill patternType="solid">
        <fgColor theme="0"/>
        <bgColor rgb="FFFF0000"/>
      </patternFill>
    </fill>
    <fill>
      <patternFill patternType="solid">
        <fgColor theme="0"/>
        <bgColor rgb="FFC7A603"/>
      </patternFill>
    </fill>
  </fills>
  <borders count="29">
    <border>
      <left/>
      <right/>
      <top/>
      <bottom/>
      <diagonal/>
    </border>
    <border>
      <left style="thin">
        <color auto="1"/>
      </left>
      <right/>
      <top style="thin">
        <color auto="1"/>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top/>
      <bottom style="thin">
        <color indexed="64"/>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auto="1"/>
      </left>
      <right/>
      <top/>
      <bottom/>
      <diagonal/>
    </border>
    <border>
      <left style="thin">
        <color indexed="64"/>
      </left>
      <right style="thin">
        <color indexed="64"/>
      </right>
      <top style="medium">
        <color indexed="64"/>
      </top>
      <bottom style="thin">
        <color indexed="64"/>
      </bottom>
      <diagonal/>
    </border>
    <border>
      <left/>
      <right/>
      <top/>
      <bottom style="thin">
        <color rgb="FF000000"/>
      </bottom>
      <diagonal/>
    </border>
    <border>
      <left/>
      <right style="thin">
        <color indexed="64"/>
      </right>
      <top/>
      <bottom style="thin">
        <color indexed="64"/>
      </bottom>
      <diagonal/>
    </border>
    <border>
      <left/>
      <right/>
      <top style="thin">
        <color rgb="FF000000"/>
      </top>
      <bottom style="thin">
        <color rgb="FF000000"/>
      </bottom>
      <diagonal/>
    </border>
    <border>
      <left style="medium">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s>
  <cellStyleXfs count="17">
    <xf numFmtId="0" fontId="0" fillId="0" borderId="0"/>
    <xf numFmtId="0" fontId="1" fillId="0" borderId="0"/>
    <xf numFmtId="0" fontId="2" fillId="0" borderId="0"/>
    <xf numFmtId="9" fontId="1" fillId="0" borderId="0" applyFont="0" applyFill="0" applyBorder="0" applyAlignment="0" applyProtection="0"/>
    <xf numFmtId="0" fontId="3" fillId="0" borderId="0"/>
    <xf numFmtId="43" fontId="1"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0" fontId="3" fillId="0" borderId="0"/>
    <xf numFmtId="0" fontId="1" fillId="0" borderId="0"/>
    <xf numFmtId="0" fontId="5" fillId="0" borderId="0" applyNumberFormat="0" applyFill="0" applyBorder="0" applyAlignment="0" applyProtection="0"/>
    <xf numFmtId="42" fontId="3"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42" fontId="1" fillId="0" borderId="0" applyFont="0" applyFill="0" applyBorder="0" applyAlignment="0" applyProtection="0"/>
    <xf numFmtId="9" fontId="3" fillId="0" borderId="0" applyFont="0" applyFill="0" applyBorder="0" applyAlignment="0" applyProtection="0"/>
  </cellStyleXfs>
  <cellXfs count="783">
    <xf numFmtId="0" fontId="0" fillId="0" borderId="0" xfId="0"/>
    <xf numFmtId="0" fontId="0" fillId="2" borderId="0" xfId="0" applyFill="1"/>
    <xf numFmtId="169" fontId="3" fillId="2" borderId="6" xfId="0" applyNumberFormat="1" applyFont="1" applyFill="1" applyBorder="1" applyAlignment="1">
      <alignment horizontal="left" vertical="center"/>
    </xf>
    <xf numFmtId="0" fontId="6" fillId="2" borderId="6" xfId="0" applyFont="1" applyFill="1" applyBorder="1" applyAlignment="1" applyProtection="1">
      <alignment horizontal="left" vertical="center" wrapText="1"/>
      <protection locked="0"/>
    </xf>
    <xf numFmtId="0" fontId="6" fillId="3" borderId="6" xfId="2" applyFont="1" applyFill="1" applyBorder="1" applyAlignment="1" applyProtection="1">
      <alignment horizontal="left" vertical="center" wrapText="1"/>
      <protection locked="0"/>
    </xf>
    <xf numFmtId="14" fontId="7" fillId="2" borderId="6" xfId="0" applyNumberFormat="1" applyFont="1" applyFill="1" applyBorder="1" applyAlignment="1" applyProtection="1">
      <alignment horizontal="left" vertical="center" wrapText="1"/>
      <protection locked="0"/>
    </xf>
    <xf numFmtId="0" fontId="6" fillId="2" borderId="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6" fillId="2" borderId="2" xfId="0" applyFont="1" applyFill="1" applyBorder="1" applyAlignment="1" applyProtection="1">
      <alignment horizontal="left" vertical="center" wrapText="1"/>
      <protection locked="0"/>
    </xf>
    <xf numFmtId="166" fontId="9" fillId="2" borderId="6" xfId="4" applyNumberFormat="1" applyFont="1" applyFill="1" applyBorder="1" applyAlignment="1" applyProtection="1">
      <alignment horizontal="left" vertical="center" wrapText="1"/>
      <protection locked="0"/>
    </xf>
    <xf numFmtId="169" fontId="9" fillId="2" borderId="6" xfId="5" applyNumberFormat="1" applyFont="1" applyFill="1" applyBorder="1" applyAlignment="1" applyProtection="1">
      <alignment horizontal="left" vertical="center" wrapText="1"/>
      <protection locked="0"/>
    </xf>
    <xf numFmtId="169" fontId="7" fillId="2" borderId="6" xfId="0" applyNumberFormat="1" applyFont="1" applyFill="1" applyBorder="1" applyAlignment="1">
      <alignment horizontal="left" vertical="center" wrapText="1"/>
    </xf>
    <xf numFmtId="0" fontId="6" fillId="2" borderId="6" xfId="2" applyFont="1" applyFill="1" applyBorder="1" applyAlignment="1">
      <alignment horizontal="left" vertical="center"/>
    </xf>
    <xf numFmtId="166" fontId="6" fillId="2" borderId="6" xfId="0" applyNumberFormat="1" applyFont="1" applyFill="1" applyBorder="1" applyAlignment="1">
      <alignment horizontal="left" vertical="center" wrapText="1"/>
    </xf>
    <xf numFmtId="166" fontId="9" fillId="2" borderId="6" xfId="0" applyNumberFormat="1" applyFont="1" applyFill="1" applyBorder="1" applyAlignment="1" applyProtection="1">
      <alignment horizontal="left" vertical="center" wrapText="1"/>
      <protection locked="0"/>
    </xf>
    <xf numFmtId="9" fontId="9" fillId="2" borderId="6" xfId="6" applyFont="1" applyFill="1" applyBorder="1" applyAlignment="1" applyProtection="1">
      <alignment horizontal="left" vertical="center" wrapText="1"/>
    </xf>
    <xf numFmtId="9" fontId="6" fillId="2" borderId="6" xfId="6" applyFont="1" applyFill="1" applyBorder="1" applyAlignment="1" applyProtection="1">
      <alignment horizontal="left" vertical="center" wrapText="1"/>
    </xf>
    <xf numFmtId="0" fontId="6" fillId="2" borderId="3" xfId="2"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protection locked="0"/>
    </xf>
    <xf numFmtId="0" fontId="9" fillId="2" borderId="0" xfId="0" applyFont="1" applyFill="1" applyAlignment="1" applyProtection="1">
      <alignment horizontal="left" vertical="center"/>
      <protection locked="0"/>
    </xf>
    <xf numFmtId="0" fontId="10" fillId="2" borderId="6" xfId="0" applyFont="1" applyFill="1" applyBorder="1" applyAlignment="1" applyProtection="1">
      <alignment horizontal="left" vertical="center" wrapText="1"/>
      <protection locked="0"/>
    </xf>
    <xf numFmtId="9" fontId="6" fillId="2" borderId="6" xfId="0" applyNumberFormat="1" applyFont="1" applyFill="1" applyBorder="1" applyAlignment="1" applyProtection="1">
      <alignment horizontal="left" vertical="center" wrapText="1"/>
      <protection locked="0"/>
    </xf>
    <xf numFmtId="0" fontId="9" fillId="2" borderId="3" xfId="4" applyFont="1" applyFill="1" applyBorder="1" applyAlignment="1" applyProtection="1">
      <alignment horizontal="left" vertical="center" wrapText="1"/>
      <protection locked="0"/>
    </xf>
    <xf numFmtId="9" fontId="9" fillId="2" borderId="3" xfId="6" applyFont="1" applyFill="1" applyBorder="1" applyAlignment="1" applyProtection="1">
      <alignment horizontal="left" vertical="center" wrapText="1"/>
      <protection locked="0"/>
    </xf>
    <xf numFmtId="0" fontId="6" fillId="2" borderId="6" xfId="6" applyNumberFormat="1" applyFont="1" applyFill="1" applyBorder="1" applyAlignment="1">
      <alignment horizontal="left" vertical="center" wrapText="1"/>
    </xf>
    <xf numFmtId="9" fontId="9" fillId="2" borderId="6" xfId="6" applyFont="1" applyFill="1" applyBorder="1" applyAlignment="1" applyProtection="1">
      <alignment horizontal="left" vertical="center"/>
    </xf>
    <xf numFmtId="166" fontId="9" fillId="2" borderId="6" xfId="0" applyNumberFormat="1"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9" fillId="2" borderId="6" xfId="1" applyFont="1" applyFill="1" applyBorder="1" applyAlignment="1" applyProtection="1">
      <alignment horizontal="left" vertical="center" wrapText="1"/>
      <protection locked="0"/>
    </xf>
    <xf numFmtId="0" fontId="9" fillId="2" borderId="3" xfId="1" applyFont="1" applyFill="1" applyBorder="1" applyAlignment="1" applyProtection="1">
      <alignment horizontal="left" vertical="center" wrapText="1"/>
      <protection locked="0"/>
    </xf>
    <xf numFmtId="0" fontId="9" fillId="5" borderId="0" xfId="0" applyFont="1" applyFill="1" applyAlignment="1">
      <alignment horizontal="left" vertical="center" wrapText="1"/>
    </xf>
    <xf numFmtId="0" fontId="9" fillId="5" borderId="8" xfId="0" applyFont="1" applyFill="1" applyBorder="1" applyAlignment="1">
      <alignment horizontal="left" vertical="center" wrapText="1"/>
    </xf>
    <xf numFmtId="9" fontId="9" fillId="5" borderId="8" xfId="0" applyNumberFormat="1" applyFont="1" applyFill="1" applyBorder="1" applyAlignment="1">
      <alignment horizontal="left" vertical="center" wrapText="1"/>
    </xf>
    <xf numFmtId="167" fontId="9" fillId="5" borderId="8" xfId="0" applyNumberFormat="1" applyFont="1" applyFill="1" applyBorder="1" applyAlignment="1">
      <alignment horizontal="left" vertical="center" wrapText="1"/>
    </xf>
    <xf numFmtId="166" fontId="9" fillId="5" borderId="8" xfId="0" applyNumberFormat="1" applyFont="1" applyFill="1" applyBorder="1" applyAlignment="1">
      <alignment horizontal="left" vertical="center" wrapText="1"/>
    </xf>
    <xf numFmtId="168" fontId="9" fillId="2" borderId="8" xfId="0" applyNumberFormat="1" applyFont="1" applyFill="1" applyBorder="1" applyAlignment="1">
      <alignment horizontal="left" vertical="center" wrapText="1"/>
    </xf>
    <xf numFmtId="166" fontId="9" fillId="2" borderId="8" xfId="0" applyNumberFormat="1" applyFont="1" applyFill="1" applyBorder="1" applyAlignment="1">
      <alignment horizontal="left" vertical="center"/>
    </xf>
    <xf numFmtId="166" fontId="9" fillId="2" borderId="9" xfId="0" applyNumberFormat="1" applyFont="1" applyFill="1" applyBorder="1" applyAlignment="1">
      <alignment horizontal="left" vertical="center"/>
    </xf>
    <xf numFmtId="9" fontId="9" fillId="2" borderId="9" xfId="0" applyNumberFormat="1" applyFont="1" applyFill="1" applyBorder="1" applyAlignment="1">
      <alignment horizontal="left" vertical="center"/>
    </xf>
    <xf numFmtId="2" fontId="9" fillId="2" borderId="9" xfId="0" applyNumberFormat="1" applyFont="1" applyFill="1" applyBorder="1" applyAlignment="1">
      <alignment horizontal="left" vertical="center" wrapText="1"/>
    </xf>
    <xf numFmtId="9" fontId="9" fillId="2" borderId="9" xfId="0" applyNumberFormat="1"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9" xfId="0" applyFont="1" applyFill="1" applyBorder="1" applyAlignment="1">
      <alignment horizontal="left" vertical="center"/>
    </xf>
    <xf numFmtId="0" fontId="6" fillId="5" borderId="10" xfId="0" applyFont="1" applyFill="1" applyBorder="1" applyAlignment="1">
      <alignment horizontal="left" vertical="center" wrapText="1"/>
    </xf>
    <xf numFmtId="0" fontId="6" fillId="5" borderId="11"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6" fillId="5" borderId="3" xfId="0" applyFont="1" applyFill="1" applyBorder="1" applyAlignment="1">
      <alignment horizontal="left" vertical="center" wrapText="1"/>
    </xf>
    <xf numFmtId="9" fontId="6" fillId="2" borderId="6" xfId="4" applyNumberFormat="1" applyFont="1" applyFill="1" applyBorder="1" applyAlignment="1" applyProtection="1">
      <alignment horizontal="left" vertical="center" wrapText="1"/>
      <protection locked="0"/>
    </xf>
    <xf numFmtId="0" fontId="9" fillId="2" borderId="0" xfId="0" applyFont="1" applyFill="1" applyAlignment="1" applyProtection="1">
      <alignment horizontal="left" vertical="center" wrapText="1"/>
      <protection locked="0"/>
    </xf>
    <xf numFmtId="0" fontId="6" fillId="2" borderId="2" xfId="4" applyFont="1" applyFill="1" applyBorder="1" applyAlignment="1" applyProtection="1">
      <alignment horizontal="left" vertical="center" wrapText="1"/>
      <protection locked="0"/>
    </xf>
    <xf numFmtId="169" fontId="9" fillId="2" borderId="6" xfId="0" applyNumberFormat="1" applyFont="1" applyFill="1" applyBorder="1" applyAlignment="1">
      <alignment horizontal="left" vertical="center" wrapText="1"/>
    </xf>
    <xf numFmtId="166" fontId="9" fillId="2" borderId="13" xfId="0" applyNumberFormat="1" applyFont="1" applyFill="1" applyBorder="1" applyAlignment="1">
      <alignment horizontal="left" vertical="center"/>
    </xf>
    <xf numFmtId="166" fontId="9" fillId="2" borderId="6" xfId="0" applyNumberFormat="1" applyFont="1" applyFill="1" applyBorder="1" applyAlignment="1">
      <alignment horizontal="left" vertical="center"/>
    </xf>
    <xf numFmtId="9" fontId="9" fillId="2" borderId="6" xfId="0" applyNumberFormat="1" applyFont="1" applyFill="1" applyBorder="1" applyAlignment="1">
      <alignment horizontal="left" vertical="center"/>
    </xf>
    <xf numFmtId="2" fontId="9" fillId="2" borderId="6" xfId="0" applyNumberFormat="1" applyFont="1" applyFill="1" applyBorder="1" applyAlignment="1">
      <alignment horizontal="left" vertical="center" wrapText="1"/>
    </xf>
    <xf numFmtId="9" fontId="9" fillId="2" borderId="6" xfId="0" applyNumberFormat="1"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14" xfId="0" applyFont="1" applyFill="1" applyBorder="1" applyAlignment="1">
      <alignment horizontal="left" vertical="center" wrapText="1"/>
    </xf>
    <xf numFmtId="0" fontId="9" fillId="2" borderId="6" xfId="0" applyFont="1" applyFill="1" applyBorder="1" applyAlignment="1">
      <alignment horizontal="left" vertical="center"/>
    </xf>
    <xf numFmtId="0" fontId="6" fillId="5" borderId="6" xfId="0" applyFont="1" applyFill="1" applyBorder="1" applyAlignment="1">
      <alignment horizontal="left" vertical="center" wrapText="1"/>
    </xf>
    <xf numFmtId="166" fontId="6" fillId="2" borderId="6" xfId="4" applyNumberFormat="1" applyFont="1" applyFill="1" applyBorder="1" applyAlignment="1" applyProtection="1">
      <alignment horizontal="left" vertical="center" wrapText="1"/>
      <protection locked="0"/>
    </xf>
    <xf numFmtId="166" fontId="6" fillId="2" borderId="6" xfId="0" applyNumberFormat="1" applyFont="1" applyFill="1" applyBorder="1" applyAlignment="1" applyProtection="1">
      <alignment horizontal="left" vertical="center"/>
      <protection locked="0"/>
    </xf>
    <xf numFmtId="9" fontId="6" fillId="2" borderId="6" xfId="6" applyFont="1" applyFill="1" applyBorder="1" applyAlignment="1" applyProtection="1">
      <alignment horizontal="left" vertical="center"/>
    </xf>
    <xf numFmtId="0" fontId="12" fillId="2" borderId="6" xfId="2" applyFont="1" applyFill="1" applyBorder="1" applyAlignment="1" applyProtection="1">
      <alignment horizontal="left" vertical="center" wrapText="1"/>
      <protection locked="0"/>
    </xf>
    <xf numFmtId="14" fontId="6" fillId="2" borderId="6" xfId="0" applyNumberFormat="1" applyFont="1" applyFill="1" applyBorder="1" applyAlignment="1" applyProtection="1">
      <alignment horizontal="left" vertical="center" wrapText="1"/>
      <protection locked="0"/>
    </xf>
    <xf numFmtId="166" fontId="6" fillId="2" borderId="15" xfId="0" applyNumberFormat="1" applyFont="1" applyFill="1" applyBorder="1" applyAlignment="1">
      <alignment horizontal="left" vertical="center" wrapText="1"/>
    </xf>
    <xf numFmtId="9" fontId="6" fillId="2" borderId="0" xfId="0" applyNumberFormat="1" applyFont="1" applyFill="1" applyAlignment="1" applyProtection="1">
      <alignment horizontal="left" vertical="center"/>
      <protection locked="0"/>
    </xf>
    <xf numFmtId="0" fontId="6" fillId="4" borderId="8" xfId="0" applyFont="1" applyFill="1" applyBorder="1" applyAlignment="1">
      <alignment horizontal="left" vertical="center"/>
    </xf>
    <xf numFmtId="0" fontId="6" fillId="4" borderId="8" xfId="0" applyFont="1" applyFill="1" applyBorder="1" applyAlignment="1">
      <alignment horizontal="left" vertical="center" wrapText="1"/>
    </xf>
    <xf numFmtId="0" fontId="10" fillId="4" borderId="8" xfId="0" applyFont="1" applyFill="1" applyBorder="1" applyAlignment="1">
      <alignment horizontal="left" vertical="center" wrapText="1"/>
    </xf>
    <xf numFmtId="167" fontId="6" fillId="4" borderId="8" xfId="0" applyNumberFormat="1" applyFont="1" applyFill="1" applyBorder="1" applyAlignment="1">
      <alignment horizontal="left" vertical="center" wrapText="1"/>
    </xf>
    <xf numFmtId="9" fontId="6" fillId="4" borderId="8" xfId="0" applyNumberFormat="1" applyFont="1" applyFill="1" applyBorder="1" applyAlignment="1">
      <alignment horizontal="left" vertical="center" wrapText="1"/>
    </xf>
    <xf numFmtId="166" fontId="6" fillId="4" borderId="8" xfId="0" applyNumberFormat="1" applyFont="1" applyFill="1" applyBorder="1" applyAlignment="1">
      <alignment horizontal="left" vertical="center"/>
    </xf>
    <xf numFmtId="166" fontId="6" fillId="4" borderId="13" xfId="0" applyNumberFormat="1" applyFont="1" applyFill="1" applyBorder="1" applyAlignment="1">
      <alignment horizontal="left" vertical="center"/>
    </xf>
    <xf numFmtId="0" fontId="6" fillId="4" borderId="16" xfId="0" applyFont="1" applyFill="1" applyBorder="1" applyAlignment="1">
      <alignment horizontal="left" vertical="center"/>
    </xf>
    <xf numFmtId="166" fontId="6" fillId="4" borderId="16" xfId="0" applyNumberFormat="1" applyFont="1" applyFill="1" applyBorder="1" applyAlignment="1">
      <alignment horizontal="left" vertical="center"/>
    </xf>
    <xf numFmtId="9" fontId="6" fillId="4" borderId="8" xfId="0" applyNumberFormat="1" applyFont="1" applyFill="1" applyBorder="1" applyAlignment="1">
      <alignment horizontal="left" vertical="center"/>
    </xf>
    <xf numFmtId="0" fontId="6" fillId="5" borderId="8" xfId="0" applyFont="1" applyFill="1" applyBorder="1" applyAlignment="1">
      <alignment horizontal="left" vertical="center" wrapText="1"/>
    </xf>
    <xf numFmtId="0" fontId="6" fillId="4" borderId="13" xfId="0" applyFont="1" applyFill="1" applyBorder="1" applyAlignment="1">
      <alignment horizontal="left" vertical="center" wrapText="1"/>
    </xf>
    <xf numFmtId="3" fontId="6" fillId="4" borderId="8" xfId="0" applyNumberFormat="1" applyFont="1" applyFill="1" applyBorder="1" applyAlignment="1">
      <alignment horizontal="left" vertical="center" wrapText="1"/>
    </xf>
    <xf numFmtId="0" fontId="6" fillId="2" borderId="8" xfId="0" applyFont="1" applyFill="1" applyBorder="1" applyAlignment="1">
      <alignment horizontal="left" vertical="center" wrapText="1"/>
    </xf>
    <xf numFmtId="166" fontId="6" fillId="2" borderId="6" xfId="0" applyNumberFormat="1" applyFont="1" applyFill="1" applyBorder="1" applyAlignment="1" applyProtection="1">
      <alignment horizontal="left" vertical="center" wrapText="1"/>
      <protection locked="0"/>
    </xf>
    <xf numFmtId="166" fontId="9" fillId="2" borderId="3" xfId="4" applyNumberFormat="1" applyFont="1" applyFill="1" applyBorder="1" applyAlignment="1" applyProtection="1">
      <alignment horizontal="left" vertical="center" wrapText="1"/>
      <protection locked="0"/>
    </xf>
    <xf numFmtId="0" fontId="6" fillId="2" borderId="15" xfId="4" applyFont="1" applyFill="1" applyBorder="1" applyAlignment="1">
      <alignment horizontal="left" vertical="center" wrapText="1"/>
    </xf>
    <xf numFmtId="166" fontId="6" fillId="2" borderId="2" xfId="0" applyNumberFormat="1" applyFont="1" applyFill="1" applyBorder="1" applyAlignment="1" applyProtection="1">
      <alignment horizontal="left" vertical="center" wrapText="1"/>
      <protection locked="0"/>
    </xf>
    <xf numFmtId="9" fontId="6" fillId="2" borderId="2" xfId="6" applyFont="1" applyFill="1" applyBorder="1" applyAlignment="1" applyProtection="1">
      <alignment horizontal="left" vertical="center" wrapText="1"/>
    </xf>
    <xf numFmtId="0" fontId="13" fillId="2" borderId="6" xfId="0" applyFont="1" applyFill="1" applyBorder="1" applyAlignment="1" applyProtection="1">
      <alignment horizontal="left" vertical="center" wrapText="1"/>
      <protection locked="0"/>
    </xf>
    <xf numFmtId="9" fontId="9" fillId="2" borderId="6" xfId="6"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wrapText="1"/>
      <protection locked="0"/>
    </xf>
    <xf numFmtId="166" fontId="6" fillId="2" borderId="6" xfId="5" applyNumberFormat="1" applyFont="1" applyFill="1" applyBorder="1" applyAlignment="1">
      <alignment horizontal="left" vertical="center" wrapText="1"/>
    </xf>
    <xf numFmtId="166" fontId="6" fillId="2" borderId="2" xfId="4" applyNumberFormat="1" applyFont="1" applyFill="1" applyBorder="1" applyAlignment="1" applyProtection="1">
      <alignment horizontal="left" vertical="center" wrapText="1"/>
      <protection locked="0"/>
    </xf>
    <xf numFmtId="166" fontId="6" fillId="2" borderId="15" xfId="4" applyNumberFormat="1" applyFont="1" applyFill="1" applyBorder="1" applyAlignment="1" applyProtection="1">
      <alignment horizontal="left" vertical="center" wrapText="1"/>
      <protection locked="0"/>
    </xf>
    <xf numFmtId="166" fontId="6" fillId="2" borderId="15" xfId="4" applyNumberFormat="1" applyFont="1" applyFill="1" applyBorder="1" applyAlignment="1">
      <alignment horizontal="left" vertical="center" wrapText="1"/>
    </xf>
    <xf numFmtId="0" fontId="6" fillId="2" borderId="6" xfId="6" applyNumberFormat="1" applyFont="1" applyFill="1" applyBorder="1" applyAlignment="1" applyProtection="1">
      <alignment horizontal="left" vertical="center" wrapText="1"/>
      <protection locked="0"/>
    </xf>
    <xf numFmtId="166" fontId="9" fillId="2" borderId="6" xfId="8" applyNumberFormat="1" applyFont="1" applyFill="1" applyBorder="1" applyAlignment="1" applyProtection="1">
      <alignment horizontal="left" vertical="center"/>
      <protection locked="0"/>
    </xf>
    <xf numFmtId="0" fontId="6" fillId="2" borderId="6" xfId="8" applyFont="1" applyFill="1" applyBorder="1" applyAlignment="1" applyProtection="1">
      <alignment horizontal="left" vertical="center"/>
      <protection locked="0"/>
    </xf>
    <xf numFmtId="0" fontId="6" fillId="2" borderId="6" xfId="8" applyFont="1" applyFill="1" applyBorder="1" applyAlignment="1" applyProtection="1">
      <alignment horizontal="left" vertical="center" wrapText="1"/>
      <protection locked="0"/>
    </xf>
    <xf numFmtId="0" fontId="6" fillId="2" borderId="6" xfId="8" applyFont="1" applyFill="1" applyBorder="1" applyAlignment="1">
      <alignment horizontal="left" vertical="center" wrapText="1"/>
    </xf>
    <xf numFmtId="0" fontId="9" fillId="2" borderId="6" xfId="8" applyFont="1" applyFill="1" applyBorder="1" applyAlignment="1">
      <alignment horizontal="left" vertical="center" wrapText="1"/>
    </xf>
    <xf numFmtId="170" fontId="9" fillId="2" borderId="6" xfId="8" applyNumberFormat="1" applyFont="1" applyFill="1" applyBorder="1" applyAlignment="1">
      <alignment horizontal="left" vertical="center" wrapText="1"/>
    </xf>
    <xf numFmtId="9" fontId="9" fillId="2" borderId="6" xfId="6" applyFont="1" applyFill="1" applyBorder="1" applyAlignment="1">
      <alignment horizontal="left" vertical="center" wrapText="1"/>
    </xf>
    <xf numFmtId="166" fontId="6" fillId="2" borderId="6" xfId="8" applyNumberFormat="1" applyFont="1" applyFill="1" applyBorder="1" applyAlignment="1">
      <alignment horizontal="left" vertical="center" wrapText="1"/>
    </xf>
    <xf numFmtId="166" fontId="6" fillId="2" borderId="15" xfId="8" applyNumberFormat="1" applyFont="1" applyFill="1" applyBorder="1" applyAlignment="1">
      <alignment horizontal="left" vertical="center"/>
    </xf>
    <xf numFmtId="0" fontId="9" fillId="2" borderId="6" xfId="8" applyFont="1" applyFill="1" applyBorder="1" applyAlignment="1" applyProtection="1">
      <alignment horizontal="left" vertical="center"/>
      <protection locked="0"/>
    </xf>
    <xf numFmtId="0" fontId="6" fillId="2" borderId="3" xfId="8" applyFont="1" applyFill="1" applyBorder="1" applyAlignment="1">
      <alignment horizontal="left" vertical="center" wrapText="1"/>
    </xf>
    <xf numFmtId="0" fontId="9" fillId="2" borderId="0" xfId="8" applyFont="1" applyFill="1" applyAlignment="1" applyProtection="1">
      <alignment horizontal="left" vertical="center"/>
      <protection locked="0"/>
    </xf>
    <xf numFmtId="3" fontId="9" fillId="2" borderId="6" xfId="8" applyNumberFormat="1" applyFont="1" applyFill="1" applyBorder="1" applyAlignment="1">
      <alignment horizontal="left" vertical="center" wrapText="1"/>
    </xf>
    <xf numFmtId="166" fontId="9" fillId="2" borderId="6" xfId="8" applyNumberFormat="1" applyFont="1" applyFill="1" applyBorder="1" applyAlignment="1">
      <alignment horizontal="left" vertical="center" wrapText="1"/>
    </xf>
    <xf numFmtId="9" fontId="6" fillId="2" borderId="6" xfId="6" applyFont="1" applyFill="1" applyBorder="1" applyAlignment="1">
      <alignment horizontal="left" vertical="center" wrapText="1"/>
    </xf>
    <xf numFmtId="9" fontId="6" fillId="2" borderId="6" xfId="6" applyFont="1" applyFill="1" applyBorder="1" applyAlignment="1" applyProtection="1">
      <alignment horizontal="left" vertical="center" wrapText="1"/>
      <protection locked="0"/>
    </xf>
    <xf numFmtId="0" fontId="9" fillId="2" borderId="0" xfId="8" applyFont="1" applyFill="1" applyAlignment="1">
      <alignment horizontal="left" vertical="center" wrapText="1"/>
    </xf>
    <xf numFmtId="0" fontId="6" fillId="2" borderId="6" xfId="9" applyFont="1" applyFill="1" applyBorder="1" applyAlignment="1" applyProtection="1">
      <alignment horizontal="left" vertical="center" wrapText="1"/>
      <protection locked="0"/>
    </xf>
    <xf numFmtId="170" fontId="6" fillId="2" borderId="6" xfId="8" applyNumberFormat="1" applyFont="1" applyFill="1" applyBorder="1" applyAlignment="1">
      <alignment horizontal="left" vertical="center" wrapText="1"/>
    </xf>
    <xf numFmtId="3" fontId="6" fillId="2" borderId="6" xfId="8" applyNumberFormat="1" applyFont="1" applyFill="1" applyBorder="1" applyAlignment="1">
      <alignment horizontal="left" vertical="center" wrapText="1"/>
    </xf>
    <xf numFmtId="0" fontId="9" fillId="2" borderId="8" xfId="0" applyFont="1" applyFill="1" applyBorder="1" applyAlignment="1">
      <alignment horizontal="left" vertical="center" wrapText="1"/>
    </xf>
    <xf numFmtId="167" fontId="9" fillId="4" borderId="8" xfId="0" applyNumberFormat="1" applyFont="1" applyFill="1" applyBorder="1" applyAlignment="1">
      <alignment horizontal="left" vertical="center" wrapText="1"/>
    </xf>
    <xf numFmtId="167" fontId="9" fillId="2" borderId="8" xfId="0" applyNumberFormat="1" applyFont="1" applyFill="1" applyBorder="1" applyAlignment="1">
      <alignment horizontal="left" vertical="center" wrapText="1"/>
    </xf>
    <xf numFmtId="0" fontId="9" fillId="2" borderId="17" xfId="0" applyFont="1" applyFill="1" applyBorder="1" applyAlignment="1">
      <alignment horizontal="left" vertical="center" wrapText="1"/>
    </xf>
    <xf numFmtId="166" fontId="9" fillId="2" borderId="16" xfId="0" applyNumberFormat="1" applyFont="1" applyFill="1" applyBorder="1" applyAlignment="1">
      <alignment horizontal="left" vertical="center" wrapText="1"/>
    </xf>
    <xf numFmtId="3" fontId="9" fillId="2" borderId="16" xfId="0" applyNumberFormat="1" applyFont="1" applyFill="1" applyBorder="1" applyAlignment="1">
      <alignment horizontal="left" vertical="center" wrapText="1"/>
    </xf>
    <xf numFmtId="6" fontId="7" fillId="2" borderId="8" xfId="0" applyNumberFormat="1" applyFont="1" applyFill="1" applyBorder="1" applyAlignment="1">
      <alignment horizontal="left" vertical="center" wrapText="1"/>
    </xf>
    <xf numFmtId="9" fontId="7" fillId="2" borderId="18" xfId="0" applyNumberFormat="1" applyFont="1" applyFill="1" applyBorder="1" applyAlignment="1">
      <alignment horizontal="left" vertical="center" wrapText="1"/>
    </xf>
    <xf numFmtId="0" fontId="9" fillId="2" borderId="18" xfId="0" applyFont="1" applyFill="1" applyBorder="1" applyAlignment="1">
      <alignment horizontal="left" vertical="center" wrapText="1"/>
    </xf>
    <xf numFmtId="9" fontId="9" fillId="2" borderId="18" xfId="0" applyNumberFormat="1" applyFont="1" applyFill="1" applyBorder="1" applyAlignment="1">
      <alignment horizontal="left" vertical="center" wrapText="1"/>
    </xf>
    <xf numFmtId="166" fontId="9" fillId="2" borderId="8" xfId="0" applyNumberFormat="1" applyFont="1" applyFill="1" applyBorder="1" applyAlignment="1">
      <alignment horizontal="left" vertical="center" wrapText="1"/>
    </xf>
    <xf numFmtId="9" fontId="9" fillId="2" borderId="8" xfId="0" applyNumberFormat="1" applyFont="1" applyFill="1" applyBorder="1" applyAlignment="1">
      <alignment horizontal="left" vertical="center" wrapText="1"/>
    </xf>
    <xf numFmtId="171" fontId="9" fillId="2" borderId="16" xfId="0" applyNumberFormat="1" applyFont="1" applyFill="1" applyBorder="1" applyAlignment="1">
      <alignment horizontal="left" vertical="center" wrapText="1"/>
    </xf>
    <xf numFmtId="9" fontId="9" fillId="4" borderId="8" xfId="0" applyNumberFormat="1" applyFont="1" applyFill="1" applyBorder="1" applyAlignment="1">
      <alignment horizontal="left" vertical="center" wrapText="1"/>
    </xf>
    <xf numFmtId="0" fontId="9" fillId="2" borderId="0" xfId="0" applyFont="1" applyFill="1" applyAlignment="1">
      <alignment horizontal="left" vertical="center" wrapText="1"/>
    </xf>
    <xf numFmtId="0" fontId="9" fillId="2" borderId="13" xfId="0" applyFont="1" applyFill="1" applyBorder="1" applyAlignment="1">
      <alignment horizontal="left" vertical="center" wrapText="1"/>
    </xf>
    <xf numFmtId="0" fontId="9" fillId="2" borderId="0" xfId="0" applyFont="1" applyFill="1" applyAlignment="1">
      <alignment horizontal="left" vertical="center"/>
    </xf>
    <xf numFmtId="0" fontId="14" fillId="2" borderId="8" xfId="0" applyFont="1" applyFill="1" applyBorder="1" applyAlignment="1">
      <alignment horizontal="left" vertical="center" wrapText="1"/>
    </xf>
    <xf numFmtId="0" fontId="9" fillId="6" borderId="9" xfId="0" applyFont="1" applyFill="1" applyBorder="1" applyAlignment="1">
      <alignment horizontal="left" vertical="center" wrapText="1"/>
    </xf>
    <xf numFmtId="166" fontId="9" fillId="6" borderId="8" xfId="0" applyNumberFormat="1" applyFont="1" applyFill="1" applyBorder="1" applyAlignment="1">
      <alignment horizontal="left" vertical="center" wrapText="1"/>
    </xf>
    <xf numFmtId="166" fontId="9" fillId="6" borderId="19" xfId="0" applyNumberFormat="1" applyFont="1" applyFill="1" applyBorder="1" applyAlignment="1">
      <alignment horizontal="left" vertical="center" wrapText="1"/>
    </xf>
    <xf numFmtId="166" fontId="9" fillId="6" borderId="9" xfId="0" applyNumberFormat="1" applyFont="1" applyFill="1" applyBorder="1" applyAlignment="1">
      <alignment horizontal="left" vertical="center" wrapText="1"/>
    </xf>
    <xf numFmtId="0" fontId="9" fillId="4" borderId="8"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9" fillId="5" borderId="9" xfId="0" applyFont="1" applyFill="1" applyBorder="1" applyAlignment="1">
      <alignment horizontal="left" vertical="center" wrapText="1"/>
    </xf>
    <xf numFmtId="0" fontId="14" fillId="2" borderId="9" xfId="0" applyFont="1" applyFill="1" applyBorder="1" applyAlignment="1">
      <alignment horizontal="left" vertical="center" wrapText="1"/>
    </xf>
    <xf numFmtId="167" fontId="9" fillId="2" borderId="9" xfId="0" applyNumberFormat="1" applyFont="1" applyFill="1" applyBorder="1" applyAlignment="1">
      <alignment horizontal="left" vertical="center" wrapText="1"/>
    </xf>
    <xf numFmtId="0" fontId="9" fillId="6" borderId="8" xfId="0" applyFont="1" applyFill="1" applyBorder="1" applyAlignment="1">
      <alignment horizontal="left" vertical="center" wrapText="1"/>
    </xf>
    <xf numFmtId="9" fontId="6" fillId="2" borderId="9" xfId="0" applyNumberFormat="1" applyFont="1" applyFill="1" applyBorder="1" applyAlignment="1">
      <alignment horizontal="left" vertical="center" wrapText="1"/>
    </xf>
    <xf numFmtId="9" fontId="9" fillId="4" borderId="9" xfId="0" applyNumberFormat="1" applyFont="1" applyFill="1" applyBorder="1" applyAlignment="1">
      <alignment horizontal="left" vertical="center" wrapText="1"/>
    </xf>
    <xf numFmtId="166" fontId="9" fillId="2" borderId="9" xfId="0" applyNumberFormat="1" applyFont="1" applyFill="1" applyBorder="1" applyAlignment="1">
      <alignment horizontal="left" vertical="center" wrapText="1"/>
    </xf>
    <xf numFmtId="0" fontId="9" fillId="4" borderId="0" xfId="0" applyFont="1" applyFill="1" applyAlignment="1">
      <alignment horizontal="left" vertical="center" wrapText="1"/>
    </xf>
    <xf numFmtId="166" fontId="9" fillId="4" borderId="8" xfId="0" applyNumberFormat="1" applyFont="1" applyFill="1" applyBorder="1" applyAlignment="1">
      <alignment horizontal="left" vertical="center" wrapText="1"/>
    </xf>
    <xf numFmtId="1" fontId="9" fillId="2" borderId="13" xfId="0" applyNumberFormat="1" applyFont="1" applyFill="1" applyBorder="1" applyAlignment="1">
      <alignment horizontal="left" vertical="center" wrapText="1"/>
    </xf>
    <xf numFmtId="166" fontId="9" fillId="2" borderId="13" xfId="0" applyNumberFormat="1" applyFont="1" applyFill="1" applyBorder="1" applyAlignment="1">
      <alignment horizontal="left" vertical="center" wrapText="1"/>
    </xf>
    <xf numFmtId="1" fontId="9" fillId="2" borderId="16" xfId="0" applyNumberFormat="1" applyFont="1" applyFill="1" applyBorder="1" applyAlignment="1">
      <alignment horizontal="left" vertical="center" wrapText="1"/>
    </xf>
    <xf numFmtId="0" fontId="9" fillId="6" borderId="17" xfId="0" applyFont="1" applyFill="1" applyBorder="1" applyAlignment="1">
      <alignment horizontal="left" vertical="center" wrapText="1"/>
    </xf>
    <xf numFmtId="0" fontId="6" fillId="2" borderId="14" xfId="0" applyFont="1" applyFill="1" applyBorder="1" applyAlignment="1">
      <alignment horizontal="left" vertical="center" wrapText="1"/>
    </xf>
    <xf numFmtId="172" fontId="9" fillId="2" borderId="13" xfId="0" applyNumberFormat="1" applyFont="1" applyFill="1" applyBorder="1" applyAlignment="1">
      <alignment horizontal="left" vertical="center" wrapText="1"/>
    </xf>
    <xf numFmtId="0" fontId="15" fillId="2" borderId="9" xfId="0" applyFont="1" applyFill="1" applyBorder="1" applyAlignment="1">
      <alignment horizontal="left" vertical="center" wrapText="1"/>
    </xf>
    <xf numFmtId="169" fontId="9" fillId="6" borderId="8" xfId="0" applyNumberFormat="1" applyFont="1" applyFill="1" applyBorder="1" applyAlignment="1">
      <alignment horizontal="left" vertical="center" wrapText="1"/>
    </xf>
    <xf numFmtId="169" fontId="9" fillId="2" borderId="8" xfId="0" applyNumberFormat="1" applyFont="1" applyFill="1" applyBorder="1" applyAlignment="1">
      <alignment horizontal="left" vertical="center" wrapText="1"/>
    </xf>
    <xf numFmtId="165" fontId="9" fillId="2" borderId="8" xfId="0" applyNumberFormat="1" applyFont="1" applyFill="1" applyBorder="1" applyAlignment="1">
      <alignment horizontal="left" vertical="center" wrapText="1"/>
    </xf>
    <xf numFmtId="0" fontId="9" fillId="7" borderId="13" xfId="0" applyFont="1" applyFill="1" applyBorder="1" applyAlignment="1">
      <alignment horizontal="left" vertical="center" wrapText="1"/>
    </xf>
    <xf numFmtId="166" fontId="9" fillId="2" borderId="17" xfId="0" applyNumberFormat="1" applyFont="1" applyFill="1" applyBorder="1" applyAlignment="1">
      <alignment horizontal="left" vertical="center" wrapText="1"/>
    </xf>
    <xf numFmtId="9" fontId="7" fillId="2" borderId="17" xfId="0" applyNumberFormat="1" applyFont="1" applyFill="1" applyBorder="1" applyAlignment="1">
      <alignment horizontal="left" vertical="center" wrapText="1"/>
    </xf>
    <xf numFmtId="173" fontId="9" fillId="2" borderId="16" xfId="0" applyNumberFormat="1" applyFont="1" applyFill="1" applyBorder="1" applyAlignment="1">
      <alignment horizontal="left" vertical="center" wrapText="1"/>
    </xf>
    <xf numFmtId="9" fontId="6" fillId="2" borderId="8" xfId="6" applyFont="1" applyFill="1" applyBorder="1" applyAlignment="1">
      <alignment horizontal="left" vertical="center" wrapText="1"/>
    </xf>
    <xf numFmtId="0" fontId="7" fillId="2" borderId="0" xfId="0" applyFont="1" applyFill="1" applyAlignment="1">
      <alignment horizontal="left" vertical="center" wrapText="1"/>
    </xf>
    <xf numFmtId="0" fontId="9" fillId="2" borderId="3" xfId="0" applyFont="1" applyFill="1" applyBorder="1" applyAlignment="1">
      <alignment horizontal="left" vertical="center" wrapText="1"/>
    </xf>
    <xf numFmtId="14" fontId="7" fillId="2" borderId="6" xfId="4" applyNumberFormat="1" applyFont="1" applyFill="1" applyBorder="1" applyAlignment="1">
      <alignment horizontal="left" vertical="center" wrapText="1"/>
    </xf>
    <xf numFmtId="9" fontId="6" fillId="2" borderId="2" xfId="4" applyNumberFormat="1" applyFont="1" applyFill="1" applyBorder="1" applyAlignment="1" applyProtection="1">
      <alignment horizontal="left" vertical="center" wrapText="1"/>
      <protection locked="0"/>
    </xf>
    <xf numFmtId="3" fontId="9" fillId="2" borderId="6" xfId="0" applyNumberFormat="1" applyFont="1" applyFill="1" applyBorder="1" applyAlignment="1" applyProtection="1">
      <alignment horizontal="left" vertical="center" wrapText="1"/>
      <protection locked="0"/>
    </xf>
    <xf numFmtId="0" fontId="6" fillId="2" borderId="0" xfId="4" applyFont="1" applyFill="1" applyAlignment="1" applyProtection="1">
      <alignment horizontal="left" vertical="center" wrapText="1"/>
      <protection locked="0"/>
    </xf>
    <xf numFmtId="0" fontId="9" fillId="2" borderId="0" xfId="4" applyFont="1" applyFill="1" applyAlignment="1" applyProtection="1">
      <alignment horizontal="left" vertical="center" wrapText="1"/>
      <protection locked="0"/>
    </xf>
    <xf numFmtId="14" fontId="9" fillId="2" borderId="6" xfId="4" applyNumberFormat="1" applyFont="1" applyFill="1" applyBorder="1" applyAlignment="1" applyProtection="1">
      <alignment horizontal="left" vertical="center" wrapText="1"/>
      <protection locked="0"/>
    </xf>
    <xf numFmtId="166" fontId="6" fillId="2" borderId="15" xfId="0" applyNumberFormat="1" applyFont="1" applyFill="1" applyBorder="1" applyAlignment="1" applyProtection="1">
      <alignment horizontal="left" vertical="center" wrapText="1"/>
      <protection locked="0"/>
    </xf>
    <xf numFmtId="14" fontId="9" fillId="2" borderId="6" xfId="0" applyNumberFormat="1" applyFont="1" applyFill="1" applyBorder="1" applyAlignment="1" applyProtection="1">
      <alignment horizontal="left" vertical="center" wrapText="1"/>
      <protection locked="0"/>
    </xf>
    <xf numFmtId="9" fontId="9" fillId="2" borderId="6" xfId="0" applyNumberFormat="1" applyFont="1" applyFill="1" applyBorder="1" applyAlignment="1" applyProtection="1">
      <alignment horizontal="left" vertical="center" wrapText="1"/>
      <protection locked="0"/>
    </xf>
    <xf numFmtId="0" fontId="9" fillId="2" borderId="6" xfId="4" applyFont="1" applyFill="1" applyBorder="1" applyAlignment="1" applyProtection="1">
      <alignment horizontal="left" vertical="center"/>
      <protection locked="0"/>
    </xf>
    <xf numFmtId="0" fontId="6" fillId="2" borderId="6" xfId="4" applyFont="1" applyFill="1" applyBorder="1" applyAlignment="1" applyProtection="1">
      <alignment horizontal="left" vertical="center"/>
      <protection locked="0"/>
    </xf>
    <xf numFmtId="166" fontId="6" fillId="2" borderId="6" xfId="4" applyNumberFormat="1" applyFont="1" applyFill="1" applyBorder="1" applyAlignment="1" applyProtection="1">
      <alignment horizontal="left" vertical="center"/>
      <protection locked="0"/>
    </xf>
    <xf numFmtId="166" fontId="6" fillId="2" borderId="6" xfId="4" applyNumberFormat="1" applyFont="1" applyFill="1" applyBorder="1" applyAlignment="1">
      <alignment horizontal="left" vertical="center"/>
    </xf>
    <xf numFmtId="166" fontId="9" fillId="2" borderId="6" xfId="4" applyNumberFormat="1" applyFont="1" applyFill="1" applyBorder="1" applyAlignment="1" applyProtection="1">
      <alignment horizontal="left" vertical="center"/>
      <protection locked="0"/>
    </xf>
    <xf numFmtId="166" fontId="6" fillId="2" borderId="6" xfId="8" applyNumberFormat="1" applyFont="1" applyFill="1" applyBorder="1" applyAlignment="1" applyProtection="1">
      <alignment horizontal="left" vertical="center"/>
      <protection locked="0"/>
    </xf>
    <xf numFmtId="3" fontId="6" fillId="2" borderId="6" xfId="8" applyNumberFormat="1" applyFont="1" applyFill="1" applyBorder="1" applyAlignment="1" applyProtection="1">
      <alignment horizontal="left" vertical="center"/>
      <protection locked="0"/>
    </xf>
    <xf numFmtId="9" fontId="6" fillId="2" borderId="6" xfId="8" applyNumberFormat="1" applyFont="1" applyFill="1" applyBorder="1" applyAlignment="1">
      <alignment horizontal="left" vertical="center"/>
    </xf>
    <xf numFmtId="0" fontId="7" fillId="3" borderId="6" xfId="4" applyFont="1" applyFill="1" applyBorder="1" applyAlignment="1">
      <alignment horizontal="left" vertical="center" wrapText="1"/>
    </xf>
    <xf numFmtId="22" fontId="6" fillId="2" borderId="6" xfId="4" applyNumberFormat="1" applyFont="1" applyFill="1" applyBorder="1" applyAlignment="1" applyProtection="1">
      <alignment horizontal="left" vertical="center" wrapText="1"/>
      <protection locked="0"/>
    </xf>
    <xf numFmtId="42" fontId="9" fillId="2" borderId="6" xfId="11" applyFont="1" applyFill="1" applyBorder="1" applyAlignment="1" applyProtection="1">
      <alignment horizontal="left" vertical="center"/>
      <protection locked="0"/>
    </xf>
    <xf numFmtId="0" fontId="7" fillId="3" borderId="6" xfId="4" applyFont="1" applyFill="1" applyBorder="1" applyAlignment="1" applyProtection="1">
      <alignment horizontal="left" vertical="center" wrapText="1"/>
      <protection locked="0"/>
    </xf>
    <xf numFmtId="44" fontId="9" fillId="2" borderId="6" xfId="4" applyNumberFormat="1" applyFont="1" applyFill="1" applyBorder="1" applyAlignment="1" applyProtection="1">
      <alignment horizontal="left" vertical="center"/>
      <protection locked="0"/>
    </xf>
    <xf numFmtId="0" fontId="16" fillId="2" borderId="6" xfId="4" applyFont="1" applyFill="1" applyBorder="1" applyAlignment="1">
      <alignment horizontal="left" vertical="center" wrapText="1"/>
    </xf>
    <xf numFmtId="166" fontId="6" fillId="3" borderId="15" xfId="0" applyNumberFormat="1" applyFont="1" applyFill="1" applyBorder="1" applyAlignment="1">
      <alignment horizontal="left" vertical="center" wrapText="1"/>
    </xf>
    <xf numFmtId="9" fontId="6" fillId="2" borderId="2" xfId="0" applyNumberFormat="1" applyFont="1" applyFill="1" applyBorder="1" applyAlignment="1" applyProtection="1">
      <alignment horizontal="left" vertical="center" wrapText="1"/>
      <protection locked="0"/>
    </xf>
    <xf numFmtId="166" fontId="9" fillId="2" borderId="3" xfId="0" applyNumberFormat="1" applyFont="1" applyFill="1" applyBorder="1" applyAlignment="1" applyProtection="1">
      <alignment horizontal="left" vertical="center" wrapText="1"/>
      <protection locked="0"/>
    </xf>
    <xf numFmtId="166" fontId="6" fillId="2" borderId="3" xfId="0" applyNumberFormat="1" applyFont="1" applyFill="1" applyBorder="1" applyAlignment="1" applyProtection="1">
      <alignment horizontal="left" vertical="center" wrapText="1"/>
      <protection locked="0"/>
    </xf>
    <xf numFmtId="174" fontId="6" fillId="2" borderId="2" xfId="0" applyNumberFormat="1" applyFont="1" applyFill="1" applyBorder="1" applyAlignment="1" applyProtection="1">
      <alignment horizontal="left" vertical="center" wrapText="1"/>
      <protection locked="0"/>
    </xf>
    <xf numFmtId="175" fontId="6" fillId="2" borderId="2" xfId="12" applyNumberFormat="1" applyFont="1" applyFill="1" applyBorder="1" applyAlignment="1" applyProtection="1">
      <alignment horizontal="left" vertical="center" wrapText="1"/>
      <protection locked="0"/>
    </xf>
    <xf numFmtId="9" fontId="6" fillId="2" borderId="2" xfId="13"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2" borderId="6" xfId="1" applyFont="1" applyFill="1" applyBorder="1" applyAlignment="1" applyProtection="1">
      <alignment horizontal="left" vertical="center" wrapText="1"/>
      <protection locked="0"/>
    </xf>
    <xf numFmtId="14" fontId="9" fillId="2" borderId="6" xfId="0" applyNumberFormat="1" applyFont="1" applyFill="1" applyBorder="1" applyAlignment="1" applyProtection="1">
      <alignment horizontal="left" vertical="center"/>
      <protection locked="0"/>
    </xf>
    <xf numFmtId="6" fontId="9" fillId="2" borderId="0" xfId="0" applyNumberFormat="1" applyFont="1" applyFill="1" applyAlignment="1">
      <alignment horizontal="left" vertical="center" wrapText="1"/>
    </xf>
    <xf numFmtId="9" fontId="6" fillId="2" borderId="6" xfId="13" applyFont="1" applyFill="1" applyBorder="1" applyAlignment="1" applyProtection="1">
      <alignment horizontal="left" vertical="center"/>
      <protection locked="0"/>
    </xf>
    <xf numFmtId="9" fontId="9" fillId="2" borderId="6" xfId="13" applyFont="1" applyFill="1" applyBorder="1" applyAlignment="1" applyProtection="1">
      <alignment horizontal="left" vertical="center" wrapText="1"/>
      <protection locked="0"/>
    </xf>
    <xf numFmtId="9" fontId="9" fillId="2" borderId="6" xfId="13"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wrapText="1"/>
      <protection locked="0"/>
    </xf>
    <xf numFmtId="0" fontId="6" fillId="2" borderId="0" xfId="0" applyFont="1" applyFill="1" applyAlignment="1">
      <alignment horizontal="left" vertical="center" wrapText="1"/>
    </xf>
    <xf numFmtId="164" fontId="6" fillId="2" borderId="2" xfId="4" applyNumberFormat="1" applyFont="1" applyFill="1" applyBorder="1" applyAlignment="1" applyProtection="1">
      <alignment horizontal="left" vertical="center" wrapText="1"/>
      <protection locked="0"/>
    </xf>
    <xf numFmtId="164" fontId="6" fillId="2" borderId="15" xfId="4" applyNumberFormat="1" applyFont="1" applyFill="1" applyBorder="1" applyAlignment="1" applyProtection="1">
      <alignment horizontal="left" vertical="center" wrapText="1"/>
      <protection locked="0"/>
    </xf>
    <xf numFmtId="166" fontId="6" fillId="2" borderId="6" xfId="4" applyNumberFormat="1" applyFont="1" applyFill="1" applyBorder="1" applyAlignment="1">
      <alignment horizontal="left" vertical="center" wrapText="1"/>
    </xf>
    <xf numFmtId="0" fontId="6" fillId="2" borderId="8" xfId="4" applyFont="1" applyFill="1" applyBorder="1" applyAlignment="1" applyProtection="1">
      <alignment horizontal="left" vertical="center" wrapText="1"/>
      <protection locked="0"/>
    </xf>
    <xf numFmtId="0" fontId="6" fillId="2" borderId="8" xfId="2" applyFont="1" applyFill="1" applyBorder="1" applyAlignment="1" applyProtection="1">
      <alignment horizontal="left" vertical="center" wrapText="1"/>
      <protection locked="0"/>
    </xf>
    <xf numFmtId="164" fontId="6" fillId="2" borderId="20" xfId="4" applyNumberFormat="1" applyFont="1" applyFill="1" applyBorder="1" applyAlignment="1" applyProtection="1">
      <alignment horizontal="left" vertical="center" wrapText="1"/>
      <protection locked="0"/>
    </xf>
    <xf numFmtId="166" fontId="6" fillId="2" borderId="7" xfId="4" applyNumberFormat="1" applyFont="1" applyFill="1" applyBorder="1" applyAlignment="1">
      <alignment horizontal="left" vertical="center" wrapText="1"/>
    </xf>
    <xf numFmtId="0" fontId="6" fillId="2" borderId="8" xfId="0" applyFont="1" applyFill="1" applyBorder="1" applyAlignment="1" applyProtection="1">
      <alignment horizontal="left" vertical="center" wrapText="1"/>
      <protection locked="0"/>
    </xf>
    <xf numFmtId="1" fontId="6" fillId="2" borderId="2" xfId="4" applyNumberFormat="1" applyFont="1" applyFill="1" applyBorder="1" applyAlignment="1" applyProtection="1">
      <alignment horizontal="left" vertical="center" wrapText="1"/>
      <protection locked="0"/>
    </xf>
    <xf numFmtId="1" fontId="6" fillId="2" borderId="15" xfId="4" applyNumberFormat="1" applyFont="1" applyFill="1" applyBorder="1" applyAlignment="1" applyProtection="1">
      <alignment horizontal="left" vertical="center" wrapText="1"/>
      <protection locked="0"/>
    </xf>
    <xf numFmtId="164" fontId="6" fillId="2" borderId="8" xfId="4" applyNumberFormat="1" applyFont="1" applyFill="1" applyBorder="1" applyAlignment="1" applyProtection="1">
      <alignment horizontal="left" vertical="center" wrapText="1"/>
      <protection locked="0"/>
    </xf>
    <xf numFmtId="166" fontId="6" fillId="2" borderId="4" xfId="4" applyNumberFormat="1" applyFont="1" applyFill="1" applyBorder="1" applyAlignment="1">
      <alignment horizontal="left" vertical="center" wrapText="1"/>
    </xf>
    <xf numFmtId="0" fontId="6" fillId="2" borderId="13" xfId="2" applyFont="1" applyFill="1" applyBorder="1" applyAlignment="1" applyProtection="1">
      <alignment horizontal="left" vertical="center" wrapText="1"/>
      <protection locked="0"/>
    </xf>
    <xf numFmtId="1" fontId="12" fillId="2" borderId="2" xfId="4" applyNumberFormat="1" applyFont="1" applyFill="1" applyBorder="1" applyAlignment="1" applyProtection="1">
      <alignment horizontal="left" vertical="center" wrapText="1"/>
      <protection locked="0"/>
    </xf>
    <xf numFmtId="166" fontId="6" fillId="2" borderId="2" xfId="4" applyNumberFormat="1" applyFont="1" applyFill="1" applyBorder="1" applyAlignment="1">
      <alignment horizontal="left" vertical="center" wrapText="1"/>
    </xf>
    <xf numFmtId="0" fontId="6" fillId="2" borderId="3" xfId="0" applyFont="1" applyFill="1" applyBorder="1" applyAlignment="1">
      <alignment horizontal="left" vertical="center" wrapText="1"/>
    </xf>
    <xf numFmtId="3" fontId="6" fillId="2" borderId="6" xfId="0" applyNumberFormat="1" applyFont="1" applyFill="1" applyBorder="1" applyAlignment="1">
      <alignment horizontal="left" vertical="center" wrapText="1"/>
    </xf>
    <xf numFmtId="0" fontId="9" fillId="2" borderId="2" xfId="0" applyFont="1" applyFill="1" applyBorder="1" applyAlignment="1">
      <alignment horizontal="left" vertical="center" wrapText="1"/>
    </xf>
    <xf numFmtId="169" fontId="9" fillId="2" borderId="6" xfId="0" applyNumberFormat="1" applyFont="1" applyFill="1" applyBorder="1" applyAlignment="1" applyProtection="1">
      <alignment horizontal="left" vertical="center" wrapText="1"/>
      <protection locked="0"/>
    </xf>
    <xf numFmtId="169" fontId="9" fillId="2" borderId="6" xfId="0" applyNumberFormat="1" applyFont="1" applyFill="1" applyBorder="1" applyAlignment="1">
      <alignment horizontal="left" vertical="center"/>
    </xf>
    <xf numFmtId="2" fontId="9" fillId="2" borderId="6" xfId="0" applyNumberFormat="1" applyFont="1" applyFill="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14" fontId="7" fillId="8" borderId="8" xfId="0" applyNumberFormat="1" applyFont="1" applyFill="1" applyBorder="1" applyAlignment="1" applyProtection="1">
      <alignment horizontal="left" vertical="center" wrapText="1"/>
      <protection locked="0"/>
    </xf>
    <xf numFmtId="0" fontId="7" fillId="8" borderId="8" xfId="0" applyFont="1" applyFill="1" applyBorder="1" applyAlignment="1" applyProtection="1">
      <alignment horizontal="left" vertical="center" wrapText="1"/>
      <protection locked="0"/>
    </xf>
    <xf numFmtId="0" fontId="7" fillId="8" borderId="9" xfId="0" applyFont="1" applyFill="1" applyBorder="1" applyAlignment="1" applyProtection="1">
      <alignment horizontal="left" vertical="center" wrapText="1"/>
      <protection locked="0"/>
    </xf>
    <xf numFmtId="0" fontId="6" fillId="2" borderId="7" xfId="2" applyFont="1" applyFill="1" applyBorder="1" applyAlignment="1" applyProtection="1">
      <alignment horizontal="left" vertical="center" wrapText="1"/>
      <protection locked="0"/>
    </xf>
    <xf numFmtId="0" fontId="6" fillId="8" borderId="8"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0" fillId="2" borderId="0" xfId="0" applyFill="1" applyAlignment="1">
      <alignment horizontal="center"/>
    </xf>
    <xf numFmtId="42" fontId="9" fillId="2" borderId="8" xfId="15" applyFont="1" applyFill="1" applyBorder="1" applyAlignment="1">
      <alignment horizontal="left" vertical="center" wrapText="1"/>
    </xf>
    <xf numFmtId="9" fontId="9" fillId="2" borderId="8" xfId="13" applyFont="1" applyFill="1" applyBorder="1" applyAlignment="1">
      <alignment horizontal="left" vertical="center" wrapText="1"/>
    </xf>
    <xf numFmtId="4" fontId="7" fillId="2" borderId="6" xfId="0" applyNumberFormat="1" applyFont="1" applyFill="1" applyBorder="1" applyAlignment="1" applyProtection="1">
      <alignment horizontal="left" vertical="center" wrapText="1"/>
      <protection locked="0"/>
    </xf>
    <xf numFmtId="0" fontId="7" fillId="2" borderId="6" xfId="0" applyFont="1" applyFill="1" applyBorder="1" applyAlignment="1">
      <alignment horizontal="left" vertical="center" wrapText="1"/>
    </xf>
    <xf numFmtId="0" fontId="7" fillId="2" borderId="5" xfId="0" applyFont="1" applyFill="1" applyBorder="1" applyAlignment="1">
      <alignment horizontal="left" vertical="center" wrapText="1"/>
    </xf>
    <xf numFmtId="166" fontId="7" fillId="2" borderId="6" xfId="0" applyNumberFormat="1" applyFont="1" applyFill="1" applyBorder="1" applyAlignment="1" applyProtection="1">
      <alignment horizontal="left" vertical="center" wrapText="1"/>
      <protection locked="0"/>
    </xf>
    <xf numFmtId="9" fontId="7" fillId="2" borderId="6" xfId="6" applyFont="1" applyFill="1" applyBorder="1" applyAlignment="1" applyProtection="1">
      <alignment horizontal="left" vertical="center" wrapText="1"/>
    </xf>
    <xf numFmtId="0" fontId="9" fillId="2" borderId="22" xfId="0" applyFont="1" applyFill="1" applyBorder="1" applyAlignment="1">
      <alignment horizontal="left" vertical="center" wrapText="1"/>
    </xf>
    <xf numFmtId="166" fontId="9" fillId="2" borderId="18" xfId="0" applyNumberFormat="1" applyFont="1" applyFill="1" applyBorder="1" applyAlignment="1">
      <alignment horizontal="left" vertical="center" wrapText="1"/>
    </xf>
    <xf numFmtId="0" fontId="0" fillId="2" borderId="0" xfId="0" applyFill="1" applyAlignment="1">
      <alignment horizontal="left"/>
    </xf>
    <xf numFmtId="0" fontId="9" fillId="2" borderId="0" xfId="0" applyFont="1" applyFill="1" applyAlignment="1">
      <alignment horizontal="left"/>
    </xf>
    <xf numFmtId="9" fontId="9" fillId="2" borderId="6" xfId="16" applyFont="1" applyFill="1" applyBorder="1" applyAlignment="1" applyProtection="1">
      <alignment horizontal="left" vertical="center" wrapText="1"/>
    </xf>
    <xf numFmtId="9" fontId="6" fillId="2" borderId="6" xfId="16" applyFont="1" applyFill="1" applyBorder="1" applyAlignment="1" applyProtection="1">
      <alignment horizontal="left" vertical="center" wrapText="1"/>
    </xf>
    <xf numFmtId="9" fontId="9" fillId="2" borderId="6" xfId="16" applyFont="1" applyFill="1" applyBorder="1" applyAlignment="1" applyProtection="1">
      <alignment horizontal="left" vertical="center"/>
    </xf>
    <xf numFmtId="9" fontId="6" fillId="2" borderId="6" xfId="13" applyFont="1" applyFill="1" applyBorder="1" applyAlignment="1" applyProtection="1">
      <alignment horizontal="left" vertical="center" wrapText="1"/>
      <protection locked="0"/>
    </xf>
    <xf numFmtId="169" fontId="9" fillId="2" borderId="6" xfId="0" applyNumberFormat="1" applyFont="1" applyFill="1" applyBorder="1" applyAlignment="1" applyProtection="1">
      <alignment horizontal="left" vertical="center"/>
      <protection locked="0"/>
    </xf>
    <xf numFmtId="9" fontId="9" fillId="2" borderId="6" xfId="0" applyNumberFormat="1" applyFont="1" applyFill="1" applyBorder="1" applyAlignment="1" applyProtection="1">
      <alignment horizontal="left" vertical="center"/>
      <protection locked="0"/>
    </xf>
    <xf numFmtId="0" fontId="9" fillId="2" borderId="6" xfId="0" applyFont="1" applyFill="1" applyBorder="1" applyAlignment="1" applyProtection="1">
      <alignment horizontal="left"/>
      <protection locked="0"/>
    </xf>
    <xf numFmtId="166" fontId="6" fillId="2" borderId="6" xfId="0" applyNumberFormat="1" applyFont="1" applyFill="1" applyBorder="1" applyAlignment="1">
      <alignment horizontal="left" vertical="center"/>
    </xf>
    <xf numFmtId="9" fontId="6" fillId="2" borderId="6" xfId="0" applyNumberFormat="1" applyFont="1" applyFill="1" applyBorder="1" applyAlignment="1">
      <alignment horizontal="left" vertical="center"/>
    </xf>
    <xf numFmtId="9" fontId="6" fillId="2" borderId="6" xfId="0" applyNumberFormat="1" applyFont="1" applyFill="1" applyBorder="1" applyAlignment="1">
      <alignment horizontal="left" vertical="center" wrapText="1"/>
    </xf>
    <xf numFmtId="0" fontId="9" fillId="4" borderId="8" xfId="0" applyFont="1" applyFill="1" applyBorder="1" applyAlignment="1">
      <alignment horizontal="left" vertical="top" wrapText="1"/>
    </xf>
    <xf numFmtId="0" fontId="9" fillId="4" borderId="9" xfId="0" applyFont="1" applyFill="1" applyBorder="1" applyAlignment="1">
      <alignment horizontal="left" vertical="top" wrapText="1"/>
    </xf>
    <xf numFmtId="0" fontId="9" fillId="2" borderId="13" xfId="0" applyFont="1" applyFill="1" applyBorder="1" applyAlignment="1">
      <alignment horizontal="left" vertical="top" wrapText="1"/>
    </xf>
    <xf numFmtId="0" fontId="9" fillId="4" borderId="17" xfId="0" applyFont="1" applyFill="1" applyBorder="1" applyAlignment="1">
      <alignment horizontal="left" vertical="top" wrapText="1"/>
    </xf>
    <xf numFmtId="166" fontId="9" fillId="2" borderId="8" xfId="1" applyNumberFormat="1" applyFont="1" applyFill="1" applyBorder="1" applyAlignment="1">
      <alignment horizontal="left" vertical="center" wrapText="1"/>
    </xf>
    <xf numFmtId="9" fontId="9" fillId="2" borderId="8" xfId="1" applyNumberFormat="1" applyFont="1" applyFill="1" applyBorder="1" applyAlignment="1">
      <alignment horizontal="left" vertical="center" wrapText="1"/>
    </xf>
    <xf numFmtId="0" fontId="9" fillId="2" borderId="8" xfId="1" applyFont="1" applyFill="1" applyBorder="1" applyAlignment="1">
      <alignment horizontal="left" vertical="center" wrapText="1"/>
    </xf>
    <xf numFmtId="0" fontId="9" fillId="2" borderId="8" xfId="0" applyFont="1" applyFill="1" applyBorder="1" applyAlignment="1">
      <alignment horizontal="left" vertical="top" wrapText="1"/>
    </xf>
    <xf numFmtId="0" fontId="7" fillId="2" borderId="0" xfId="0" applyFont="1" applyFill="1" applyAlignment="1">
      <alignment horizontal="left" wrapText="1"/>
    </xf>
    <xf numFmtId="178" fontId="6" fillId="2" borderId="6" xfId="6" applyNumberFormat="1" applyFont="1" applyFill="1" applyBorder="1" applyAlignment="1" applyProtection="1">
      <alignment horizontal="left" vertical="center" wrapText="1"/>
    </xf>
    <xf numFmtId="0" fontId="6" fillId="2" borderId="6" xfId="0" applyFont="1" applyFill="1" applyBorder="1" applyAlignment="1" applyProtection="1">
      <alignment horizontal="left" vertical="top" wrapText="1"/>
      <protection locked="0"/>
    </xf>
    <xf numFmtId="176" fontId="6" fillId="2" borderId="2" xfId="0" applyNumberFormat="1" applyFont="1" applyFill="1" applyBorder="1" applyAlignment="1" applyProtection="1">
      <alignment horizontal="left" vertical="center" wrapText="1"/>
      <protection locked="0"/>
    </xf>
    <xf numFmtId="177" fontId="7" fillId="2" borderId="0" xfId="0" applyNumberFormat="1" applyFont="1" applyFill="1" applyAlignment="1">
      <alignment horizontal="left" vertical="center" wrapText="1"/>
    </xf>
    <xf numFmtId="0" fontId="7" fillId="2" borderId="5" xfId="0" applyFont="1" applyFill="1" applyBorder="1" applyAlignment="1">
      <alignment horizontal="left" wrapText="1"/>
    </xf>
    <xf numFmtId="9" fontId="9" fillId="2" borderId="6" xfId="13" applyFont="1" applyFill="1" applyBorder="1" applyAlignment="1" applyProtection="1">
      <alignment horizontal="left"/>
      <protection locked="0"/>
    </xf>
    <xf numFmtId="0" fontId="9" fillId="2" borderId="6" xfId="0" applyFont="1" applyFill="1" applyBorder="1" applyAlignment="1" applyProtection="1">
      <alignment horizontal="left" wrapText="1"/>
      <protection locked="0"/>
    </xf>
    <xf numFmtId="0" fontId="7" fillId="2" borderId="8" xfId="0" applyFont="1" applyFill="1" applyBorder="1" applyAlignment="1" applyProtection="1">
      <alignment horizontal="left" vertical="center" wrapText="1"/>
      <protection locked="0"/>
    </xf>
    <xf numFmtId="14" fontId="7" fillId="2" borderId="8" xfId="0" applyNumberFormat="1" applyFont="1" applyFill="1" applyBorder="1" applyAlignment="1" applyProtection="1">
      <alignment horizontal="left" vertical="center" wrapText="1"/>
      <protection locked="0"/>
    </xf>
    <xf numFmtId="14" fontId="6" fillId="2" borderId="3" xfId="0" applyNumberFormat="1"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166" fontId="9" fillId="2" borderId="2" xfId="0" applyNumberFormat="1" applyFont="1" applyFill="1" applyBorder="1" applyAlignment="1" applyProtection="1">
      <alignment horizontal="left" vertical="center" wrapText="1"/>
      <protection locked="0"/>
    </xf>
    <xf numFmtId="169" fontId="6" fillId="2" borderId="6" xfId="0" applyNumberFormat="1" applyFont="1" applyFill="1" applyBorder="1" applyAlignment="1" applyProtection="1">
      <alignment horizontal="left" vertical="center" wrapText="1"/>
      <protection locked="0"/>
    </xf>
    <xf numFmtId="0" fontId="6" fillId="2" borderId="15" xfId="0" applyFont="1" applyFill="1" applyBorder="1" applyAlignment="1">
      <alignment horizontal="left" vertical="center" wrapText="1"/>
    </xf>
    <xf numFmtId="3" fontId="7" fillId="2" borderId="6" xfId="0" applyNumberFormat="1" applyFont="1" applyFill="1" applyBorder="1" applyAlignment="1">
      <alignment horizontal="left" vertical="center" wrapText="1"/>
    </xf>
    <xf numFmtId="9" fontId="7" fillId="2" borderId="6" xfId="0" applyNumberFormat="1" applyFont="1" applyFill="1" applyBorder="1" applyAlignment="1">
      <alignment horizontal="left" vertical="center" wrapText="1"/>
    </xf>
    <xf numFmtId="169" fontId="6" fillId="2" borderId="15" xfId="0" applyNumberFormat="1" applyFont="1" applyFill="1" applyBorder="1" applyAlignment="1">
      <alignment horizontal="left" vertical="center" wrapText="1"/>
    </xf>
    <xf numFmtId="2" fontId="7" fillId="2" borderId="8" xfId="0" applyNumberFormat="1" applyFont="1" applyFill="1" applyBorder="1" applyAlignment="1" applyProtection="1">
      <alignment horizontal="left" vertical="center" wrapText="1"/>
      <protection locked="0"/>
    </xf>
    <xf numFmtId="3" fontId="6" fillId="2" borderId="6" xfId="0" applyNumberFormat="1" applyFont="1" applyFill="1" applyBorder="1" applyAlignment="1" applyProtection="1">
      <alignment horizontal="left" vertical="center" wrapText="1"/>
      <protection locked="0"/>
    </xf>
    <xf numFmtId="166" fontId="9" fillId="2" borderId="7" xfId="0" applyNumberFormat="1" applyFont="1" applyFill="1" applyBorder="1" applyAlignment="1" applyProtection="1">
      <alignment horizontal="left" vertical="center" wrapText="1"/>
      <protection locked="0"/>
    </xf>
    <xf numFmtId="9" fontId="9" fillId="2" borderId="7" xfId="6" applyFont="1" applyFill="1" applyBorder="1" applyAlignment="1" applyProtection="1">
      <alignment horizontal="left" vertical="center" wrapText="1"/>
    </xf>
    <xf numFmtId="0" fontId="6" fillId="2" borderId="7" xfId="0" applyFont="1" applyFill="1" applyBorder="1" applyAlignment="1" applyProtection="1">
      <alignment horizontal="left" vertical="center" wrapText="1"/>
      <protection locked="0"/>
    </xf>
    <xf numFmtId="9" fontId="6" fillId="2" borderId="7" xfId="6" applyFont="1" applyFill="1" applyBorder="1" applyAlignment="1" applyProtection="1">
      <alignment horizontal="left" vertical="center" wrapText="1"/>
    </xf>
    <xf numFmtId="0" fontId="9" fillId="2" borderId="7" xfId="0" applyFont="1" applyFill="1" applyBorder="1" applyAlignment="1" applyProtection="1">
      <alignment horizontal="left" vertical="center" wrapText="1"/>
      <protection locked="0"/>
    </xf>
    <xf numFmtId="0" fontId="6" fillId="2" borderId="1" xfId="0" applyFont="1" applyFill="1" applyBorder="1" applyAlignment="1">
      <alignment horizontal="left" vertical="center" wrapText="1"/>
    </xf>
    <xf numFmtId="0" fontId="6" fillId="2" borderId="7" xfId="0" applyFont="1" applyFill="1" applyBorder="1" applyAlignment="1">
      <alignment horizontal="left" vertical="center" wrapText="1"/>
    </xf>
    <xf numFmtId="169" fontId="6" fillId="2" borderId="2" xfId="0" applyNumberFormat="1" applyFont="1" applyFill="1" applyBorder="1" applyAlignment="1" applyProtection="1">
      <alignment horizontal="left" vertical="center" wrapText="1"/>
      <protection locked="0"/>
    </xf>
    <xf numFmtId="0" fontId="7" fillId="2" borderId="2" xfId="0" applyFont="1" applyFill="1" applyBorder="1" applyAlignment="1">
      <alignment horizontal="left" vertical="center" wrapText="1"/>
    </xf>
    <xf numFmtId="9" fontId="7" fillId="2" borderId="2" xfId="0" applyNumberFormat="1" applyFont="1" applyFill="1" applyBorder="1" applyAlignment="1">
      <alignment horizontal="left" vertical="center" wrapText="1"/>
    </xf>
    <xf numFmtId="0" fontId="6" fillId="2" borderId="2" xfId="0" applyFont="1" applyFill="1" applyBorder="1" applyAlignment="1">
      <alignment horizontal="left" vertical="center" wrapText="1"/>
    </xf>
    <xf numFmtId="9" fontId="6" fillId="2" borderId="2" xfId="0" applyNumberFormat="1" applyFont="1" applyFill="1" applyBorder="1" applyAlignment="1">
      <alignment horizontal="left" vertical="center" wrapText="1"/>
    </xf>
    <xf numFmtId="9" fontId="9" fillId="2" borderId="2" xfId="6" applyFont="1" applyFill="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wrapText="1"/>
      <protection locked="0"/>
    </xf>
    <xf numFmtId="0" fontId="6" fillId="2" borderId="2" xfId="2" applyFont="1" applyFill="1" applyBorder="1" applyAlignment="1" applyProtection="1">
      <alignment horizontal="left" vertical="center" wrapText="1"/>
      <protection locked="0"/>
    </xf>
    <xf numFmtId="6" fontId="7" fillId="2" borderId="6" xfId="0" applyNumberFormat="1" applyFont="1" applyFill="1" applyBorder="1" applyAlignment="1">
      <alignment horizontal="left" vertical="center" wrapText="1"/>
    </xf>
    <xf numFmtId="0" fontId="9" fillId="0" borderId="0" xfId="0" applyFont="1" applyAlignment="1">
      <alignment horizontal="justify" vertical="center"/>
    </xf>
    <xf numFmtId="42" fontId="9" fillId="2" borderId="6" xfId="15" applyFont="1" applyFill="1" applyBorder="1" applyAlignment="1">
      <alignment vertical="center"/>
    </xf>
    <xf numFmtId="0" fontId="6" fillId="2" borderId="3" xfId="4" applyFont="1" applyFill="1" applyBorder="1" applyAlignment="1" applyProtection="1">
      <alignment horizontal="left" vertical="center" wrapText="1"/>
      <protection locked="0"/>
    </xf>
    <xf numFmtId="0" fontId="6" fillId="0" borderId="6" xfId="4"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14" fontId="9" fillId="0" borderId="6" xfId="4" applyNumberFormat="1" applyFont="1" applyBorder="1" applyAlignment="1" applyProtection="1">
      <alignment horizontal="left" vertical="center" wrapText="1"/>
      <protection locked="0"/>
    </xf>
    <xf numFmtId="14" fontId="7" fillId="0" borderId="6" xfId="4" applyNumberFormat="1" applyFont="1" applyBorder="1" applyAlignment="1">
      <alignment horizontal="left" vertical="center" wrapText="1"/>
    </xf>
    <xf numFmtId="0" fontId="9" fillId="0" borderId="6" xfId="0" applyFont="1" applyBorder="1" applyAlignment="1" applyProtection="1">
      <alignment horizontal="left" vertical="center" wrapText="1"/>
      <protection locked="0"/>
    </xf>
    <xf numFmtId="9" fontId="6" fillId="0" borderId="2" xfId="4" applyNumberFormat="1" applyFont="1" applyBorder="1" applyAlignment="1" applyProtection="1">
      <alignment horizontal="left" vertical="center" wrapText="1"/>
      <protection locked="0"/>
    </xf>
    <xf numFmtId="166" fontId="9" fillId="0" borderId="6" xfId="4" applyNumberFormat="1" applyFont="1" applyBorder="1" applyAlignment="1" applyProtection="1">
      <alignment horizontal="left" vertical="center" wrapText="1"/>
      <protection locked="0"/>
    </xf>
    <xf numFmtId="3" fontId="9" fillId="9" borderId="6" xfId="0" applyNumberFormat="1" applyFont="1" applyFill="1" applyBorder="1" applyAlignment="1" applyProtection="1">
      <alignment horizontal="left" vertical="center" wrapText="1"/>
      <protection locked="0"/>
    </xf>
    <xf numFmtId="9" fontId="6" fillId="0" borderId="6" xfId="4" applyNumberFormat="1" applyFont="1" applyBorder="1" applyAlignment="1" applyProtection="1">
      <alignment horizontal="left" vertical="center" wrapText="1"/>
      <protection locked="0"/>
    </xf>
    <xf numFmtId="3" fontId="9" fillId="0" borderId="6" xfId="0" applyNumberFormat="1" applyFont="1" applyBorder="1" applyAlignment="1" applyProtection="1">
      <alignment horizontal="left" vertical="center" wrapText="1"/>
      <protection locked="0"/>
    </xf>
    <xf numFmtId="166" fontId="6" fillId="0" borderId="15" xfId="0" applyNumberFormat="1" applyFont="1" applyBorder="1" applyAlignment="1" applyProtection="1">
      <alignment horizontal="left" vertical="center" wrapText="1"/>
      <protection locked="0"/>
    </xf>
    <xf numFmtId="166" fontId="9" fillId="0" borderId="6" xfId="0" applyNumberFormat="1" applyFont="1" applyBorder="1" applyAlignment="1" applyProtection="1">
      <alignment horizontal="left" vertical="center" wrapText="1"/>
      <protection locked="0"/>
    </xf>
    <xf numFmtId="9" fontId="9" fillId="0" borderId="6" xfId="6" applyFont="1" applyFill="1" applyBorder="1" applyAlignment="1" applyProtection="1">
      <alignment horizontal="left" vertical="center" wrapText="1"/>
    </xf>
    <xf numFmtId="9" fontId="6" fillId="0" borderId="6" xfId="6" applyFont="1" applyFill="1" applyBorder="1" applyAlignment="1" applyProtection="1">
      <alignment horizontal="left" vertical="center" wrapText="1"/>
    </xf>
    <xf numFmtId="166" fontId="6" fillId="0" borderId="6" xfId="0" applyNumberFormat="1" applyFont="1" applyBorder="1" applyAlignment="1" applyProtection="1">
      <alignment horizontal="left" vertical="center" wrapText="1"/>
      <protection locked="0"/>
    </xf>
    <xf numFmtId="10" fontId="7" fillId="0" borderId="6" xfId="0" applyNumberFormat="1" applyFont="1" applyBorder="1" applyAlignment="1" applyProtection="1">
      <alignment horizontal="left" vertical="center" wrapText="1"/>
      <protection locked="0"/>
    </xf>
    <xf numFmtId="49" fontId="7" fillId="0" borderId="6" xfId="6" applyNumberFormat="1" applyFont="1" applyFill="1" applyBorder="1" applyAlignment="1" applyProtection="1">
      <alignment horizontal="left" vertical="center" wrapText="1"/>
    </xf>
    <xf numFmtId="178" fontId="6" fillId="0" borderId="6" xfId="6" applyNumberFormat="1" applyFont="1" applyFill="1" applyBorder="1" applyAlignment="1" applyProtection="1">
      <alignment horizontal="left" vertical="center" wrapText="1"/>
    </xf>
    <xf numFmtId="9" fontId="6" fillId="0" borderId="6" xfId="0" applyNumberFormat="1" applyFont="1" applyBorder="1" applyAlignment="1" applyProtection="1">
      <alignment horizontal="left" vertical="center" wrapText="1"/>
      <protection locked="0"/>
    </xf>
    <xf numFmtId="0" fontId="6" fillId="0" borderId="6" xfId="0" applyFont="1" applyBorder="1" applyAlignment="1" applyProtection="1">
      <alignment horizontal="left" vertical="top" wrapText="1"/>
      <protection locked="0"/>
    </xf>
    <xf numFmtId="0" fontId="6" fillId="9" borderId="6" xfId="4" applyFont="1" applyFill="1" applyBorder="1" applyAlignment="1" applyProtection="1">
      <alignment horizontal="left" vertical="center" wrapText="1"/>
      <protection locked="0"/>
    </xf>
    <xf numFmtId="0" fontId="6" fillId="10" borderId="6" xfId="0" applyFont="1" applyFill="1" applyBorder="1" applyAlignment="1" applyProtection="1">
      <alignment horizontal="left" vertical="center" wrapText="1"/>
      <protection locked="0"/>
    </xf>
    <xf numFmtId="14" fontId="9" fillId="10" borderId="6" xfId="4" applyNumberFormat="1" applyFont="1" applyFill="1" applyBorder="1" applyAlignment="1" applyProtection="1">
      <alignment horizontal="left" vertical="center" wrapText="1"/>
      <protection locked="0"/>
    </xf>
    <xf numFmtId="14" fontId="7" fillId="10" borderId="6" xfId="4" applyNumberFormat="1" applyFont="1" applyFill="1" applyBorder="1" applyAlignment="1">
      <alignment horizontal="left" vertical="center" wrapText="1"/>
    </xf>
    <xf numFmtId="0" fontId="9" fillId="10" borderId="6" xfId="0" applyFont="1" applyFill="1" applyBorder="1" applyAlignment="1" applyProtection="1">
      <alignment horizontal="left" vertical="center" wrapText="1"/>
      <protection locked="0"/>
    </xf>
    <xf numFmtId="3" fontId="9" fillId="10" borderId="6" xfId="0" applyNumberFormat="1" applyFont="1" applyFill="1" applyBorder="1" applyAlignment="1" applyProtection="1">
      <alignment horizontal="left" vertical="center" wrapText="1"/>
      <protection locked="0"/>
    </xf>
    <xf numFmtId="3" fontId="6" fillId="10" borderId="6" xfId="4" applyNumberFormat="1" applyFont="1" applyFill="1" applyBorder="1" applyAlignment="1" applyProtection="1">
      <alignment horizontal="left" vertical="center" wrapText="1"/>
      <protection locked="0"/>
    </xf>
    <xf numFmtId="166" fontId="9" fillId="10" borderId="6" xfId="0" applyNumberFormat="1" applyFont="1" applyFill="1" applyBorder="1" applyAlignment="1" applyProtection="1">
      <alignment horizontal="left" vertical="center" wrapText="1"/>
      <protection locked="0"/>
    </xf>
    <xf numFmtId="9" fontId="9" fillId="10" borderId="6" xfId="6" applyFont="1" applyFill="1" applyBorder="1" applyAlignment="1" applyProtection="1">
      <alignment horizontal="left" vertical="center" wrapText="1"/>
    </xf>
    <xf numFmtId="9" fontId="6" fillId="10" borderId="6" xfId="6" applyFont="1" applyFill="1" applyBorder="1" applyAlignment="1" applyProtection="1">
      <alignment horizontal="left" vertical="center" wrapText="1"/>
    </xf>
    <xf numFmtId="10" fontId="6" fillId="10" borderId="6" xfId="6" applyNumberFormat="1" applyFont="1" applyFill="1" applyBorder="1" applyAlignment="1" applyProtection="1">
      <alignment horizontal="left" vertical="center" wrapText="1"/>
    </xf>
    <xf numFmtId="9" fontId="6" fillId="10" borderId="6" xfId="0" applyNumberFormat="1" applyFont="1" applyFill="1" applyBorder="1" applyAlignment="1" applyProtection="1">
      <alignment horizontal="left" vertical="center" wrapText="1"/>
      <protection locked="0"/>
    </xf>
    <xf numFmtId="178" fontId="6" fillId="10" borderId="6" xfId="6" applyNumberFormat="1" applyFont="1" applyFill="1" applyBorder="1" applyAlignment="1" applyProtection="1">
      <alignment horizontal="left" vertical="center" wrapText="1"/>
    </xf>
    <xf numFmtId="0" fontId="18" fillId="10" borderId="6" xfId="0" applyFont="1" applyFill="1" applyBorder="1" applyAlignment="1" applyProtection="1">
      <alignment horizontal="left" vertical="top" wrapText="1"/>
      <protection locked="0"/>
    </xf>
    <xf numFmtId="0" fontId="6" fillId="10" borderId="6" xfId="0" applyFont="1" applyFill="1" applyBorder="1" applyAlignment="1" applyProtection="1">
      <alignment horizontal="left" vertical="top" wrapText="1"/>
      <protection locked="0"/>
    </xf>
    <xf numFmtId="0" fontId="7" fillId="10" borderId="6" xfId="0" applyFont="1" applyFill="1" applyBorder="1" applyAlignment="1" applyProtection="1">
      <alignment horizontal="left" vertical="center" wrapText="1"/>
      <protection locked="0"/>
    </xf>
    <xf numFmtId="0" fontId="20" fillId="9" borderId="6" xfId="4" applyFont="1" applyFill="1" applyBorder="1" applyAlignment="1" applyProtection="1">
      <alignment horizontal="left" vertical="center" wrapText="1"/>
      <protection locked="0"/>
    </xf>
    <xf numFmtId="0" fontId="6" fillId="2" borderId="6" xfId="8" applyFont="1" applyFill="1" applyBorder="1" applyAlignment="1" applyProtection="1">
      <alignment horizontal="left" vertical="top" wrapText="1"/>
      <protection locked="0"/>
    </xf>
    <xf numFmtId="0" fontId="6" fillId="2" borderId="6" xfId="8" applyFont="1" applyFill="1" applyBorder="1" applyAlignment="1">
      <alignment horizontal="left" vertical="top" wrapText="1"/>
    </xf>
    <xf numFmtId="0" fontId="6" fillId="0" borderId="6" xfId="0" applyFont="1" applyBorder="1" applyAlignment="1">
      <alignment wrapText="1"/>
    </xf>
    <xf numFmtId="0" fontId="6" fillId="0" borderId="5" xfId="0" applyFont="1" applyBorder="1" applyAlignment="1">
      <alignment wrapText="1"/>
    </xf>
    <xf numFmtId="0" fontId="6" fillId="0" borderId="2" xfId="0" applyFont="1" applyBorder="1" applyAlignment="1">
      <alignment wrapText="1"/>
    </xf>
    <xf numFmtId="0" fontId="6" fillId="0" borderId="23" xfId="0" applyFont="1" applyBorder="1" applyAlignment="1">
      <alignment wrapText="1"/>
    </xf>
    <xf numFmtId="0" fontId="9" fillId="10" borderId="8" xfId="0" applyFont="1" applyFill="1" applyBorder="1" applyAlignment="1">
      <alignment horizontal="left" vertical="center" wrapText="1"/>
    </xf>
    <xf numFmtId="0" fontId="14" fillId="10" borderId="8" xfId="0" applyFont="1" applyFill="1" applyBorder="1" applyAlignment="1">
      <alignment horizontal="left" vertical="center" wrapText="1"/>
    </xf>
    <xf numFmtId="167" fontId="9" fillId="10" borderId="8" xfId="0" applyNumberFormat="1" applyFont="1" applyFill="1" applyBorder="1" applyAlignment="1">
      <alignment horizontal="left" vertical="center" wrapText="1"/>
    </xf>
    <xf numFmtId="0" fontId="9" fillId="10" borderId="17" xfId="0" applyFont="1" applyFill="1" applyBorder="1" applyAlignment="1">
      <alignment horizontal="left" vertical="center" wrapText="1"/>
    </xf>
    <xf numFmtId="166" fontId="9" fillId="10" borderId="8" xfId="0" applyNumberFormat="1" applyFont="1" applyFill="1" applyBorder="1" applyAlignment="1">
      <alignment horizontal="left" vertical="center" wrapText="1"/>
    </xf>
    <xf numFmtId="166" fontId="9" fillId="10" borderId="16" xfId="0" applyNumberFormat="1" applyFont="1" applyFill="1" applyBorder="1" applyAlignment="1">
      <alignment horizontal="left" vertical="center" wrapText="1"/>
    </xf>
    <xf numFmtId="9" fontId="9" fillId="10" borderId="8" xfId="0" applyNumberFormat="1" applyFont="1" applyFill="1" applyBorder="1" applyAlignment="1">
      <alignment horizontal="left" vertical="center" wrapText="1"/>
    </xf>
    <xf numFmtId="166" fontId="9" fillId="10" borderId="8" xfId="1" applyNumberFormat="1" applyFont="1" applyFill="1" applyBorder="1" applyAlignment="1">
      <alignment horizontal="left" vertical="center" wrapText="1"/>
    </xf>
    <xf numFmtId="9" fontId="9" fillId="10" borderId="8" xfId="1" applyNumberFormat="1" applyFont="1" applyFill="1" applyBorder="1" applyAlignment="1">
      <alignment horizontal="left" vertical="center" wrapText="1"/>
    </xf>
    <xf numFmtId="0" fontId="9" fillId="10" borderId="8" xfId="1" applyFont="1" applyFill="1" applyBorder="1" applyAlignment="1">
      <alignment horizontal="left" vertical="center" wrapText="1"/>
    </xf>
    <xf numFmtId="0" fontId="9" fillId="10" borderId="0" xfId="4" applyFont="1" applyFill="1" applyAlignment="1" applyProtection="1">
      <alignment horizontal="left" vertical="top" wrapText="1"/>
      <protection locked="0"/>
    </xf>
    <xf numFmtId="0" fontId="9" fillId="10" borderId="8" xfId="1" applyFont="1" applyFill="1" applyBorder="1" applyAlignment="1">
      <alignment horizontal="left" vertical="top" wrapText="1"/>
    </xf>
    <xf numFmtId="0" fontId="9" fillId="10" borderId="13" xfId="0" applyFont="1" applyFill="1" applyBorder="1" applyAlignment="1">
      <alignment horizontal="left" vertical="center" wrapText="1"/>
    </xf>
    <xf numFmtId="0" fontId="9" fillId="10" borderId="0" xfId="0" applyFont="1" applyFill="1" applyAlignment="1">
      <alignment horizontal="left" vertical="center" wrapText="1"/>
    </xf>
    <xf numFmtId="0" fontId="9" fillId="10" borderId="0" xfId="0" applyFont="1" applyFill="1" applyAlignment="1">
      <alignment horizontal="left" vertical="center"/>
    </xf>
    <xf numFmtId="0" fontId="9" fillId="10" borderId="8" xfId="0" applyFont="1" applyFill="1" applyBorder="1" applyAlignment="1">
      <alignment horizontal="left" vertical="top" wrapText="1"/>
    </xf>
    <xf numFmtId="166" fontId="9" fillId="10" borderId="13" xfId="0" applyNumberFormat="1" applyFont="1" applyFill="1" applyBorder="1" applyAlignment="1">
      <alignment horizontal="left" vertical="center" wrapText="1"/>
    </xf>
    <xf numFmtId="1" fontId="9" fillId="10" borderId="13" xfId="0" applyNumberFormat="1" applyFont="1" applyFill="1" applyBorder="1" applyAlignment="1">
      <alignment horizontal="left" vertical="center" wrapText="1"/>
    </xf>
    <xf numFmtId="1" fontId="9" fillId="10" borderId="16" xfId="0" applyNumberFormat="1" applyFont="1" applyFill="1" applyBorder="1" applyAlignment="1">
      <alignment horizontal="left" vertical="center" wrapText="1"/>
    </xf>
    <xf numFmtId="9" fontId="9" fillId="10" borderId="13" xfId="1" applyNumberFormat="1" applyFont="1" applyFill="1" applyBorder="1" applyAlignment="1">
      <alignment horizontal="left" vertical="center" wrapText="1"/>
    </xf>
    <xf numFmtId="0" fontId="9" fillId="10" borderId="6" xfId="4" applyFont="1" applyFill="1" applyBorder="1" applyAlignment="1" applyProtection="1">
      <alignment horizontal="left" vertical="top" wrapText="1"/>
      <protection locked="0"/>
    </xf>
    <xf numFmtId="0" fontId="9" fillId="10" borderId="18" xfId="1" applyFont="1" applyFill="1" applyBorder="1" applyAlignment="1">
      <alignment horizontal="left" vertical="top" wrapText="1"/>
    </xf>
    <xf numFmtId="0" fontId="9" fillId="10" borderId="6" xfId="0" applyFont="1" applyFill="1" applyBorder="1" applyAlignment="1">
      <alignment horizontal="left" vertical="center" wrapText="1"/>
    </xf>
    <xf numFmtId="0" fontId="9" fillId="10" borderId="18" xfId="0" applyFont="1" applyFill="1" applyBorder="1" applyAlignment="1">
      <alignment horizontal="left" vertical="center" wrapText="1"/>
    </xf>
    <xf numFmtId="0" fontId="9" fillId="10" borderId="17" xfId="1" applyFont="1" applyFill="1" applyBorder="1" applyAlignment="1">
      <alignment horizontal="left" vertical="top" wrapText="1"/>
    </xf>
    <xf numFmtId="0" fontId="7" fillId="10" borderId="8" xfId="0" applyFont="1" applyFill="1" applyBorder="1" applyAlignment="1">
      <alignment horizontal="left" vertical="center" wrapText="1"/>
    </xf>
    <xf numFmtId="0" fontId="6" fillId="10" borderId="13" xfId="0" applyFont="1" applyFill="1" applyBorder="1" applyAlignment="1">
      <alignment horizontal="left" vertical="center" wrapText="1"/>
    </xf>
    <xf numFmtId="166" fontId="6" fillId="10" borderId="6" xfId="8" applyNumberFormat="1" applyFont="1" applyFill="1" applyBorder="1" applyAlignment="1" applyProtection="1">
      <alignment horizontal="left" vertical="center"/>
      <protection locked="0"/>
    </xf>
    <xf numFmtId="9" fontId="6" fillId="10" borderId="6" xfId="6" applyFont="1" applyFill="1" applyBorder="1" applyAlignment="1" applyProtection="1">
      <alignment horizontal="center" vertical="center"/>
    </xf>
    <xf numFmtId="3" fontId="6" fillId="10" borderId="6" xfId="8" applyNumberFormat="1" applyFont="1" applyFill="1" applyBorder="1" applyAlignment="1" applyProtection="1">
      <alignment horizontal="center" vertical="center"/>
      <protection locked="0"/>
    </xf>
    <xf numFmtId="9" fontId="6" fillId="10" borderId="6" xfId="8" applyNumberFormat="1" applyFont="1" applyFill="1" applyBorder="1" applyAlignment="1">
      <alignment horizontal="center" vertical="center" wrapText="1"/>
    </xf>
    <xf numFmtId="0" fontId="6" fillId="10" borderId="6" xfId="8" applyFont="1" applyFill="1" applyBorder="1" applyAlignment="1" applyProtection="1">
      <alignment horizontal="left" vertical="center" wrapText="1"/>
      <protection locked="0"/>
    </xf>
    <xf numFmtId="166" fontId="6" fillId="10" borderId="6" xfId="4" applyNumberFormat="1" applyFont="1" applyFill="1" applyBorder="1" applyAlignment="1" applyProtection="1">
      <alignment horizontal="left" vertical="center"/>
      <protection locked="0"/>
    </xf>
    <xf numFmtId="9" fontId="6" fillId="10" borderId="6" xfId="6" applyFont="1" applyFill="1" applyBorder="1" applyAlignment="1" applyProtection="1">
      <alignment horizontal="left" vertical="center"/>
    </xf>
    <xf numFmtId="0" fontId="6" fillId="10" borderId="6" xfId="4" applyFont="1" applyFill="1" applyBorder="1" applyAlignment="1" applyProtection="1">
      <alignment horizontal="center" vertical="center" wrapText="1"/>
      <protection locked="0"/>
    </xf>
    <xf numFmtId="9" fontId="6" fillId="10" borderId="6" xfId="6" applyFont="1" applyFill="1" applyBorder="1" applyAlignment="1" applyProtection="1">
      <alignment horizontal="center" vertical="center" wrapText="1"/>
    </xf>
    <xf numFmtId="0" fontId="6" fillId="10" borderId="0" xfId="0" applyFont="1" applyFill="1" applyAlignment="1">
      <alignment horizontal="left" vertical="center" wrapText="1"/>
    </xf>
    <xf numFmtId="0" fontId="6" fillId="10" borderId="6" xfId="2" applyFont="1" applyFill="1" applyBorder="1" applyAlignment="1" applyProtection="1">
      <alignment horizontal="left" vertical="center" wrapText="1"/>
      <protection locked="0"/>
    </xf>
    <xf numFmtId="14" fontId="6" fillId="10" borderId="6" xfId="4" applyNumberFormat="1" applyFont="1" applyFill="1" applyBorder="1" applyAlignment="1" applyProtection="1">
      <alignment horizontal="left" vertical="center" wrapText="1"/>
      <protection locked="0"/>
    </xf>
    <xf numFmtId="0" fontId="6" fillId="10" borderId="2" xfId="4" applyFont="1" applyFill="1" applyBorder="1" applyAlignment="1" applyProtection="1">
      <alignment horizontal="left" vertical="center" wrapText="1"/>
      <protection locked="0"/>
    </xf>
    <xf numFmtId="0" fontId="6" fillId="10" borderId="2" xfId="0" applyFont="1" applyFill="1" applyBorder="1" applyAlignment="1" applyProtection="1">
      <alignment horizontal="left" vertical="center" wrapText="1"/>
      <protection locked="0"/>
    </xf>
    <xf numFmtId="166" fontId="6" fillId="10" borderId="6" xfId="4" applyNumberFormat="1" applyFont="1" applyFill="1" applyBorder="1" applyAlignment="1" applyProtection="1">
      <alignment horizontal="left" vertical="center" wrapText="1"/>
      <protection locked="0"/>
    </xf>
    <xf numFmtId="166" fontId="6" fillId="10" borderId="3" xfId="4" applyNumberFormat="1" applyFont="1" applyFill="1" applyBorder="1" applyAlignment="1" applyProtection="1">
      <alignment horizontal="left" vertical="center" wrapText="1"/>
      <protection locked="0"/>
    </xf>
    <xf numFmtId="166" fontId="6" fillId="10" borderId="6" xfId="4" applyNumberFormat="1" applyFont="1" applyFill="1" applyBorder="1" applyAlignment="1">
      <alignment horizontal="left" vertical="center" wrapText="1"/>
    </xf>
    <xf numFmtId="0" fontId="13" fillId="10" borderId="6" xfId="2" applyFont="1" applyFill="1" applyBorder="1" applyAlignment="1" applyProtection="1">
      <alignment horizontal="left" vertical="center" wrapText="1"/>
      <protection locked="0"/>
    </xf>
    <xf numFmtId="0" fontId="6" fillId="10" borderId="6" xfId="10" applyFont="1" applyFill="1" applyBorder="1" applyAlignment="1">
      <alignment horizontal="left" vertical="center" wrapText="1"/>
    </xf>
    <xf numFmtId="0" fontId="9" fillId="10" borderId="6" xfId="4" applyFont="1" applyFill="1" applyBorder="1" applyAlignment="1" applyProtection="1">
      <alignment horizontal="left" vertical="center" wrapText="1"/>
      <protection locked="0"/>
    </xf>
    <xf numFmtId="0" fontId="9" fillId="10" borderId="0" xfId="0" applyFont="1" applyFill="1" applyAlignment="1">
      <alignment horizontal="justify" vertical="center"/>
    </xf>
    <xf numFmtId="14" fontId="6" fillId="10" borderId="6" xfId="0" applyNumberFormat="1" applyFont="1" applyFill="1" applyBorder="1" applyAlignment="1" applyProtection="1">
      <alignment horizontal="left" vertical="center" wrapText="1"/>
      <protection locked="0"/>
    </xf>
    <xf numFmtId="0" fontId="6" fillId="10" borderId="6" xfId="0" applyFont="1" applyFill="1" applyBorder="1" applyAlignment="1">
      <alignment horizontal="left" vertical="center" wrapText="1"/>
    </xf>
    <xf numFmtId="166" fontId="6" fillId="10" borderId="15" xfId="4" applyNumberFormat="1" applyFont="1" applyFill="1" applyBorder="1" applyAlignment="1" applyProtection="1">
      <alignment horizontal="left" vertical="center" wrapText="1"/>
      <protection locked="0"/>
    </xf>
    <xf numFmtId="1" fontId="6" fillId="10" borderId="6" xfId="4" applyNumberFormat="1" applyFont="1" applyFill="1" applyBorder="1" applyAlignment="1">
      <alignment horizontal="left" vertical="center" wrapText="1"/>
    </xf>
    <xf numFmtId="166" fontId="6" fillId="10" borderId="6" xfId="0" applyNumberFormat="1" applyFont="1" applyFill="1" applyBorder="1" applyAlignment="1" applyProtection="1">
      <alignment horizontal="left" vertical="center" wrapText="1"/>
      <protection locked="0"/>
    </xf>
    <xf numFmtId="166" fontId="6" fillId="10" borderId="3" xfId="0" applyNumberFormat="1" applyFont="1" applyFill="1" applyBorder="1" applyAlignment="1" applyProtection="1">
      <alignment horizontal="left" vertical="center" wrapText="1"/>
      <protection locked="0"/>
    </xf>
    <xf numFmtId="166" fontId="6" fillId="10" borderId="6" xfId="0" applyNumberFormat="1" applyFont="1" applyFill="1" applyBorder="1" applyAlignment="1">
      <alignment horizontal="left" vertical="center" wrapText="1"/>
    </xf>
    <xf numFmtId="49" fontId="6" fillId="10" borderId="6" xfId="0" applyNumberFormat="1" applyFont="1" applyFill="1" applyBorder="1" applyAlignment="1" applyProtection="1">
      <alignment horizontal="left" vertical="center" wrapText="1"/>
      <protection locked="0"/>
    </xf>
    <xf numFmtId="49" fontId="9" fillId="10" borderId="6" xfId="0" applyNumberFormat="1" applyFont="1" applyFill="1" applyBorder="1" applyAlignment="1" applyProtection="1">
      <alignment horizontal="left" vertical="center" wrapText="1"/>
      <protection locked="0"/>
    </xf>
    <xf numFmtId="3" fontId="6" fillId="10" borderId="0" xfId="0" applyNumberFormat="1" applyFont="1" applyFill="1" applyAlignment="1">
      <alignment horizontal="left" vertical="center" wrapText="1"/>
    </xf>
    <xf numFmtId="3" fontId="6" fillId="10" borderId="6" xfId="0" applyNumberFormat="1" applyFont="1" applyFill="1" applyBorder="1" applyAlignment="1">
      <alignment horizontal="left" vertical="center" wrapText="1"/>
    </xf>
    <xf numFmtId="3" fontId="6" fillId="10" borderId="3" xfId="0" applyNumberFormat="1" applyFont="1" applyFill="1" applyBorder="1" applyAlignment="1">
      <alignment horizontal="left" vertical="center" wrapText="1"/>
    </xf>
    <xf numFmtId="0" fontId="9" fillId="10" borderId="2" xfId="0" applyFont="1" applyFill="1" applyBorder="1" applyAlignment="1">
      <alignment horizontal="left" vertical="center" wrapText="1"/>
    </xf>
    <xf numFmtId="0" fontId="7" fillId="10" borderId="21" xfId="0" applyFont="1" applyFill="1" applyBorder="1" applyAlignment="1">
      <alignment horizontal="left" vertical="center" wrapText="1"/>
    </xf>
    <xf numFmtId="0" fontId="6" fillId="10" borderId="3" xfId="0" applyFont="1" applyFill="1" applyBorder="1" applyAlignment="1" applyProtection="1">
      <alignment horizontal="left" vertical="center" wrapText="1"/>
      <protection locked="0"/>
    </xf>
    <xf numFmtId="0" fontId="7" fillId="10" borderId="2" xfId="0" applyFont="1" applyFill="1" applyBorder="1" applyAlignment="1">
      <alignment horizontal="left" vertical="center" wrapText="1"/>
    </xf>
    <xf numFmtId="0" fontId="12" fillId="10" borderId="6" xfId="2" applyFont="1" applyFill="1" applyBorder="1" applyAlignment="1" applyProtection="1">
      <alignment horizontal="left" vertical="center" wrapText="1"/>
      <protection locked="0"/>
    </xf>
    <xf numFmtId="9" fontId="6" fillId="10" borderId="3" xfId="13" applyFont="1" applyFill="1" applyBorder="1" applyAlignment="1" applyProtection="1">
      <alignment horizontal="left" vertical="center" wrapText="1"/>
      <protection locked="0"/>
    </xf>
    <xf numFmtId="9" fontId="6" fillId="10" borderId="6" xfId="13" applyFont="1" applyFill="1" applyBorder="1" applyAlignment="1">
      <alignment horizontal="left" vertical="center" wrapText="1"/>
    </xf>
    <xf numFmtId="0" fontId="7" fillId="10" borderId="6" xfId="0" applyFont="1" applyFill="1" applyBorder="1" applyAlignment="1">
      <alignment horizontal="left" vertical="center" wrapText="1"/>
    </xf>
    <xf numFmtId="0" fontId="9" fillId="10" borderId="0" xfId="0" applyFont="1" applyFill="1" applyAlignment="1">
      <alignment horizontal="justify" vertical="center" wrapText="1"/>
    </xf>
    <xf numFmtId="0" fontId="6" fillId="10" borderId="4" xfId="0" applyFont="1" applyFill="1" applyBorder="1" applyAlignment="1">
      <alignment horizontal="left" vertical="center" wrapText="1"/>
    </xf>
    <xf numFmtId="0" fontId="20" fillId="10" borderId="6" xfId="4" applyFont="1" applyFill="1" applyBorder="1" applyAlignment="1" applyProtection="1">
      <alignment horizontal="left" vertical="center" wrapText="1"/>
      <protection locked="0"/>
    </xf>
    <xf numFmtId="0" fontId="20" fillId="10" borderId="3" xfId="4" applyFont="1" applyFill="1" applyBorder="1" applyAlignment="1" applyProtection="1">
      <alignment horizontal="left" vertical="center" wrapText="1"/>
      <protection locked="0"/>
    </xf>
    <xf numFmtId="0" fontId="6" fillId="10" borderId="3" xfId="2" applyFont="1" applyFill="1" applyBorder="1" applyAlignment="1" applyProtection="1">
      <alignment horizontal="left" vertical="center" wrapText="1"/>
      <protection locked="0"/>
    </xf>
    <xf numFmtId="0" fontId="6" fillId="10" borderId="3" xfId="4" applyFont="1" applyFill="1" applyBorder="1" applyAlignment="1" applyProtection="1">
      <alignment horizontal="left" vertical="center" wrapText="1"/>
      <protection locked="0"/>
    </xf>
    <xf numFmtId="0" fontId="9" fillId="2" borderId="0" xfId="4" applyFont="1" applyFill="1" applyAlignment="1" applyProtection="1">
      <alignment horizontal="left" vertical="top" wrapText="1"/>
      <protection locked="0"/>
    </xf>
    <xf numFmtId="0" fontId="9" fillId="2" borderId="8" xfId="1" applyFont="1" applyFill="1" applyBorder="1" applyAlignment="1">
      <alignment horizontal="left" vertical="top" wrapText="1"/>
    </xf>
    <xf numFmtId="0" fontId="6" fillId="2" borderId="13" xfId="0" applyFont="1" applyFill="1" applyBorder="1" applyAlignment="1" applyProtection="1">
      <alignment horizontal="left" vertical="center" wrapText="1"/>
      <protection locked="0"/>
    </xf>
    <xf numFmtId="0" fontId="10" fillId="2" borderId="6" xfId="7" applyFont="1" applyFill="1" applyBorder="1" applyAlignment="1" applyProtection="1">
      <alignment horizontal="left" vertical="center" wrapText="1"/>
      <protection locked="0"/>
    </xf>
    <xf numFmtId="0" fontId="6" fillId="4" borderId="6"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9" fillId="10" borderId="6" xfId="4" applyFont="1" applyFill="1" applyBorder="1" applyAlignment="1" applyProtection="1">
      <alignment horizontal="left" vertical="center" wrapText="1"/>
      <protection locked="0"/>
    </xf>
    <xf numFmtId="0" fontId="10" fillId="10" borderId="6" xfId="7" applyFont="1" applyFill="1" applyBorder="1" applyAlignment="1" applyProtection="1">
      <alignment horizontal="left" vertical="center" wrapText="1"/>
      <protection locked="0"/>
    </xf>
    <xf numFmtId="0" fontId="10" fillId="2" borderId="6" xfId="10" applyFont="1" applyFill="1" applyBorder="1" applyAlignment="1" applyProtection="1">
      <alignment horizontal="left" vertical="center" wrapText="1"/>
      <protection locked="0"/>
    </xf>
    <xf numFmtId="0" fontId="17" fillId="10" borderId="6" xfId="10" applyFont="1" applyFill="1" applyBorder="1" applyAlignment="1">
      <alignment horizontal="left" vertical="center" wrapText="1"/>
    </xf>
    <xf numFmtId="0" fontId="10" fillId="2" borderId="6" xfId="14" applyFont="1" applyFill="1" applyBorder="1" applyAlignment="1">
      <alignment horizontal="left" vertical="center" wrapText="1"/>
    </xf>
    <xf numFmtId="3" fontId="0" fillId="0" borderId="6" xfId="0" applyNumberFormat="1" applyBorder="1" applyAlignment="1">
      <alignment horizontal="right" vertical="top"/>
    </xf>
    <xf numFmtId="9" fontId="9" fillId="10" borderId="6" xfId="13" applyFont="1" applyFill="1" applyBorder="1" applyAlignment="1">
      <alignment horizontal="left" vertical="center" wrapText="1"/>
    </xf>
    <xf numFmtId="0" fontId="7" fillId="2" borderId="6" xfId="0" applyFont="1" applyFill="1" applyBorder="1" applyAlignment="1" applyProtection="1">
      <alignment horizontal="left" vertical="top" wrapText="1"/>
      <protection locked="0"/>
    </xf>
    <xf numFmtId="0" fontId="7" fillId="10" borderId="6" xfId="4" applyFont="1" applyFill="1" applyBorder="1" applyAlignment="1" applyProtection="1">
      <alignment horizontal="left" vertical="center" wrapText="1"/>
      <protection locked="0"/>
    </xf>
    <xf numFmtId="0" fontId="22" fillId="11" borderId="0"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4" fillId="4" borderId="0" xfId="0" applyFont="1" applyFill="1" applyBorder="1" applyAlignment="1">
      <alignment horizontal="center" vertical="center" wrapText="1"/>
    </xf>
    <xf numFmtId="0" fontId="25" fillId="0" borderId="0" xfId="0" applyFont="1" applyAlignment="1">
      <alignment horizontal="center" vertical="center" wrapText="1"/>
    </xf>
    <xf numFmtId="0" fontId="0" fillId="0" borderId="0" xfId="0" applyFont="1" applyAlignment="1"/>
    <xf numFmtId="0" fontId="24" fillId="11" borderId="8" xfId="0" applyFont="1" applyFill="1" applyBorder="1" applyAlignment="1">
      <alignment horizontal="center" vertical="center" wrapText="1"/>
    </xf>
    <xf numFmtId="0" fontId="26" fillId="11" borderId="0" xfId="0" applyFont="1" applyFill="1" applyBorder="1" applyAlignment="1">
      <alignment horizontal="center" vertical="center" wrapText="1"/>
    </xf>
    <xf numFmtId="0" fontId="25" fillId="4" borderId="0" xfId="0" applyFont="1" applyFill="1" applyBorder="1" applyAlignment="1">
      <alignment horizontal="center" vertical="center" wrapText="1"/>
    </xf>
    <xf numFmtId="0" fontId="24" fillId="12" borderId="8" xfId="0" applyFont="1" applyFill="1" applyBorder="1" applyAlignment="1">
      <alignment horizontal="center" vertical="center" wrapText="1"/>
    </xf>
    <xf numFmtId="0" fontId="26" fillId="12"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9" fontId="25" fillId="4" borderId="0" xfId="0" applyNumberFormat="1" applyFont="1" applyFill="1" applyBorder="1" applyAlignment="1">
      <alignment horizontal="center" vertical="center" wrapText="1"/>
    </xf>
    <xf numFmtId="0" fontId="27" fillId="4" borderId="0" xfId="0" applyFont="1" applyFill="1" applyBorder="1" applyAlignment="1">
      <alignment horizontal="center" vertical="center" wrapText="1"/>
    </xf>
    <xf numFmtId="9" fontId="27" fillId="4" borderId="0" xfId="0" applyNumberFormat="1" applyFont="1" applyFill="1" applyBorder="1" applyAlignment="1">
      <alignment horizontal="center" vertical="center" wrapText="1"/>
    </xf>
    <xf numFmtId="0" fontId="21" fillId="0" borderId="12" xfId="0" applyFont="1" applyBorder="1" applyAlignment="1">
      <alignment horizontal="center" vertical="center" textRotation="90" wrapText="1"/>
    </xf>
    <xf numFmtId="0" fontId="24" fillId="0" borderId="12"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0" fillId="0" borderId="0" xfId="0" applyFont="1" applyAlignment="1">
      <alignment horizontal="center" vertical="center" wrapText="1"/>
    </xf>
    <xf numFmtId="9" fontId="27" fillId="0" borderId="0" xfId="0" applyNumberFormat="1" applyFont="1" applyAlignment="1">
      <alignment horizontal="center" vertical="center" wrapText="1"/>
    </xf>
    <xf numFmtId="0" fontId="27" fillId="13" borderId="0" xfId="0" applyFont="1" applyFill="1" applyBorder="1" applyAlignment="1">
      <alignment horizontal="center" vertical="center" wrapText="1"/>
    </xf>
    <xf numFmtId="9" fontId="27" fillId="13" borderId="0" xfId="0" applyNumberFormat="1" applyFont="1" applyFill="1" applyBorder="1" applyAlignment="1">
      <alignment horizontal="center" vertical="center" wrapText="1"/>
    </xf>
    <xf numFmtId="0" fontId="30" fillId="14" borderId="0" xfId="0" applyFont="1" applyFill="1" applyBorder="1" applyAlignment="1">
      <alignment horizontal="center" vertical="center" wrapText="1"/>
    </xf>
    <xf numFmtId="0" fontId="30" fillId="0" borderId="0" xfId="0" applyFont="1" applyAlignment="1">
      <alignment horizontal="center" vertical="center" wrapText="1"/>
    </xf>
    <xf numFmtId="0" fontId="28" fillId="15" borderId="8" xfId="0" applyFont="1" applyFill="1" applyBorder="1" applyAlignment="1">
      <alignment horizontal="center" vertical="center" wrapText="1"/>
    </xf>
    <xf numFmtId="0" fontId="28" fillId="18" borderId="8"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32" fillId="4" borderId="8" xfId="0" applyFont="1" applyFill="1" applyBorder="1" applyAlignment="1">
      <alignment horizontal="left" vertical="center" wrapText="1"/>
    </xf>
    <xf numFmtId="0" fontId="33" fillId="0" borderId="8" xfId="0" applyFont="1" applyBorder="1" applyAlignment="1">
      <alignment horizontal="left" vertical="center" wrapText="1"/>
    </xf>
    <xf numFmtId="167" fontId="34" fillId="4" borderId="8" xfId="0" applyNumberFormat="1" applyFont="1" applyFill="1" applyBorder="1" applyAlignment="1">
      <alignment horizontal="left" vertical="center" wrapText="1"/>
    </xf>
    <xf numFmtId="0" fontId="35" fillId="4" borderId="8" xfId="0" applyFont="1" applyFill="1" applyBorder="1" applyAlignment="1">
      <alignment horizontal="left" vertical="center" wrapText="1"/>
    </xf>
    <xf numFmtId="0" fontId="32" fillId="4" borderId="17" xfId="0" applyFont="1" applyFill="1" applyBorder="1" applyAlignment="1">
      <alignment horizontal="left" vertical="center" wrapText="1"/>
    </xf>
    <xf numFmtId="166" fontId="32" fillId="4" borderId="8" xfId="0" applyNumberFormat="1" applyFont="1" applyFill="1" applyBorder="1" applyAlignment="1">
      <alignment horizontal="left" vertical="center" wrapText="1"/>
    </xf>
    <xf numFmtId="169" fontId="32" fillId="4" borderId="8" xfId="0" applyNumberFormat="1" applyFont="1" applyFill="1" applyBorder="1" applyAlignment="1">
      <alignment horizontal="left" vertical="center" wrapText="1"/>
    </xf>
    <xf numFmtId="169" fontId="34" fillId="4" borderId="8" xfId="0" applyNumberFormat="1" applyFont="1" applyFill="1" applyBorder="1" applyAlignment="1">
      <alignment horizontal="left" vertical="center" wrapText="1"/>
    </xf>
    <xf numFmtId="0" fontId="32" fillId="4" borderId="8" xfId="0" applyFont="1" applyFill="1" applyBorder="1" applyAlignment="1">
      <alignment horizontal="left" vertical="center"/>
    </xf>
    <xf numFmtId="9" fontId="32" fillId="4" borderId="8" xfId="0" applyNumberFormat="1" applyFont="1" applyFill="1" applyBorder="1" applyAlignment="1">
      <alignment horizontal="left" vertical="center" wrapText="1"/>
    </xf>
    <xf numFmtId="166" fontId="33" fillId="4" borderId="8" xfId="0" applyNumberFormat="1" applyFont="1" applyFill="1" applyBorder="1" applyAlignment="1">
      <alignment horizontal="left" vertical="center" wrapText="1"/>
    </xf>
    <xf numFmtId="9" fontId="33" fillId="4" borderId="8" xfId="0" applyNumberFormat="1" applyFont="1" applyFill="1" applyBorder="1" applyAlignment="1">
      <alignment horizontal="left" vertical="center" wrapText="1"/>
    </xf>
    <xf numFmtId="0" fontId="33" fillId="4" borderId="8" xfId="0" applyFont="1" applyFill="1" applyBorder="1" applyAlignment="1">
      <alignment horizontal="left" vertical="center" wrapText="1"/>
    </xf>
    <xf numFmtId="0" fontId="32" fillId="4" borderId="13" xfId="0" applyFont="1" applyFill="1" applyBorder="1" applyAlignment="1">
      <alignment horizontal="left" vertical="center" wrapText="1"/>
    </xf>
    <xf numFmtId="0" fontId="36" fillId="4" borderId="13" xfId="0" applyFont="1" applyFill="1" applyBorder="1" applyAlignment="1">
      <alignment horizontal="left" vertical="center" wrapText="1"/>
    </xf>
    <xf numFmtId="0" fontId="32" fillId="4" borderId="0" xfId="0" applyFont="1" applyFill="1" applyBorder="1" applyAlignment="1">
      <alignment horizontal="left" vertical="center"/>
    </xf>
    <xf numFmtId="167" fontId="32" fillId="4" borderId="8" xfId="0" applyNumberFormat="1" applyFont="1" applyFill="1" applyBorder="1" applyAlignment="1">
      <alignment horizontal="left" vertical="center" wrapText="1"/>
    </xf>
    <xf numFmtId="9" fontId="32" fillId="4" borderId="13" xfId="0" applyNumberFormat="1" applyFont="1" applyFill="1" applyBorder="1" applyAlignment="1">
      <alignment horizontal="left" vertical="center" wrapText="1"/>
    </xf>
    <xf numFmtId="9" fontId="32" fillId="4" borderId="8" xfId="0" applyNumberFormat="1" applyFont="1" applyFill="1" applyBorder="1" applyAlignment="1">
      <alignment horizontal="left" vertical="center"/>
    </xf>
    <xf numFmtId="0" fontId="34" fillId="4" borderId="8" xfId="0" applyFont="1" applyFill="1" applyBorder="1" applyAlignment="1">
      <alignment horizontal="left" vertical="center" wrapText="1"/>
    </xf>
    <xf numFmtId="166" fontId="33" fillId="4" borderId="8" xfId="0" applyNumberFormat="1" applyFont="1" applyFill="1" applyBorder="1" applyAlignment="1">
      <alignment horizontal="left" vertical="center"/>
    </xf>
    <xf numFmtId="9" fontId="33" fillId="4" borderId="8" xfId="0" applyNumberFormat="1" applyFont="1" applyFill="1" applyBorder="1" applyAlignment="1">
      <alignment horizontal="left" vertical="center"/>
    </xf>
    <xf numFmtId="0" fontId="33" fillId="4" borderId="8" xfId="0" applyFont="1" applyFill="1" applyBorder="1" applyAlignment="1">
      <alignment horizontal="left" vertical="center"/>
    </xf>
    <xf numFmtId="0" fontId="32" fillId="4" borderId="0" xfId="0" applyFont="1" applyFill="1" applyBorder="1" applyAlignment="1">
      <alignment horizontal="left" vertical="center" wrapText="1"/>
    </xf>
    <xf numFmtId="168" fontId="32" fillId="4" borderId="8" xfId="0" applyNumberFormat="1" applyFont="1" applyFill="1" applyBorder="1" applyAlignment="1">
      <alignment horizontal="left" vertical="center" wrapText="1"/>
    </xf>
    <xf numFmtId="166" fontId="32" fillId="4" borderId="8" xfId="0" applyNumberFormat="1" applyFont="1" applyFill="1" applyBorder="1" applyAlignment="1">
      <alignment horizontal="left" vertical="center"/>
    </xf>
    <xf numFmtId="166" fontId="32" fillId="4" borderId="9" xfId="0" applyNumberFormat="1" applyFont="1" applyFill="1" applyBorder="1" applyAlignment="1">
      <alignment horizontal="left" vertical="center"/>
    </xf>
    <xf numFmtId="2" fontId="32" fillId="4" borderId="9" xfId="0" applyNumberFormat="1" applyFont="1" applyFill="1" applyBorder="1" applyAlignment="1">
      <alignment horizontal="left" vertical="center" wrapText="1"/>
    </xf>
    <xf numFmtId="9" fontId="32" fillId="4" borderId="9" xfId="0" applyNumberFormat="1" applyFont="1" applyFill="1" applyBorder="1" applyAlignment="1">
      <alignment horizontal="left" vertical="center" wrapText="1"/>
    </xf>
    <xf numFmtId="166" fontId="33" fillId="4" borderId="9" xfId="0" applyNumberFormat="1" applyFont="1" applyFill="1" applyBorder="1" applyAlignment="1">
      <alignment horizontal="left" vertical="center"/>
    </xf>
    <xf numFmtId="9" fontId="33" fillId="4" borderId="9" xfId="0" applyNumberFormat="1" applyFont="1" applyFill="1" applyBorder="1" applyAlignment="1">
      <alignment horizontal="left" vertical="center"/>
    </xf>
    <xf numFmtId="0" fontId="33" fillId="4" borderId="9" xfId="0" applyFont="1" applyFill="1" applyBorder="1" applyAlignment="1">
      <alignment horizontal="left" vertical="center" wrapText="1"/>
    </xf>
    <xf numFmtId="9" fontId="33" fillId="4" borderId="9" xfId="0" applyNumberFormat="1" applyFont="1" applyFill="1" applyBorder="1" applyAlignment="1">
      <alignment horizontal="left" vertical="center" wrapText="1"/>
    </xf>
    <xf numFmtId="0" fontId="33" fillId="4" borderId="9" xfId="0" applyFont="1" applyFill="1" applyBorder="1" applyAlignment="1">
      <alignment horizontal="left" vertical="center"/>
    </xf>
    <xf numFmtId="0" fontId="33" fillId="4" borderId="10" xfId="0" applyFont="1" applyFill="1" applyBorder="1" applyAlignment="1">
      <alignment horizontal="left" vertical="center" wrapText="1"/>
    </xf>
    <xf numFmtId="0" fontId="33" fillId="4" borderId="11" xfId="0" applyFont="1" applyFill="1" applyBorder="1" applyAlignment="1">
      <alignment horizontal="left" vertical="center" wrapText="1"/>
    </xf>
    <xf numFmtId="0" fontId="32" fillId="4" borderId="11" xfId="0" applyFont="1" applyFill="1" applyBorder="1" applyAlignment="1">
      <alignment horizontal="left" vertical="center" wrapText="1"/>
    </xf>
    <xf numFmtId="0" fontId="32" fillId="4" borderId="26" xfId="0" applyFont="1" applyFill="1" applyBorder="1" applyAlignment="1">
      <alignment horizontal="left" vertical="center" wrapText="1"/>
    </xf>
    <xf numFmtId="0" fontId="32" fillId="4" borderId="12" xfId="0" applyFont="1" applyFill="1" applyBorder="1" applyAlignment="1">
      <alignment horizontal="left" vertical="center" wrapText="1"/>
    </xf>
    <xf numFmtId="166" fontId="32" fillId="4" borderId="13" xfId="0" applyNumberFormat="1" applyFont="1" applyFill="1" applyBorder="1" applyAlignment="1">
      <alignment horizontal="left" vertical="center"/>
    </xf>
    <xf numFmtId="2" fontId="32" fillId="4" borderId="8" xfId="0" applyNumberFormat="1" applyFont="1" applyFill="1" applyBorder="1" applyAlignment="1">
      <alignment horizontal="left" vertical="center" wrapText="1"/>
    </xf>
    <xf numFmtId="0" fontId="33" fillId="4" borderId="14" xfId="0" applyFont="1" applyFill="1" applyBorder="1" applyAlignment="1">
      <alignment horizontal="left" vertical="center" wrapText="1"/>
    </xf>
    <xf numFmtId="0" fontId="32" fillId="19" borderId="8" xfId="0" applyFont="1" applyFill="1" applyBorder="1" applyAlignment="1">
      <alignment horizontal="left" vertical="center" wrapText="1"/>
    </xf>
    <xf numFmtId="166" fontId="32" fillId="19" borderId="8" xfId="0" applyNumberFormat="1" applyFont="1" applyFill="1" applyBorder="1" applyAlignment="1">
      <alignment horizontal="left" vertical="center" wrapText="1"/>
    </xf>
    <xf numFmtId="166" fontId="32" fillId="19" borderId="8" xfId="0" applyNumberFormat="1" applyFont="1" applyFill="1" applyBorder="1" applyAlignment="1">
      <alignment horizontal="left" vertical="center"/>
    </xf>
    <xf numFmtId="0" fontId="37" fillId="4" borderId="8" xfId="0" applyFont="1" applyFill="1" applyBorder="1" applyAlignment="1">
      <alignment horizontal="left" vertical="center" wrapText="1"/>
    </xf>
    <xf numFmtId="0" fontId="32" fillId="20" borderId="8" xfId="0" applyFont="1" applyFill="1" applyBorder="1" applyAlignment="1">
      <alignment horizontal="left" vertical="center" wrapText="1"/>
    </xf>
    <xf numFmtId="0" fontId="34" fillId="4" borderId="8" xfId="0" applyFont="1" applyFill="1" applyBorder="1" applyAlignment="1">
      <alignment horizontal="left" vertical="center"/>
    </xf>
    <xf numFmtId="0" fontId="38" fillId="0" borderId="8" xfId="0" applyFont="1" applyBorder="1" applyAlignment="1">
      <alignment horizontal="left" vertical="center" wrapText="1"/>
    </xf>
    <xf numFmtId="0" fontId="38" fillId="4" borderId="8" xfId="0" applyFont="1" applyFill="1" applyBorder="1" applyAlignment="1">
      <alignment horizontal="left" vertical="center" wrapText="1"/>
    </xf>
    <xf numFmtId="9" fontId="34" fillId="4" borderId="8" xfId="0" applyNumberFormat="1" applyFont="1" applyFill="1" applyBorder="1" applyAlignment="1">
      <alignment horizontal="left" vertical="center" wrapText="1"/>
    </xf>
    <xf numFmtId="166" fontId="34" fillId="4" borderId="8" xfId="0" applyNumberFormat="1" applyFont="1" applyFill="1" applyBorder="1" applyAlignment="1">
      <alignment horizontal="left" vertical="center" wrapText="1"/>
    </xf>
    <xf numFmtId="166" fontId="34" fillId="4" borderId="16" xfId="0" applyNumberFormat="1" applyFont="1" applyFill="1" applyBorder="1" applyAlignment="1">
      <alignment horizontal="left" vertical="center" wrapText="1"/>
    </xf>
    <xf numFmtId="10" fontId="34" fillId="4" borderId="8" xfId="0" applyNumberFormat="1" applyFont="1" applyFill="1" applyBorder="1" applyAlignment="1">
      <alignment horizontal="left"/>
    </xf>
    <xf numFmtId="9" fontId="34" fillId="4" borderId="0" xfId="0" applyNumberFormat="1" applyFont="1" applyFill="1" applyBorder="1" applyAlignment="1">
      <alignment horizontal="left" vertical="center"/>
    </xf>
    <xf numFmtId="166" fontId="38" fillId="4" borderId="8" xfId="0" applyNumberFormat="1" applyFont="1" applyFill="1" applyBorder="1" applyAlignment="1">
      <alignment horizontal="left" vertical="center" wrapText="1"/>
    </xf>
    <xf numFmtId="9" fontId="38" fillId="4" borderId="8" xfId="0" applyNumberFormat="1" applyFont="1" applyFill="1" applyBorder="1" applyAlignment="1">
      <alignment horizontal="left" vertical="center" wrapText="1"/>
    </xf>
    <xf numFmtId="0" fontId="34" fillId="4" borderId="13" xfId="0" applyFont="1" applyFill="1" applyBorder="1" applyAlignment="1">
      <alignment horizontal="left" vertical="center" wrapText="1"/>
    </xf>
    <xf numFmtId="0" fontId="34" fillId="4" borderId="0" xfId="0" applyFont="1" applyFill="1" applyBorder="1" applyAlignment="1">
      <alignment horizontal="left" vertical="center"/>
    </xf>
    <xf numFmtId="0" fontId="32" fillId="4" borderId="16" xfId="0" applyFont="1" applyFill="1" applyBorder="1" applyAlignment="1">
      <alignment horizontal="left" vertical="center"/>
    </xf>
    <xf numFmtId="166" fontId="32" fillId="4" borderId="16" xfId="0" applyNumberFormat="1" applyFont="1" applyFill="1" applyBorder="1" applyAlignment="1">
      <alignment horizontal="left" vertical="center"/>
    </xf>
    <xf numFmtId="9" fontId="39" fillId="4" borderId="8" xfId="0" applyNumberFormat="1" applyFont="1" applyFill="1" applyBorder="1" applyAlignment="1">
      <alignment horizontal="left" vertical="center" wrapText="1"/>
    </xf>
    <xf numFmtId="9" fontId="32" fillId="0" borderId="8" xfId="0" applyNumberFormat="1" applyFont="1" applyBorder="1" applyAlignment="1">
      <alignment horizontal="left" vertical="center" wrapText="1"/>
    </xf>
    <xf numFmtId="9" fontId="32" fillId="19" borderId="8" xfId="0" applyNumberFormat="1" applyFont="1" applyFill="1" applyBorder="1" applyAlignment="1">
      <alignment horizontal="left" vertical="center" wrapText="1"/>
    </xf>
    <xf numFmtId="3" fontId="32" fillId="4" borderId="8" xfId="0" applyNumberFormat="1" applyFont="1" applyFill="1" applyBorder="1" applyAlignment="1">
      <alignment horizontal="left" vertical="center" wrapText="1"/>
    </xf>
    <xf numFmtId="166" fontId="39" fillId="4" borderId="8" xfId="0" applyNumberFormat="1" applyFont="1" applyFill="1" applyBorder="1" applyAlignment="1">
      <alignment horizontal="left" vertical="center"/>
    </xf>
    <xf numFmtId="9" fontId="34" fillId="4" borderId="8" xfId="0" applyNumberFormat="1" applyFont="1" applyFill="1" applyBorder="1" applyAlignment="1">
      <alignment horizontal="left" vertical="center"/>
    </xf>
    <xf numFmtId="0" fontId="34" fillId="19" borderId="8" xfId="0" applyFont="1" applyFill="1" applyBorder="1" applyAlignment="1">
      <alignment horizontal="left" vertical="center" wrapText="1"/>
    </xf>
    <xf numFmtId="9" fontId="34" fillId="19" borderId="8" xfId="0" applyNumberFormat="1" applyFont="1" applyFill="1" applyBorder="1" applyAlignment="1">
      <alignment horizontal="left" vertical="center" wrapText="1"/>
    </xf>
    <xf numFmtId="166" fontId="34" fillId="4" borderId="8" xfId="0" applyNumberFormat="1" applyFont="1" applyFill="1" applyBorder="1" applyAlignment="1">
      <alignment horizontal="left" vertical="center"/>
    </xf>
    <xf numFmtId="166" fontId="38" fillId="4" borderId="8" xfId="0" applyNumberFormat="1" applyFont="1" applyFill="1" applyBorder="1" applyAlignment="1">
      <alignment horizontal="left" vertical="center"/>
    </xf>
    <xf numFmtId="9" fontId="38" fillId="4" borderId="8" xfId="0" applyNumberFormat="1" applyFont="1" applyFill="1" applyBorder="1" applyAlignment="1">
      <alignment horizontal="left" vertical="center"/>
    </xf>
    <xf numFmtId="0" fontId="38" fillId="4" borderId="8" xfId="0" applyFont="1" applyFill="1" applyBorder="1" applyAlignment="1">
      <alignment horizontal="left" vertical="center"/>
    </xf>
    <xf numFmtId="166" fontId="32" fillId="4" borderId="13" xfId="0" applyNumberFormat="1" applyFont="1" applyFill="1" applyBorder="1" applyAlignment="1">
      <alignment horizontal="left" vertical="center" wrapText="1"/>
    </xf>
    <xf numFmtId="0" fontId="32" fillId="4" borderId="16" xfId="0" applyFont="1" applyFill="1" applyBorder="1" applyAlignment="1">
      <alignment horizontal="left" vertical="center" wrapText="1"/>
    </xf>
    <xf numFmtId="166" fontId="32" fillId="4" borderId="16" xfId="0" applyNumberFormat="1" applyFont="1" applyFill="1" applyBorder="1" applyAlignment="1">
      <alignment horizontal="left" vertical="center" wrapText="1"/>
    </xf>
    <xf numFmtId="166" fontId="32" fillId="4" borderId="17" xfId="0" applyNumberFormat="1" applyFont="1" applyFill="1" applyBorder="1" applyAlignment="1">
      <alignment horizontal="left" vertical="center" wrapText="1"/>
    </xf>
    <xf numFmtId="9" fontId="32" fillId="4" borderId="17" xfId="0" applyNumberFormat="1" applyFont="1" applyFill="1" applyBorder="1" applyAlignment="1">
      <alignment horizontal="left" vertical="center" wrapText="1"/>
    </xf>
    <xf numFmtId="1" fontId="32" fillId="4" borderId="17" xfId="0" applyNumberFormat="1" applyFont="1" applyFill="1" applyBorder="1" applyAlignment="1">
      <alignment horizontal="left" vertical="center" wrapText="1"/>
    </xf>
    <xf numFmtId="9" fontId="34" fillId="4" borderId="17" xfId="0" applyNumberFormat="1" applyFont="1" applyFill="1" applyBorder="1" applyAlignment="1">
      <alignment horizontal="left" vertical="center" wrapText="1"/>
    </xf>
    <xf numFmtId="166" fontId="40" fillId="4" borderId="8" xfId="0" applyNumberFormat="1" applyFont="1" applyFill="1" applyBorder="1" applyAlignment="1">
      <alignment horizontal="left" vertical="center" wrapText="1"/>
    </xf>
    <xf numFmtId="0" fontId="39" fillId="4" borderId="8" xfId="0" applyFont="1" applyFill="1" applyBorder="1" applyAlignment="1">
      <alignment horizontal="left" vertical="center" wrapText="1"/>
    </xf>
    <xf numFmtId="0" fontId="21" fillId="4" borderId="8" xfId="0" applyFont="1" applyFill="1" applyBorder="1" applyAlignment="1">
      <alignment horizontal="left" vertical="center" wrapText="1"/>
    </xf>
    <xf numFmtId="14" fontId="32" fillId="4" borderId="8" xfId="0" applyNumberFormat="1" applyFont="1" applyFill="1" applyBorder="1" applyAlignment="1">
      <alignment horizontal="left" vertical="center" wrapText="1"/>
    </xf>
    <xf numFmtId="0" fontId="41" fillId="0" borderId="8" xfId="0" applyFont="1" applyBorder="1" applyAlignment="1">
      <alignment wrapText="1"/>
    </xf>
    <xf numFmtId="3" fontId="32" fillId="4" borderId="16" xfId="0" applyNumberFormat="1" applyFont="1" applyFill="1" applyBorder="1" applyAlignment="1">
      <alignment horizontal="left" vertical="center" wrapText="1"/>
    </xf>
    <xf numFmtId="6" fontId="34" fillId="4" borderId="8" xfId="0" applyNumberFormat="1" applyFont="1" applyFill="1" applyBorder="1" applyAlignment="1">
      <alignment horizontal="left" vertical="center" wrapText="1"/>
    </xf>
    <xf numFmtId="9" fontId="34" fillId="4" borderId="18" xfId="0" applyNumberFormat="1" applyFont="1" applyFill="1" applyBorder="1" applyAlignment="1">
      <alignment horizontal="left" vertical="center" wrapText="1"/>
    </xf>
    <xf numFmtId="0" fontId="32" fillId="4" borderId="18" xfId="0" applyFont="1" applyFill="1" applyBorder="1" applyAlignment="1">
      <alignment horizontal="left" vertical="center" wrapText="1"/>
    </xf>
    <xf numFmtId="9" fontId="32" fillId="4" borderId="18" xfId="0" applyNumberFormat="1" applyFont="1" applyFill="1" applyBorder="1" applyAlignment="1">
      <alignment horizontal="left" vertical="center" wrapText="1"/>
    </xf>
    <xf numFmtId="171" fontId="32" fillId="4" borderId="16" xfId="0" applyNumberFormat="1" applyFont="1" applyFill="1" applyBorder="1" applyAlignment="1">
      <alignment horizontal="left" vertical="center" wrapText="1"/>
    </xf>
    <xf numFmtId="0" fontId="34" fillId="0" borderId="8" xfId="0" applyFont="1" applyBorder="1" applyAlignment="1">
      <alignment vertical="center" wrapText="1"/>
    </xf>
    <xf numFmtId="167" fontId="32" fillId="20" borderId="8" xfId="0" applyNumberFormat="1" applyFont="1" applyFill="1" applyBorder="1" applyAlignment="1">
      <alignment horizontal="left" vertical="center" wrapText="1"/>
    </xf>
    <xf numFmtId="0" fontId="32" fillId="20" borderId="9" xfId="0" applyFont="1" applyFill="1" applyBorder="1" applyAlignment="1">
      <alignment horizontal="left" vertical="center" wrapText="1"/>
    </xf>
    <xf numFmtId="166" fontId="32" fillId="20" borderId="8" xfId="0" applyNumberFormat="1" applyFont="1" applyFill="1" applyBorder="1" applyAlignment="1">
      <alignment horizontal="left" vertical="center" wrapText="1"/>
    </xf>
    <xf numFmtId="166" fontId="32" fillId="4" borderId="19" xfId="0" applyNumberFormat="1" applyFont="1" applyFill="1" applyBorder="1" applyAlignment="1">
      <alignment horizontal="left" vertical="center" wrapText="1"/>
    </xf>
    <xf numFmtId="166" fontId="32" fillId="4" borderId="9" xfId="0" applyNumberFormat="1" applyFont="1" applyFill="1" applyBorder="1" applyAlignment="1">
      <alignment horizontal="left" vertical="center" wrapText="1"/>
    </xf>
    <xf numFmtId="9" fontId="32" fillId="20" borderId="8" xfId="0" applyNumberFormat="1" applyFont="1" applyFill="1" applyBorder="1" applyAlignment="1">
      <alignment horizontal="left" vertical="center" wrapText="1"/>
    </xf>
    <xf numFmtId="167" fontId="32" fillId="20" borderId="9" xfId="0" applyNumberFormat="1" applyFont="1" applyFill="1" applyBorder="1" applyAlignment="1">
      <alignment horizontal="left" vertical="center" wrapText="1"/>
    </xf>
    <xf numFmtId="166" fontId="32" fillId="20" borderId="9" xfId="0" applyNumberFormat="1" applyFont="1" applyFill="1" applyBorder="1" applyAlignment="1">
      <alignment horizontal="left" vertical="center" wrapText="1"/>
    </xf>
    <xf numFmtId="0" fontId="33" fillId="4" borderId="17" xfId="0" applyFont="1" applyFill="1" applyBorder="1" applyAlignment="1">
      <alignment horizontal="left" vertical="center" wrapText="1"/>
    </xf>
    <xf numFmtId="0" fontId="34" fillId="0" borderId="8" xfId="0" applyFont="1" applyBorder="1" applyAlignment="1">
      <alignment vertical="center"/>
    </xf>
    <xf numFmtId="0" fontId="32" fillId="4" borderId="10" xfId="0" applyFont="1" applyFill="1" applyBorder="1" applyAlignment="1">
      <alignment horizontal="left" vertical="center" wrapText="1"/>
    </xf>
    <xf numFmtId="0" fontId="33" fillId="4" borderId="0" xfId="0" applyFont="1" applyFill="1" applyBorder="1" applyAlignment="1">
      <alignment horizontal="left" vertical="center" wrapText="1"/>
    </xf>
    <xf numFmtId="0" fontId="34" fillId="0" borderId="8" xfId="0" applyFont="1" applyBorder="1" applyAlignment="1">
      <alignment wrapText="1"/>
    </xf>
    <xf numFmtId="1" fontId="32" fillId="4" borderId="13" xfId="0" applyNumberFormat="1" applyFont="1" applyFill="1" applyBorder="1" applyAlignment="1">
      <alignment horizontal="left" vertical="center" wrapText="1"/>
    </xf>
    <xf numFmtId="1" fontId="32" fillId="4" borderId="16" xfId="0" applyNumberFormat="1" applyFont="1" applyFill="1" applyBorder="1" applyAlignment="1">
      <alignment horizontal="left" vertical="center" wrapText="1"/>
    </xf>
    <xf numFmtId="0" fontId="33" fillId="4" borderId="13" xfId="0" applyFont="1" applyFill="1" applyBorder="1" applyAlignment="1">
      <alignment horizontal="left" vertical="center" wrapText="1"/>
    </xf>
    <xf numFmtId="0" fontId="33" fillId="4" borderId="18" xfId="0" applyFont="1" applyFill="1" applyBorder="1" applyAlignment="1">
      <alignment horizontal="left" vertical="center" wrapText="1"/>
    </xf>
    <xf numFmtId="172" fontId="32" fillId="4" borderId="13" xfId="0" applyNumberFormat="1" applyFont="1" applyFill="1" applyBorder="1" applyAlignment="1">
      <alignment horizontal="left" vertical="center" wrapText="1"/>
    </xf>
    <xf numFmtId="0" fontId="42" fillId="4" borderId="8" xfId="0" applyFont="1" applyFill="1" applyBorder="1" applyAlignment="1">
      <alignment horizontal="left" vertical="center" wrapText="1"/>
    </xf>
    <xf numFmtId="0" fontId="42" fillId="4" borderId="9" xfId="0" applyFont="1" applyFill="1" applyBorder="1" applyAlignment="1">
      <alignment horizontal="left" vertical="center" wrapText="1"/>
    </xf>
    <xf numFmtId="0" fontId="43" fillId="4" borderId="8" xfId="0" applyFont="1" applyFill="1" applyBorder="1" applyAlignment="1">
      <alignment horizontal="left" vertical="center" wrapText="1"/>
    </xf>
    <xf numFmtId="165" fontId="32" fillId="4" borderId="8" xfId="0" applyNumberFormat="1" applyFont="1" applyFill="1" applyBorder="1" applyAlignment="1">
      <alignment horizontal="left" vertical="center" wrapText="1"/>
    </xf>
    <xf numFmtId="0" fontId="32" fillId="4" borderId="8" xfId="0" applyFont="1" applyFill="1" applyBorder="1" applyAlignment="1">
      <alignment horizontal="left" vertical="top" wrapText="1"/>
    </xf>
    <xf numFmtId="173" fontId="32" fillId="4" borderId="16" xfId="0" applyNumberFormat="1" applyFont="1" applyFill="1" applyBorder="1" applyAlignment="1">
      <alignment horizontal="left" vertical="center" wrapText="1"/>
    </xf>
    <xf numFmtId="0" fontId="34" fillId="4" borderId="0" xfId="0" applyFont="1" applyFill="1" applyBorder="1" applyAlignment="1">
      <alignment horizontal="left" vertical="center" wrapText="1"/>
    </xf>
    <xf numFmtId="0" fontId="32" fillId="4" borderId="24" xfId="0" applyFont="1" applyFill="1" applyBorder="1" applyAlignment="1">
      <alignment horizontal="left" vertical="center" wrapText="1"/>
    </xf>
    <xf numFmtId="0" fontId="32" fillId="0" borderId="8" xfId="0" applyFont="1" applyBorder="1" applyAlignment="1">
      <alignment vertical="center" wrapText="1"/>
    </xf>
    <xf numFmtId="49" fontId="32" fillId="4" borderId="8" xfId="0" applyNumberFormat="1" applyFont="1" applyFill="1" applyBorder="1" applyAlignment="1">
      <alignment horizontal="left" vertical="center" wrapText="1"/>
    </xf>
    <xf numFmtId="0" fontId="32" fillId="4" borderId="8" xfId="0" applyFont="1" applyFill="1" applyBorder="1" applyAlignment="1">
      <alignment horizontal="left"/>
    </xf>
    <xf numFmtId="9" fontId="32" fillId="4" borderId="8" xfId="0" applyNumberFormat="1" applyFont="1" applyFill="1" applyBorder="1" applyAlignment="1">
      <alignment horizontal="left"/>
    </xf>
    <xf numFmtId="10" fontId="32" fillId="4" borderId="8" xfId="0" applyNumberFormat="1" applyFont="1" applyFill="1" applyBorder="1" applyAlignment="1">
      <alignment horizontal="left" vertical="center" wrapText="1"/>
    </xf>
    <xf numFmtId="0" fontId="44" fillId="4" borderId="8" xfId="0" applyFont="1" applyFill="1" applyBorder="1" applyAlignment="1">
      <alignment horizontal="left" vertical="center" wrapText="1"/>
    </xf>
    <xf numFmtId="3" fontId="32" fillId="4" borderId="8" xfId="0" applyNumberFormat="1" applyFont="1" applyFill="1" applyBorder="1" applyAlignment="1">
      <alignment horizontal="left" vertical="center"/>
    </xf>
    <xf numFmtId="22" fontId="33" fillId="4" borderId="8" xfId="0" applyNumberFormat="1" applyFont="1" applyFill="1" applyBorder="1" applyAlignment="1">
      <alignment horizontal="left" vertical="center" wrapText="1"/>
    </xf>
    <xf numFmtId="179" fontId="32" fillId="4" borderId="8" xfId="0" applyNumberFormat="1" applyFont="1" applyFill="1" applyBorder="1" applyAlignment="1">
      <alignment horizontal="left" vertical="center"/>
    </xf>
    <xf numFmtId="180" fontId="32" fillId="4" borderId="8" xfId="0" applyNumberFormat="1" applyFont="1" applyFill="1" applyBorder="1" applyAlignment="1">
      <alignment horizontal="left" vertical="center"/>
    </xf>
    <xf numFmtId="0" fontId="45" fillId="4" borderId="8" xfId="0" applyFont="1" applyFill="1" applyBorder="1" applyAlignment="1">
      <alignment horizontal="left" vertical="center" wrapText="1"/>
    </xf>
    <xf numFmtId="0" fontId="34" fillId="4" borderId="17" xfId="0" applyFont="1" applyFill="1" applyBorder="1" applyAlignment="1">
      <alignment horizontal="left" vertical="center" wrapText="1"/>
    </xf>
    <xf numFmtId="174" fontId="32" fillId="4" borderId="17" xfId="0" applyNumberFormat="1" applyFont="1" applyFill="1" applyBorder="1" applyAlignment="1">
      <alignment horizontal="left" vertical="center" wrapText="1"/>
    </xf>
    <xf numFmtId="181" fontId="32" fillId="4" borderId="17" xfId="0" applyNumberFormat="1" applyFont="1" applyFill="1" applyBorder="1" applyAlignment="1">
      <alignment horizontal="left" vertical="center" wrapText="1"/>
    </xf>
    <xf numFmtId="167" fontId="32" fillId="4" borderId="8" xfId="0" applyNumberFormat="1" applyFont="1" applyFill="1" applyBorder="1" applyAlignment="1">
      <alignment horizontal="left" vertical="center"/>
    </xf>
    <xf numFmtId="0" fontId="32" fillId="20" borderId="8" xfId="0" applyFont="1" applyFill="1" applyBorder="1" applyAlignment="1">
      <alignment horizontal="left" vertical="center"/>
    </xf>
    <xf numFmtId="6" fontId="32" fillId="4" borderId="0" xfId="0" applyNumberFormat="1" applyFont="1" applyFill="1" applyBorder="1" applyAlignment="1">
      <alignment horizontal="left" vertical="center" wrapText="1"/>
    </xf>
    <xf numFmtId="9" fontId="32" fillId="20" borderId="8" xfId="0" applyNumberFormat="1" applyFont="1" applyFill="1" applyBorder="1" applyAlignment="1">
      <alignment horizontal="left" vertical="center"/>
    </xf>
    <xf numFmtId="0" fontId="34" fillId="21" borderId="8" xfId="0" applyFont="1" applyFill="1" applyBorder="1" applyAlignment="1">
      <alignment horizontal="left"/>
    </xf>
    <xf numFmtId="0" fontId="32" fillId="21" borderId="13" xfId="0" applyFont="1" applyFill="1" applyBorder="1" applyAlignment="1">
      <alignment horizontal="left"/>
    </xf>
    <xf numFmtId="9" fontId="34" fillId="21" borderId="8" xfId="0" applyNumberFormat="1" applyFont="1" applyFill="1" applyBorder="1" applyAlignment="1">
      <alignment horizontal="left"/>
    </xf>
    <xf numFmtId="0" fontId="34" fillId="21" borderId="18" xfId="0" applyFont="1" applyFill="1" applyBorder="1" applyAlignment="1">
      <alignment horizontal="left"/>
    </xf>
    <xf numFmtId="9" fontId="32" fillId="21" borderId="8" xfId="0" applyNumberFormat="1" applyFont="1" applyFill="1" applyBorder="1" applyAlignment="1">
      <alignment horizontal="left"/>
    </xf>
    <xf numFmtId="164" fontId="32" fillId="4" borderId="17" xfId="0" applyNumberFormat="1" applyFont="1" applyFill="1" applyBorder="1" applyAlignment="1">
      <alignment horizontal="left" vertical="center" wrapText="1"/>
    </xf>
    <xf numFmtId="164" fontId="32" fillId="4" borderId="16" xfId="0" applyNumberFormat="1" applyFont="1" applyFill="1" applyBorder="1" applyAlignment="1">
      <alignment horizontal="left" vertical="center" wrapText="1"/>
    </xf>
    <xf numFmtId="164" fontId="32" fillId="4" borderId="19" xfId="0" applyNumberFormat="1" applyFont="1" applyFill="1" applyBorder="1" applyAlignment="1">
      <alignment horizontal="left" vertical="center" wrapText="1"/>
    </xf>
    <xf numFmtId="164" fontId="32" fillId="4" borderId="8" xfId="0" applyNumberFormat="1" applyFont="1" applyFill="1" applyBorder="1" applyAlignment="1">
      <alignment horizontal="left" vertical="center" wrapText="1"/>
    </xf>
    <xf numFmtId="166" fontId="32" fillId="4" borderId="24" xfId="0" applyNumberFormat="1" applyFont="1" applyFill="1" applyBorder="1" applyAlignment="1">
      <alignment horizontal="left" vertical="center" wrapText="1"/>
    </xf>
    <xf numFmtId="1" fontId="21" fillId="4" borderId="17" xfId="0" applyNumberFormat="1" applyFont="1" applyFill="1" applyBorder="1" applyAlignment="1">
      <alignment horizontal="left" vertical="center" wrapText="1"/>
    </xf>
    <xf numFmtId="1" fontId="32" fillId="4" borderId="8" xfId="0" applyNumberFormat="1" applyFont="1" applyFill="1" applyBorder="1" applyAlignment="1">
      <alignment horizontal="left" vertical="center" wrapText="1"/>
    </xf>
    <xf numFmtId="3" fontId="32" fillId="4" borderId="0" xfId="0" applyNumberFormat="1" applyFont="1" applyFill="1" applyBorder="1" applyAlignment="1">
      <alignment horizontal="left" vertical="center" wrapText="1"/>
    </xf>
    <xf numFmtId="3" fontId="32" fillId="4" borderId="13" xfId="0" applyNumberFormat="1" applyFont="1" applyFill="1" applyBorder="1" applyAlignment="1">
      <alignment horizontal="left" vertical="center" wrapText="1"/>
    </xf>
    <xf numFmtId="0" fontId="34" fillId="4" borderId="28" xfId="0" applyFont="1" applyFill="1" applyBorder="1" applyAlignment="1">
      <alignment horizontal="left" vertical="center" wrapText="1"/>
    </xf>
    <xf numFmtId="0" fontId="38" fillId="4" borderId="28" xfId="0" applyFont="1" applyFill="1" applyBorder="1" applyAlignment="1">
      <alignment horizontal="left" vertical="center" wrapText="1"/>
    </xf>
    <xf numFmtId="0" fontId="39" fillId="4" borderId="8" xfId="0" applyFont="1" applyFill="1" applyBorder="1" applyAlignment="1">
      <alignment vertical="center" wrapText="1"/>
    </xf>
    <xf numFmtId="0" fontId="32" fillId="4" borderId="8" xfId="0" applyFont="1" applyFill="1" applyBorder="1" applyAlignment="1">
      <alignment vertical="center" wrapText="1"/>
    </xf>
    <xf numFmtId="0" fontId="38" fillId="4" borderId="17" xfId="0" applyFont="1" applyFill="1" applyBorder="1" applyAlignment="1">
      <alignment horizontal="left" vertical="center" wrapText="1"/>
    </xf>
    <xf numFmtId="169" fontId="32" fillId="4" borderId="8" xfId="0" applyNumberFormat="1" applyFont="1" applyFill="1" applyBorder="1" applyAlignment="1">
      <alignment horizontal="left" vertical="center"/>
    </xf>
    <xf numFmtId="0" fontId="32" fillId="0" borderId="8" xfId="0" applyFont="1" applyBorder="1" applyAlignment="1">
      <alignment horizontal="left" vertical="center" wrapText="1"/>
    </xf>
    <xf numFmtId="167" fontId="34" fillId="0" borderId="8" xfId="0" applyNumberFormat="1" applyFont="1" applyBorder="1" applyAlignment="1">
      <alignment horizontal="left" vertical="center" wrapText="1"/>
    </xf>
    <xf numFmtId="167" fontId="32" fillId="0" borderId="13" xfId="0" applyNumberFormat="1" applyFont="1" applyBorder="1" applyAlignment="1">
      <alignment horizontal="left" vertical="center" wrapText="1"/>
    </xf>
    <xf numFmtId="0" fontId="32" fillId="0" borderId="18" xfId="0" applyFont="1" applyBorder="1" applyAlignment="1">
      <alignment horizontal="left" vertical="center" wrapText="1"/>
    </xf>
    <xf numFmtId="0" fontId="32" fillId="0" borderId="17" xfId="0" applyFont="1" applyBorder="1" applyAlignment="1">
      <alignment horizontal="left" vertical="center" wrapText="1"/>
    </xf>
    <xf numFmtId="166" fontId="32" fillId="0" borderId="17" xfId="0" applyNumberFormat="1" applyFont="1" applyBorder="1" applyAlignment="1">
      <alignment horizontal="left" vertical="center" wrapText="1"/>
    </xf>
    <xf numFmtId="169" fontId="32" fillId="0" borderId="8" xfId="0" applyNumberFormat="1" applyFont="1" applyBorder="1" applyAlignment="1">
      <alignment horizontal="left" vertical="center" wrapText="1"/>
    </xf>
    <xf numFmtId="0" fontId="32" fillId="0" borderId="16" xfId="0" applyFont="1" applyBorder="1" applyAlignment="1">
      <alignment horizontal="left" vertical="center" wrapText="1"/>
    </xf>
    <xf numFmtId="166" fontId="32" fillId="0" borderId="16" xfId="0" applyNumberFormat="1" applyFont="1" applyBorder="1" applyAlignment="1">
      <alignment horizontal="left" vertical="center" wrapText="1"/>
    </xf>
    <xf numFmtId="166" fontId="32" fillId="0" borderId="8" xfId="0" applyNumberFormat="1" applyFont="1" applyBorder="1" applyAlignment="1">
      <alignment horizontal="left" vertical="center" wrapText="1"/>
    </xf>
    <xf numFmtId="4" fontId="34" fillId="0" borderId="8" xfId="0" applyNumberFormat="1" applyFont="1" applyBorder="1" applyAlignment="1">
      <alignment horizontal="left" vertical="center" wrapText="1"/>
    </xf>
    <xf numFmtId="166" fontId="33" fillId="0" borderId="8" xfId="0" applyNumberFormat="1" applyFont="1" applyBorder="1" applyAlignment="1">
      <alignment horizontal="left" vertical="center" wrapText="1"/>
    </xf>
    <xf numFmtId="9" fontId="33" fillId="0" borderId="8" xfId="0" applyNumberFormat="1" applyFont="1" applyBorder="1" applyAlignment="1">
      <alignment horizontal="left" vertical="center" wrapText="1"/>
    </xf>
    <xf numFmtId="0" fontId="32" fillId="0" borderId="13" xfId="0" applyFont="1" applyBorder="1" applyAlignment="1">
      <alignment horizontal="left" vertical="center" wrapText="1"/>
    </xf>
    <xf numFmtId="0" fontId="36" fillId="0" borderId="13" xfId="0" applyFont="1" applyBorder="1" applyAlignment="1">
      <alignment horizontal="left" vertical="center" wrapText="1"/>
    </xf>
    <xf numFmtId="0" fontId="32" fillId="0" borderId="0" xfId="0" applyFont="1" applyAlignment="1">
      <alignment horizontal="left" vertical="center" wrapText="1"/>
    </xf>
    <xf numFmtId="169" fontId="32" fillId="0" borderId="16" xfId="0" applyNumberFormat="1" applyFont="1" applyBorder="1" applyAlignment="1">
      <alignment horizontal="left" vertical="center" wrapText="1"/>
    </xf>
    <xf numFmtId="0" fontId="39" fillId="0" borderId="8" xfId="0" applyFont="1" applyBorder="1" applyAlignment="1">
      <alignment horizontal="left" vertical="center" wrapText="1"/>
    </xf>
    <xf numFmtId="0" fontId="34" fillId="0" borderId="0" xfId="0" applyFont="1" applyAlignment="1">
      <alignment horizontal="left" vertical="center" wrapText="1"/>
    </xf>
    <xf numFmtId="0" fontId="38" fillId="21" borderId="8" xfId="0" applyFont="1" applyFill="1" applyBorder="1" applyAlignment="1">
      <alignment horizontal="left" vertical="center" wrapText="1"/>
    </xf>
    <xf numFmtId="0" fontId="34" fillId="0" borderId="8" xfId="0" applyFont="1" applyBorder="1" applyAlignment="1">
      <alignment horizontal="left" vertical="center" wrapText="1"/>
    </xf>
    <xf numFmtId="0" fontId="34" fillId="0" borderId="18" xfId="0" applyFont="1" applyBorder="1" applyAlignment="1">
      <alignment horizontal="left" vertical="center" wrapText="1"/>
    </xf>
    <xf numFmtId="2" fontId="38" fillId="0" borderId="8" xfId="0" applyNumberFormat="1" applyFont="1" applyBorder="1" applyAlignment="1">
      <alignment horizontal="left" vertical="center" wrapText="1"/>
    </xf>
    <xf numFmtId="9" fontId="32" fillId="0" borderId="17" xfId="0" applyNumberFormat="1" applyFont="1" applyBorder="1" applyAlignment="1">
      <alignment horizontal="left" vertical="center" wrapText="1"/>
    </xf>
    <xf numFmtId="166" fontId="32" fillId="0" borderId="13" xfId="0" applyNumberFormat="1" applyFont="1" applyBorder="1" applyAlignment="1">
      <alignment horizontal="left" vertical="center" wrapText="1"/>
    </xf>
    <xf numFmtId="3" fontId="32" fillId="0" borderId="8" xfId="0" applyNumberFormat="1" applyFont="1" applyBorder="1" applyAlignment="1">
      <alignment horizontal="left" vertical="center" wrapText="1"/>
    </xf>
    <xf numFmtId="166" fontId="34" fillId="0" borderId="8" xfId="0" applyNumberFormat="1" applyFont="1" applyBorder="1" applyAlignment="1">
      <alignment horizontal="left" vertical="center" wrapText="1"/>
    </xf>
    <xf numFmtId="9" fontId="34" fillId="0" borderId="8" xfId="0" applyNumberFormat="1" applyFont="1" applyBorder="1" applyAlignment="1">
      <alignment horizontal="left" vertical="center" wrapText="1"/>
    </xf>
    <xf numFmtId="0" fontId="32" fillId="21" borderId="8" xfId="0" applyFont="1" applyFill="1" applyBorder="1" applyAlignment="1">
      <alignment horizontal="left" vertical="center" wrapText="1"/>
    </xf>
    <xf numFmtId="0" fontId="32" fillId="21" borderId="17" xfId="0" applyFont="1" applyFill="1" applyBorder="1" applyAlignment="1">
      <alignment horizontal="left" vertical="center" wrapText="1"/>
    </xf>
    <xf numFmtId="9" fontId="33" fillId="0" borderId="9" xfId="0" applyNumberFormat="1" applyFont="1" applyBorder="1" applyAlignment="1">
      <alignment horizontal="left" vertical="center" wrapText="1"/>
    </xf>
    <xf numFmtId="0" fontId="33" fillId="0" borderId="9" xfId="0" applyFont="1" applyBorder="1" applyAlignment="1">
      <alignment horizontal="left" vertical="center" wrapText="1"/>
    </xf>
    <xf numFmtId="166" fontId="33" fillId="0" borderId="9" xfId="0" applyNumberFormat="1" applyFont="1" applyBorder="1" applyAlignment="1">
      <alignment horizontal="left" vertical="center" wrapText="1"/>
    </xf>
    <xf numFmtId="0" fontId="32" fillId="0" borderId="9" xfId="0" applyFont="1" applyBorder="1" applyAlignment="1">
      <alignment horizontal="left" vertical="center" wrapText="1"/>
    </xf>
    <xf numFmtId="0" fontId="32" fillId="0" borderId="14" xfId="0" applyFont="1" applyBorder="1" applyAlignment="1">
      <alignment horizontal="left" vertical="center" wrapText="1"/>
    </xf>
    <xf numFmtId="0" fontId="36" fillId="0" borderId="14" xfId="0" applyFont="1" applyBorder="1" applyAlignment="1">
      <alignment horizontal="left" vertical="center" wrapText="1"/>
    </xf>
    <xf numFmtId="169" fontId="32" fillId="0" borderId="17" xfId="0" applyNumberFormat="1" applyFont="1" applyBorder="1" applyAlignment="1">
      <alignment horizontal="left" vertical="center" wrapText="1"/>
    </xf>
    <xf numFmtId="0" fontId="34" fillId="22" borderId="8" xfId="0" applyFont="1" applyFill="1" applyBorder="1" applyAlignment="1">
      <alignment horizontal="left" vertical="center" wrapText="1"/>
    </xf>
    <xf numFmtId="9" fontId="34" fillId="22" borderId="8" xfId="0" applyNumberFormat="1" applyFont="1" applyFill="1" applyBorder="1" applyAlignment="1">
      <alignment horizontal="left" vertical="center" wrapText="1"/>
    </xf>
    <xf numFmtId="9" fontId="33" fillId="0" borderId="17" xfId="0" applyNumberFormat="1" applyFont="1" applyBorder="1" applyAlignment="1">
      <alignment horizontal="left" vertical="center" wrapText="1"/>
    </xf>
    <xf numFmtId="0" fontId="33" fillId="0" borderId="17" xfId="0" applyFont="1" applyBorder="1" applyAlignment="1">
      <alignment horizontal="left" vertical="center" wrapText="1"/>
    </xf>
    <xf numFmtId="166" fontId="33" fillId="0" borderId="17" xfId="0" applyNumberFormat="1" applyFont="1" applyBorder="1" applyAlignment="1">
      <alignment horizontal="left" vertical="center" wrapText="1"/>
    </xf>
    <xf numFmtId="0" fontId="38" fillId="0" borderId="17" xfId="0" applyFont="1" applyBorder="1" applyAlignment="1">
      <alignment horizontal="left" vertical="center" wrapText="1"/>
    </xf>
    <xf numFmtId="0" fontId="36" fillId="0" borderId="16" xfId="0" applyFont="1" applyBorder="1" applyAlignment="1">
      <alignment horizontal="left" vertical="center" wrapText="1"/>
    </xf>
    <xf numFmtId="0" fontId="0" fillId="2" borderId="0" xfId="0" applyFont="1" applyFill="1" applyAlignment="1"/>
    <xf numFmtId="0" fontId="25" fillId="23" borderId="0" xfId="0" applyFont="1" applyFill="1"/>
    <xf numFmtId="0" fontId="6" fillId="2" borderId="6" xfId="4" applyFont="1" applyFill="1" applyBorder="1" applyAlignment="1" applyProtection="1">
      <alignment horizontal="left" vertical="center" wrapText="1"/>
      <protection locked="0"/>
    </xf>
    <xf numFmtId="0" fontId="7" fillId="2" borderId="6" xfId="4" applyFont="1" applyFill="1" applyBorder="1" applyAlignment="1">
      <alignment horizontal="left" vertical="center" wrapText="1"/>
    </xf>
    <xf numFmtId="0" fontId="6" fillId="2" borderId="6" xfId="2" applyFont="1" applyFill="1" applyBorder="1" applyAlignment="1" applyProtection="1">
      <alignment horizontal="left" vertical="center" wrapText="1"/>
      <protection locked="0"/>
    </xf>
    <xf numFmtId="14" fontId="6" fillId="2" borderId="6" xfId="4" applyNumberFormat="1" applyFont="1" applyFill="1" applyBorder="1" applyAlignment="1" applyProtection="1">
      <alignment horizontal="left" vertical="center" wrapText="1"/>
      <protection locked="0"/>
    </xf>
    <xf numFmtId="0" fontId="6" fillId="10" borderId="6" xfId="4" applyFont="1" applyFill="1" applyBorder="1" applyAlignment="1" applyProtection="1">
      <alignment horizontal="left" vertical="center" wrapText="1"/>
      <protection locked="0"/>
    </xf>
    <xf numFmtId="0" fontId="9" fillId="2" borderId="6" xfId="4" applyFont="1" applyFill="1" applyBorder="1" applyAlignment="1" applyProtection="1">
      <alignment horizontal="left" vertical="center" wrapText="1"/>
      <protection locked="0"/>
    </xf>
    <xf numFmtId="0" fontId="32" fillId="4" borderId="9" xfId="0" applyFont="1" applyFill="1" applyBorder="1" applyAlignment="1">
      <alignment horizontal="left" vertical="center" wrapText="1"/>
    </xf>
    <xf numFmtId="0" fontId="38" fillId="4" borderId="9" xfId="0" applyFont="1" applyFill="1" applyBorder="1" applyAlignment="1">
      <alignment horizontal="left" vertical="center" wrapText="1"/>
    </xf>
    <xf numFmtId="167" fontId="32" fillId="4" borderId="9" xfId="0" applyNumberFormat="1" applyFont="1" applyFill="1" applyBorder="1" applyAlignment="1">
      <alignment horizontal="left" vertical="center" wrapText="1"/>
    </xf>
    <xf numFmtId="9" fontId="32" fillId="4" borderId="9" xfId="0" applyNumberFormat="1" applyFont="1" applyFill="1" applyBorder="1" applyAlignment="1">
      <alignment horizontal="left" vertical="center"/>
    </xf>
    <xf numFmtId="0" fontId="32" fillId="4" borderId="14" xfId="0" applyFont="1" applyFill="1" applyBorder="1" applyAlignment="1">
      <alignment horizontal="left" vertical="center" wrapText="1"/>
    </xf>
    <xf numFmtId="9" fontId="6" fillId="2" borderId="15" xfId="4" applyNumberFormat="1" applyFont="1" applyFill="1" applyBorder="1" applyAlignment="1">
      <alignment horizontal="left" vertical="center" wrapText="1"/>
    </xf>
    <xf numFmtId="10" fontId="6" fillId="2" borderId="6"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6" fillId="2" borderId="6" xfId="0" applyFont="1" applyFill="1" applyBorder="1" applyAlignment="1">
      <alignment horizontal="justify" vertical="center" wrapText="1"/>
    </xf>
    <xf numFmtId="10" fontId="6" fillId="2" borderId="6" xfId="0" applyNumberFormat="1" applyFont="1" applyFill="1" applyBorder="1" applyAlignment="1">
      <alignment horizontal="left" vertical="center"/>
    </xf>
    <xf numFmtId="9" fontId="6" fillId="2" borderId="6" xfId="0" applyNumberFormat="1" applyFont="1" applyFill="1" applyBorder="1" applyAlignment="1">
      <alignment horizontal="center" vertical="center" wrapText="1"/>
    </xf>
    <xf numFmtId="0" fontId="6" fillId="2" borderId="2" xfId="8" applyFont="1" applyFill="1" applyBorder="1" applyAlignment="1">
      <alignment horizontal="left" vertical="center" wrapText="1"/>
    </xf>
    <xf numFmtId="9" fontId="6" fillId="2" borderId="6" xfId="6" applyNumberFormat="1" applyFont="1" applyFill="1" applyBorder="1" applyAlignment="1" applyProtection="1">
      <alignment horizontal="left" vertical="center" wrapText="1"/>
    </xf>
    <xf numFmtId="9" fontId="7" fillId="2" borderId="2" xfId="0" applyNumberFormat="1" applyFont="1" applyFill="1" applyBorder="1" applyAlignment="1" applyProtection="1">
      <alignment horizontal="left" vertical="center" wrapText="1"/>
      <protection locked="0"/>
    </xf>
    <xf numFmtId="9" fontId="7" fillId="2" borderId="2" xfId="6" applyFont="1" applyFill="1" applyBorder="1" applyAlignment="1" applyProtection="1">
      <alignment horizontal="left" vertical="center" wrapText="1"/>
    </xf>
    <xf numFmtId="6" fontId="6" fillId="2" borderId="6" xfId="0" applyNumberFormat="1" applyFont="1" applyFill="1" applyBorder="1" applyAlignment="1">
      <alignment horizontal="left" vertical="center" wrapText="1"/>
    </xf>
    <xf numFmtId="9" fontId="6" fillId="2" borderId="6" xfId="16" applyFont="1" applyFill="1" applyBorder="1" applyAlignment="1" applyProtection="1">
      <alignment horizontal="center" vertical="center" wrapText="1"/>
    </xf>
    <xf numFmtId="9" fontId="6" fillId="2" borderId="6" xfId="0" applyNumberFormat="1" applyFont="1" applyFill="1" applyBorder="1" applyAlignment="1" applyProtection="1">
      <alignment horizontal="center" vertical="center" wrapText="1"/>
      <protection locked="0"/>
    </xf>
    <xf numFmtId="9" fontId="6" fillId="2" borderId="6" xfId="1" applyNumberFormat="1" applyFont="1" applyFill="1" applyBorder="1" applyAlignment="1">
      <alignment horizontal="center" vertical="center" wrapText="1"/>
    </xf>
    <xf numFmtId="9" fontId="6" fillId="2" borderId="6" xfId="0" applyNumberFormat="1" applyFont="1" applyFill="1" applyBorder="1" applyAlignment="1" applyProtection="1">
      <alignment horizontal="left" vertical="center"/>
      <protection locked="0"/>
    </xf>
    <xf numFmtId="166" fontId="9" fillId="2" borderId="6" xfId="0" applyNumberFormat="1" applyFont="1" applyFill="1" applyBorder="1" applyAlignment="1">
      <alignment horizontal="left" vertical="center" wrapText="1"/>
    </xf>
    <xf numFmtId="166" fontId="9" fillId="2" borderId="6" xfId="0" applyNumberFormat="1" applyFont="1" applyFill="1" applyBorder="1" applyAlignment="1" applyProtection="1">
      <alignment horizontal="center" vertical="center" wrapText="1"/>
      <protection locked="0"/>
    </xf>
    <xf numFmtId="9" fontId="9" fillId="2" borderId="6" xfId="6" applyFont="1" applyFill="1" applyBorder="1" applyAlignment="1" applyProtection="1">
      <alignment horizontal="center" vertical="center" wrapText="1"/>
    </xf>
    <xf numFmtId="9" fontId="6" fillId="2" borderId="6" xfId="6" applyFont="1" applyFill="1" applyBorder="1" applyAlignment="1" applyProtection="1">
      <alignment horizontal="center" vertical="center" wrapText="1"/>
    </xf>
    <xf numFmtId="0" fontId="6" fillId="2" borderId="6" xfId="4" applyFont="1" applyFill="1" applyBorder="1" applyAlignment="1" applyProtection="1">
      <alignment horizontal="left" vertical="center" wrapText="1"/>
      <protection locked="0"/>
    </xf>
    <xf numFmtId="0" fontId="9" fillId="2" borderId="6" xfId="4" applyFont="1" applyFill="1" applyBorder="1" applyAlignment="1" applyProtection="1">
      <alignment horizontal="left" vertical="center" wrapText="1"/>
      <protection locked="0"/>
    </xf>
    <xf numFmtId="14" fontId="6" fillId="2" borderId="6" xfId="4" applyNumberFormat="1" applyFont="1" applyFill="1" applyBorder="1" applyAlignment="1" applyProtection="1">
      <alignment horizontal="left" vertical="center" wrapText="1"/>
      <protection locked="0"/>
    </xf>
    <xf numFmtId="0" fontId="6" fillId="2" borderId="6" xfId="4" applyFont="1" applyFill="1" applyBorder="1" applyAlignment="1">
      <alignment horizontal="left" vertical="center" wrapText="1"/>
    </xf>
    <xf numFmtId="0" fontId="6" fillId="2" borderId="6" xfId="2" applyFont="1" applyFill="1" applyBorder="1" applyAlignment="1" applyProtection="1">
      <alignment horizontal="left" vertical="center" wrapText="1"/>
      <protection locked="0"/>
    </xf>
    <xf numFmtId="0" fontId="6" fillId="2" borderId="6" xfId="1" applyFont="1" applyFill="1" applyBorder="1" applyAlignment="1" applyProtection="1">
      <alignment horizontal="center" vertical="center" wrapText="1"/>
      <protection locked="0"/>
    </xf>
    <xf numFmtId="0" fontId="6" fillId="2" borderId="6" xfId="0" applyFont="1" applyFill="1" applyBorder="1"/>
    <xf numFmtId="9" fontId="6" fillId="2" borderId="5" xfId="0" applyNumberFormat="1" applyFont="1" applyFill="1" applyBorder="1" applyAlignment="1">
      <alignment horizontal="left"/>
    </xf>
    <xf numFmtId="0" fontId="6" fillId="2" borderId="5" xfId="0" applyFont="1" applyFill="1" applyBorder="1" applyAlignment="1">
      <alignment horizontal="left" wrapText="1"/>
    </xf>
    <xf numFmtId="9" fontId="6" fillId="2" borderId="5" xfId="0" applyNumberFormat="1" applyFont="1" applyFill="1" applyBorder="1" applyAlignment="1">
      <alignment horizontal="left" wrapText="1"/>
    </xf>
    <xf numFmtId="0" fontId="6" fillId="2" borderId="5" xfId="0" applyFont="1" applyFill="1" applyBorder="1" applyAlignment="1">
      <alignment wrapText="1"/>
    </xf>
    <xf numFmtId="9" fontId="9" fillId="2" borderId="0" xfId="0" applyNumberFormat="1" applyFont="1" applyFill="1" applyAlignment="1" applyProtection="1">
      <alignment horizontal="left" vertical="center"/>
      <protection locked="0"/>
    </xf>
    <xf numFmtId="9" fontId="6" fillId="2" borderId="6" xfId="16" applyFont="1" applyFill="1" applyBorder="1" applyAlignment="1" applyProtection="1">
      <alignment horizontal="left" vertical="center"/>
    </xf>
    <xf numFmtId="0" fontId="2" fillId="0" borderId="6" xfId="0" applyFont="1" applyFill="1" applyBorder="1" applyAlignment="1">
      <alignment horizontal="center" vertical="center" wrapText="1"/>
    </xf>
    <xf numFmtId="166" fontId="30" fillId="0" borderId="6" xfId="0" applyNumberFormat="1" applyFont="1" applyBorder="1" applyAlignment="1" applyProtection="1">
      <alignment horizontal="center" vertical="center"/>
      <protection locked="0"/>
    </xf>
    <xf numFmtId="9" fontId="30" fillId="0" borderId="6" xfId="6" applyFont="1" applyFill="1" applyBorder="1" applyAlignment="1" applyProtection="1">
      <alignment horizontal="center" vertical="center"/>
    </xf>
    <xf numFmtId="0" fontId="2" fillId="0" borderId="6" xfId="0" applyFont="1" applyBorder="1" applyAlignment="1" applyProtection="1">
      <alignment horizontal="center" vertical="center" wrapText="1"/>
      <protection locked="0"/>
    </xf>
    <xf numFmtId="9" fontId="2" fillId="0" borderId="6" xfId="6" applyFont="1" applyFill="1" applyBorder="1" applyAlignment="1" applyProtection="1">
      <alignment horizontal="center" vertical="center" wrapText="1"/>
    </xf>
    <xf numFmtId="0" fontId="6" fillId="2" borderId="6" xfId="4" applyFont="1" applyFill="1" applyBorder="1" applyAlignment="1" applyProtection="1">
      <alignment horizontal="left" vertical="center" wrapText="1"/>
      <protection locked="0"/>
    </xf>
    <xf numFmtId="0" fontId="6" fillId="2" borderId="6" xfId="2" applyFont="1" applyFill="1" applyBorder="1" applyAlignment="1" applyProtection="1">
      <alignment horizontal="left" vertical="center" wrapText="1"/>
      <protection locked="0"/>
    </xf>
    <xf numFmtId="0" fontId="9" fillId="10" borderId="3" xfId="4" applyFont="1" applyFill="1" applyBorder="1" applyAlignment="1" applyProtection="1">
      <alignment horizontal="left" vertical="center" wrapText="1"/>
      <protection locked="0"/>
    </xf>
    <xf numFmtId="0" fontId="6" fillId="10" borderId="6" xfId="4" applyFont="1" applyFill="1" applyBorder="1" applyAlignment="1" applyProtection="1">
      <alignment horizontal="left" vertical="center" wrapText="1"/>
      <protection locked="0"/>
    </xf>
    <xf numFmtId="0" fontId="6" fillId="2" borderId="6" xfId="4" applyFont="1" applyFill="1" applyBorder="1" applyAlignment="1" applyProtection="1">
      <alignment horizontal="left" vertical="center" wrapText="1"/>
      <protection locked="0"/>
    </xf>
    <xf numFmtId="9" fontId="9" fillId="2" borderId="6" xfId="4" applyNumberFormat="1" applyFont="1" applyFill="1" applyBorder="1" applyAlignment="1" applyProtection="1">
      <alignment horizontal="left" vertical="center"/>
      <protection locked="0"/>
    </xf>
    <xf numFmtId="0" fontId="9" fillId="2" borderId="6" xfId="4" applyFont="1" applyFill="1" applyBorder="1" applyAlignment="1" applyProtection="1">
      <alignment horizontal="left" vertical="center" wrapText="1"/>
      <protection locked="0"/>
    </xf>
    <xf numFmtId="0" fontId="10" fillId="2" borderId="6" xfId="4" applyFont="1" applyFill="1" applyBorder="1" applyAlignment="1" applyProtection="1">
      <alignment horizontal="left" vertical="center" wrapText="1"/>
      <protection locked="0"/>
    </xf>
    <xf numFmtId="14" fontId="6" fillId="2" borderId="6" xfId="4" applyNumberFormat="1" applyFont="1" applyFill="1" applyBorder="1" applyAlignment="1" applyProtection="1">
      <alignment horizontal="left" vertical="center" wrapText="1"/>
      <protection locked="0"/>
    </xf>
    <xf numFmtId="0" fontId="7" fillId="2" borderId="6" xfId="4" applyFont="1" applyFill="1" applyBorder="1" applyAlignment="1">
      <alignment horizontal="left" vertical="center" wrapText="1"/>
    </xf>
    <xf numFmtId="0" fontId="6" fillId="2" borderId="6" xfId="4" applyFont="1" applyFill="1" applyBorder="1" applyAlignment="1">
      <alignment horizontal="left" vertical="center" wrapText="1"/>
    </xf>
    <xf numFmtId="0" fontId="6" fillId="2" borderId="6" xfId="2" applyFont="1" applyFill="1" applyBorder="1" applyAlignment="1" applyProtection="1">
      <alignment horizontal="left" vertical="center" wrapText="1"/>
      <protection locked="0"/>
    </xf>
    <xf numFmtId="0" fontId="28" fillId="14" borderId="9" xfId="0" applyFont="1" applyFill="1" applyBorder="1" applyAlignment="1">
      <alignment horizontal="center" vertical="center" wrapText="1"/>
    </xf>
    <xf numFmtId="0" fontId="23" fillId="0" borderId="17" xfId="0" applyFont="1" applyBorder="1" applyAlignment="1"/>
    <xf numFmtId="0" fontId="28" fillId="14" borderId="14" xfId="0" applyFont="1" applyFill="1" applyBorder="1" applyAlignment="1">
      <alignment horizontal="center" vertical="center" wrapText="1"/>
    </xf>
    <xf numFmtId="0" fontId="23" fillId="0" borderId="16" xfId="0" applyFont="1" applyBorder="1" applyAlignment="1"/>
    <xf numFmtId="0" fontId="29" fillId="16" borderId="9" xfId="0" applyFont="1" applyFill="1" applyBorder="1" applyAlignment="1">
      <alignment horizontal="center" vertical="center" wrapText="1"/>
    </xf>
    <xf numFmtId="9" fontId="29" fillId="17" borderId="9" xfId="0" applyNumberFormat="1" applyFont="1" applyFill="1" applyBorder="1" applyAlignment="1">
      <alignment horizontal="center" vertical="center" wrapText="1"/>
    </xf>
    <xf numFmtId="0" fontId="29" fillId="14" borderId="9" xfId="0" applyFont="1" applyFill="1" applyBorder="1" applyAlignment="1">
      <alignment horizontal="center" vertical="center" wrapText="1"/>
    </xf>
    <xf numFmtId="0" fontId="28" fillId="13" borderId="9" xfId="0" applyFont="1" applyFill="1" applyBorder="1" applyAlignment="1">
      <alignment horizontal="center" vertical="center" wrapText="1"/>
    </xf>
    <xf numFmtId="0" fontId="28" fillId="15" borderId="13" xfId="0" applyFont="1" applyFill="1" applyBorder="1" applyAlignment="1">
      <alignment horizontal="center" vertical="center" wrapText="1"/>
    </xf>
    <xf numFmtId="0" fontId="23" fillId="0" borderId="18" xfId="0" applyFont="1" applyBorder="1" applyAlignment="1"/>
    <xf numFmtId="0" fontId="28" fillId="16" borderId="9" xfId="0" applyFont="1" applyFill="1" applyBorder="1" applyAlignment="1">
      <alignment horizontal="center" vertical="center" wrapText="1"/>
    </xf>
    <xf numFmtId="0" fontId="28" fillId="17" borderId="9" xfId="0" applyFont="1" applyFill="1" applyBorder="1" applyAlignment="1">
      <alignment horizontal="center" vertical="center" wrapText="1"/>
    </xf>
    <xf numFmtId="9" fontId="28" fillId="17" borderId="9" xfId="0" applyNumberFormat="1" applyFont="1" applyFill="1" applyBorder="1" applyAlignment="1">
      <alignment horizontal="center" vertical="center" wrapText="1"/>
    </xf>
    <xf numFmtId="9" fontId="28" fillId="13" borderId="9" xfId="0" applyNumberFormat="1" applyFont="1" applyFill="1" applyBorder="1" applyAlignment="1">
      <alignment horizontal="center" vertical="center" wrapText="1"/>
    </xf>
    <xf numFmtId="0" fontId="28" fillId="13" borderId="13" xfId="0" applyFont="1" applyFill="1" applyBorder="1" applyAlignment="1">
      <alignment horizontal="center" vertical="center" wrapText="1"/>
    </xf>
    <xf numFmtId="0" fontId="23" fillId="0" borderId="24" xfId="0" applyFont="1" applyBorder="1" applyAlignment="1"/>
    <xf numFmtId="0" fontId="29" fillId="16" borderId="13"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31" fillId="14" borderId="9" xfId="0" applyFont="1" applyFill="1" applyBorder="1" applyAlignment="1">
      <alignment horizontal="center" vertical="center" wrapText="1"/>
    </xf>
    <xf numFmtId="0" fontId="29" fillId="14" borderId="13" xfId="0" applyFont="1" applyFill="1" applyBorder="1" applyAlignment="1">
      <alignment horizontal="center" vertical="center" wrapText="1"/>
    </xf>
    <xf numFmtId="0" fontId="28" fillId="14" borderId="13" xfId="0" applyFont="1" applyFill="1" applyBorder="1" applyAlignment="1">
      <alignment horizontal="center" vertical="center" wrapText="1"/>
    </xf>
    <xf numFmtId="0" fontId="28" fillId="14" borderId="25" xfId="0" applyFont="1" applyFill="1" applyBorder="1" applyAlignment="1">
      <alignment horizontal="center" vertical="center" wrapText="1"/>
    </xf>
    <xf numFmtId="0" fontId="23" fillId="0" borderId="12" xfId="0" applyFont="1" applyBorder="1" applyAlignment="1"/>
    <xf numFmtId="0" fontId="23" fillId="0" borderId="26" xfId="0" applyFont="1" applyBorder="1" applyAlignment="1"/>
    <xf numFmtId="0" fontId="29" fillId="14" borderId="16" xfId="0" applyFont="1" applyFill="1" applyBorder="1" applyAlignment="1">
      <alignment horizontal="center" vertical="center" wrapText="1"/>
    </xf>
    <xf numFmtId="0" fontId="23" fillId="0" borderId="27" xfId="0" applyFont="1" applyBorder="1" applyAlignment="1"/>
    <xf numFmtId="0" fontId="28" fillId="16" borderId="13" xfId="0" applyFont="1" applyFill="1" applyBorder="1" applyAlignment="1">
      <alignment horizontal="center" vertical="center" wrapText="1"/>
    </xf>
    <xf numFmtId="0" fontId="26" fillId="11" borderId="13" xfId="0" applyFont="1" applyFill="1" applyBorder="1" applyAlignment="1">
      <alignment horizontal="center" vertical="center" wrapText="1"/>
    </xf>
    <xf numFmtId="0" fontId="21" fillId="11" borderId="9" xfId="0" applyFont="1" applyFill="1" applyBorder="1" applyAlignment="1">
      <alignment horizontal="center" vertical="center" textRotation="90" wrapText="1"/>
    </xf>
    <xf numFmtId="0" fontId="23" fillId="0" borderId="10" xfId="0" applyFont="1" applyBorder="1" applyAlignment="1"/>
    <xf numFmtId="0" fontId="22" fillId="11" borderId="13" xfId="0" applyFont="1" applyFill="1" applyBorder="1" applyAlignment="1">
      <alignment horizontal="center" vertical="center" wrapText="1"/>
    </xf>
    <xf numFmtId="0" fontId="26" fillId="12" borderId="13" xfId="0" applyFont="1" applyFill="1" applyBorder="1" applyAlignment="1">
      <alignment horizontal="center" vertical="center" wrapText="1"/>
    </xf>
    <xf numFmtId="0" fontId="32" fillId="4" borderId="9" xfId="0" applyFont="1" applyFill="1" applyBorder="1" applyAlignment="1">
      <alignment horizontal="left" vertical="center"/>
    </xf>
    <xf numFmtId="9" fontId="32" fillId="4" borderId="9" xfId="0" applyNumberFormat="1" applyFont="1" applyFill="1" applyBorder="1" applyAlignment="1">
      <alignment horizontal="left" vertical="center"/>
    </xf>
    <xf numFmtId="0" fontId="32" fillId="4" borderId="9" xfId="0" applyFont="1" applyFill="1" applyBorder="1" applyAlignment="1">
      <alignment horizontal="left" vertical="center" wrapText="1"/>
    </xf>
    <xf numFmtId="0" fontId="32" fillId="4" borderId="14" xfId="0" applyFont="1" applyFill="1" applyBorder="1" applyAlignment="1">
      <alignment horizontal="left" vertical="center" wrapText="1"/>
    </xf>
    <xf numFmtId="167" fontId="32" fillId="4" borderId="9" xfId="0" applyNumberFormat="1" applyFont="1" applyFill="1" applyBorder="1" applyAlignment="1">
      <alignment horizontal="left" vertical="center" wrapText="1"/>
    </xf>
    <xf numFmtId="0" fontId="34" fillId="4" borderId="9" xfId="0" applyFont="1" applyFill="1" applyBorder="1" applyAlignment="1">
      <alignment horizontal="left" vertical="center" wrapText="1"/>
    </xf>
    <xf numFmtId="0" fontId="38" fillId="4" borderId="9" xfId="0" applyFont="1" applyFill="1" applyBorder="1" applyAlignment="1">
      <alignment horizontal="left" vertical="center" wrapText="1"/>
    </xf>
    <xf numFmtId="0" fontId="2" fillId="2" borderId="6" xfId="0" applyFont="1" applyFill="1" applyBorder="1" applyAlignment="1">
      <alignment horizontal="center" vertical="center" wrapText="1"/>
    </xf>
    <xf numFmtId="166" fontId="30" fillId="2" borderId="6" xfId="0" applyNumberFormat="1" applyFont="1" applyFill="1" applyBorder="1" applyAlignment="1" applyProtection="1">
      <alignment horizontal="center" vertical="center"/>
      <protection locked="0"/>
    </xf>
    <xf numFmtId="9" fontId="30" fillId="2" borderId="6" xfId="6" applyFont="1" applyFill="1" applyBorder="1" applyAlignment="1" applyProtection="1">
      <alignment horizontal="center" vertical="center"/>
    </xf>
    <xf numFmtId="9" fontId="2" fillId="2" borderId="6" xfId="13" applyFont="1" applyFill="1" applyBorder="1" applyAlignment="1" applyProtection="1">
      <alignment horizontal="center" vertical="center" wrapText="1"/>
      <protection locked="0"/>
    </xf>
    <xf numFmtId="9" fontId="2" fillId="2" borderId="6" xfId="6" applyFont="1" applyFill="1" applyBorder="1" applyAlignment="1" applyProtection="1">
      <alignment horizontal="center" vertical="center" wrapText="1"/>
    </xf>
    <xf numFmtId="0" fontId="30" fillId="24" borderId="0" xfId="0" applyFont="1" applyFill="1" applyBorder="1" applyAlignment="1">
      <alignment horizontal="center" vertical="center" wrapText="1"/>
    </xf>
    <xf numFmtId="0" fontId="0" fillId="0" borderId="0" xfId="0" applyBorder="1"/>
    <xf numFmtId="0" fontId="25" fillId="0" borderId="0" xfId="0" applyFont="1" applyBorder="1" applyAlignment="1">
      <alignment horizontal="center" vertical="center" wrapText="1"/>
    </xf>
    <xf numFmtId="0" fontId="28" fillId="24" borderId="0" xfId="0" applyFont="1" applyFill="1" applyBorder="1" applyAlignment="1">
      <alignment horizontal="center" vertical="center" wrapText="1"/>
    </xf>
    <xf numFmtId="0" fontId="9" fillId="2" borderId="0" xfId="0" applyFont="1" applyFill="1" applyBorder="1" applyAlignment="1" applyProtection="1">
      <alignment horizontal="left" vertical="center"/>
      <protection locked="0"/>
    </xf>
    <xf numFmtId="0" fontId="9" fillId="2" borderId="0" xfId="0" applyFont="1" applyFill="1" applyBorder="1" applyAlignment="1" applyProtection="1">
      <alignment horizontal="left" vertical="center" wrapText="1"/>
      <protection locked="0"/>
    </xf>
    <xf numFmtId="0" fontId="11" fillId="2" borderId="0" xfId="0" applyFont="1" applyFill="1" applyBorder="1" applyAlignment="1" applyProtection="1">
      <alignment horizontal="left" vertical="center" wrapText="1"/>
      <protection locked="0"/>
    </xf>
    <xf numFmtId="0" fontId="0" fillId="2" borderId="6" xfId="0" applyFill="1" applyBorder="1"/>
    <xf numFmtId="0" fontId="25" fillId="0" borderId="6" xfId="0" applyFont="1" applyBorder="1" applyAlignment="1">
      <alignment horizontal="center" vertical="center" wrapText="1"/>
    </xf>
    <xf numFmtId="0" fontId="23" fillId="0" borderId="6" xfId="0" applyFont="1" applyBorder="1" applyAlignment="1"/>
    <xf numFmtId="0" fontId="28" fillId="14" borderId="6" xfId="0" applyFont="1" applyFill="1" applyBorder="1" applyAlignment="1">
      <alignment horizontal="center" vertical="center" wrapText="1"/>
    </xf>
  </cellXfs>
  <cellStyles count="17">
    <cellStyle name="Hipervínculo" xfId="10" builtinId="8"/>
    <cellStyle name="Hipervínculo 2" xfId="7" xr:uid="{00000000-0005-0000-0000-000001000000}"/>
    <cellStyle name="Hyperlink 3" xfId="14" xr:uid="{00000000-0005-0000-0000-000002000000}"/>
    <cellStyle name="Millares 4" xfId="5" xr:uid="{00000000-0005-0000-0000-000003000000}"/>
    <cellStyle name="Moneda" xfId="12" builtinId="4"/>
    <cellStyle name="Moneda [0]" xfId="15" builtinId="7"/>
    <cellStyle name="Moneda [0] 2" xfId="11" xr:uid="{00000000-0005-0000-0000-000006000000}"/>
    <cellStyle name="Normal" xfId="0" builtinId="0"/>
    <cellStyle name="Normal 2" xfId="2" xr:uid="{00000000-0005-0000-0000-000008000000}"/>
    <cellStyle name="Normal 3" xfId="4" xr:uid="{00000000-0005-0000-0000-000009000000}"/>
    <cellStyle name="Normal 4 2" xfId="1" xr:uid="{00000000-0005-0000-0000-00000A000000}"/>
    <cellStyle name="Normal 5" xfId="8" xr:uid="{00000000-0005-0000-0000-00000B000000}"/>
    <cellStyle name="Normal 5 2" xfId="9" xr:uid="{00000000-0005-0000-0000-00000C000000}"/>
    <cellStyle name="Porcentaje" xfId="13" builtinId="5"/>
    <cellStyle name="Porcentaje 2" xfId="6" xr:uid="{00000000-0005-0000-0000-00000E000000}"/>
    <cellStyle name="Porcentaje 2 2" xfId="16" xr:uid="{00000000-0005-0000-0000-00000F000000}"/>
    <cellStyle name="Porcentaje 3" xfId="3" xr:uid="{00000000-0005-0000-0000-000010000000}"/>
  </cellStyles>
  <dxfs count="1">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5600700" cy="81629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5600700" cy="81629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Users/marcus.hooker/Documents/Documentos%202021/Art%2066%20-%20PDD/Matriz_sgto_Art.66_Raiza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sers\marcus.hooker\Documents\Documentos%25202021\Art%252066%2520-%2520PDD\Matriz_sgto_Art.66_Raiz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lan de ación y seg"/>
      <sheetName val="Art 66 - Raizales"/>
      <sheetName val="1.SED "/>
      <sheetName val="2.SDA"/>
      <sheetName val="3.Movilidad"/>
      <sheetName val="4.IDPAC"/>
      <sheetName val="5.SCRD"/>
      <sheetName val="3.SDIS"/>
      <sheetName val="6.SDIS"/>
      <sheetName val="7.SDDE"/>
      <sheetName val="8.SDG"/>
      <sheetName val="10.MUJER "/>
      <sheetName val="11.SDS"/>
      <sheetName val="7.MUJER - SDM"/>
      <sheetName val="12.SDP"/>
      <sheetName val="Hoja1"/>
      <sheetName val="Hoja3"/>
      <sheetName val="Hoja2"/>
      <sheetName val="ODS"/>
    </sheetNames>
    <sheetDataSet>
      <sheetData sheetId="0" refreshError="1"/>
      <sheetData sheetId="1"/>
      <sheetData sheetId="2" refreshError="1"/>
      <sheetData sheetId="3" refreshError="1"/>
      <sheetData sheetId="4" refreshError="1"/>
      <sheetData sheetId="5" refreshError="1"/>
      <sheetData sheetId="6" refreshError="1"/>
      <sheetData sheetId="7">
        <row r="2">
          <cell r="C2" t="str">
            <v>Raizal</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C5" t="str">
            <v>Raizal</v>
          </cell>
        </row>
        <row r="6">
          <cell r="C6" t="str">
            <v>Indígenas</v>
          </cell>
        </row>
        <row r="7">
          <cell r="C7" t="str">
            <v>Rrom</v>
          </cell>
        </row>
        <row r="8">
          <cell r="C8" t="str">
            <v>Afrodescendientes</v>
          </cell>
        </row>
        <row r="9">
          <cell r="C9" t="str">
            <v>Palenqueros</v>
          </cell>
        </row>
      </sheetData>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Plan de ación y seg"/>
      <sheetName val="Art 66 - Raizales"/>
      <sheetName val="1.SED "/>
      <sheetName val="2.SDA"/>
      <sheetName val="3.Movilidad"/>
      <sheetName val="4.IDPAC"/>
      <sheetName val="5.SCRD"/>
      <sheetName val="3.SDIS"/>
      <sheetName val="6.SDIS"/>
      <sheetName val="7.SDDE"/>
      <sheetName val="8.SDG"/>
      <sheetName val="10.MUJER "/>
      <sheetName val="11.SDS"/>
      <sheetName val="7.MUJER - SDM"/>
      <sheetName val="12.SDP"/>
      <sheetName val="Hoja1"/>
      <sheetName val="Hoja3"/>
      <sheetName val="Hoja2"/>
      <sheetName val="ODS"/>
    </sheetNames>
    <sheetDataSet>
      <sheetData sheetId="0" refreshError="1"/>
      <sheetData sheetId="1"/>
      <sheetData sheetId="2" refreshError="1"/>
      <sheetData sheetId="3" refreshError="1"/>
      <sheetData sheetId="4" refreshError="1"/>
      <sheetData sheetId="5" refreshError="1"/>
      <sheetData sheetId="6" refreshError="1"/>
      <sheetData sheetId="7">
        <row r="2">
          <cell r="C2" t="str">
            <v>Raizal</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5">
          <cell r="C5" t="str">
            <v>Raizal</v>
          </cell>
        </row>
      </sheetData>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angulo@participacionbogota.gov.co" TargetMode="External"/><Relationship Id="rId13" Type="http://schemas.openxmlformats.org/officeDocument/2006/relationships/hyperlink" Target="mailto:yguzman@sdmujer.gov.co%0amtenorio@sdmujer.gov.co" TargetMode="External"/><Relationship Id="rId18" Type="http://schemas.openxmlformats.org/officeDocument/2006/relationships/hyperlink" Target="mailto:yguzman@sdmujer.gov.co%0amtenorio@sdmujer.gov.co" TargetMode="External"/><Relationship Id="rId26" Type="http://schemas.openxmlformats.org/officeDocument/2006/relationships/hyperlink" Target="mailto:iindi.sigindioy@gobiernobogota.gov.co" TargetMode="External"/><Relationship Id="rId3" Type="http://schemas.openxmlformats.org/officeDocument/2006/relationships/hyperlink" Target="mailto:aura.escamilla@idrd.gov.co" TargetMode="External"/><Relationship Id="rId21" Type="http://schemas.openxmlformats.org/officeDocument/2006/relationships/hyperlink" Target="mailto:yguzman@sdmujer.gov.co%0amtenorio@sdmujer.gov.co" TargetMode="External"/><Relationship Id="rId7" Type="http://schemas.openxmlformats.org/officeDocument/2006/relationships/hyperlink" Target="mailto:ngarzon@sdp.gov.co" TargetMode="External"/><Relationship Id="rId12" Type="http://schemas.openxmlformats.org/officeDocument/2006/relationships/hyperlink" Target="mailto:dangulo@participacionbogota.gov.co" TargetMode="External"/><Relationship Id="rId17" Type="http://schemas.openxmlformats.org/officeDocument/2006/relationships/hyperlink" Target="mailto:yguzman@sdmujer.gov.co%0amtenorio@sdmujer.gov.co" TargetMode="External"/><Relationship Id="rId25" Type="http://schemas.openxmlformats.org/officeDocument/2006/relationships/hyperlink" Target="mailto:iindi.sigindioy@gobiernobogota.gov.co" TargetMode="External"/><Relationship Id="rId2" Type="http://schemas.openxmlformats.org/officeDocument/2006/relationships/hyperlink" Target="mailto:catalina.cavelier@idpc.gov.co;%20blanca.gomez@idpc.gov.co" TargetMode="External"/><Relationship Id="rId16" Type="http://schemas.openxmlformats.org/officeDocument/2006/relationships/hyperlink" Target="mailto:yguzman@sdmujer.gov.co%0amtenorio@sdmujer.gov.co" TargetMode="External"/><Relationship Id="rId20" Type="http://schemas.openxmlformats.org/officeDocument/2006/relationships/hyperlink" Target="mailto:yguzman@sdmujer.gov.co%0amtenorio@sdmujer.gov.co" TargetMode="External"/><Relationship Id="rId29" Type="http://schemas.openxmlformats.org/officeDocument/2006/relationships/printerSettings" Target="../printerSettings/printerSettings1.bin"/><Relationship Id="rId1" Type="http://schemas.openxmlformats.org/officeDocument/2006/relationships/hyperlink" Target="mailto:lhparra@sdis.gov.co" TargetMode="External"/><Relationship Id="rId6" Type="http://schemas.openxmlformats.org/officeDocument/2006/relationships/hyperlink" Target="mailto:ngarzon@sdp.gov.co" TargetMode="External"/><Relationship Id="rId11" Type="http://schemas.openxmlformats.org/officeDocument/2006/relationships/hyperlink" Target="mailto:omorales@participacionbogota.gov.co" TargetMode="External"/><Relationship Id="rId24" Type="http://schemas.openxmlformats.org/officeDocument/2006/relationships/hyperlink" Target="mailto:iindi.sigindioy@gobiernobogota.gov.co" TargetMode="External"/><Relationship Id="rId5" Type="http://schemas.openxmlformats.org/officeDocument/2006/relationships/hyperlink" Target="mailto:ngarzon@sdp.gov.co" TargetMode="External"/><Relationship Id="rId15" Type="http://schemas.openxmlformats.org/officeDocument/2006/relationships/hyperlink" Target="mailto:yguzman@sdmujer.gov.co%0amtenorio@sdmujer.gov.co" TargetMode="External"/><Relationship Id="rId23" Type="http://schemas.openxmlformats.org/officeDocument/2006/relationships/hyperlink" Target="mailto:yguzman@sdmujer.gov.co%0amtenorio@sdmujer.gov.co" TargetMode="External"/><Relationship Id="rId28" Type="http://schemas.openxmlformats.org/officeDocument/2006/relationships/hyperlink" Target="mailto:iindi.sigindioy@gobiernobogota.gov.co" TargetMode="External"/><Relationship Id="rId10" Type="http://schemas.openxmlformats.org/officeDocument/2006/relationships/hyperlink" Target="mailto:aalmario@participacionbogota.gov.co" TargetMode="External"/><Relationship Id="rId19" Type="http://schemas.openxmlformats.org/officeDocument/2006/relationships/hyperlink" Target="mailto:yguzman@sdmujer.gov.co%0amtenorio@sdmujer.gov.co" TargetMode="External"/><Relationship Id="rId31" Type="http://schemas.openxmlformats.org/officeDocument/2006/relationships/comments" Target="../comments1.xml"/><Relationship Id="rId4" Type="http://schemas.openxmlformats.org/officeDocument/2006/relationships/hyperlink" Target="mailto:alejandro.franco@scrd.gov.co" TargetMode="External"/><Relationship Id="rId9" Type="http://schemas.openxmlformats.org/officeDocument/2006/relationships/hyperlink" Target="mailto:dangulo@participacionbogota.gov.co" TargetMode="External"/><Relationship Id="rId14" Type="http://schemas.openxmlformats.org/officeDocument/2006/relationships/hyperlink" Target="mailto:yguzman@sdmujer.gov.co%0amtenorio@sdmujer.gov.co" TargetMode="External"/><Relationship Id="rId22" Type="http://schemas.openxmlformats.org/officeDocument/2006/relationships/hyperlink" Target="mailto:yguzman@sdmujer.gov.co%0amtenorio@sdmujer.gov.co" TargetMode="External"/><Relationship Id="rId27" Type="http://schemas.openxmlformats.org/officeDocument/2006/relationships/hyperlink" Target="mailto:iindi.sigindioy@gobiernobogota.gov.co" TargetMode="External"/><Relationship Id="rId30"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hyperlink" Target="mailto:aalmario@participacionbogota.gov.co" TargetMode="External"/><Relationship Id="rId13" Type="http://schemas.openxmlformats.org/officeDocument/2006/relationships/hyperlink" Target="mailto:iindi.sigindioy@gobiernobogota.gov.co" TargetMode="External"/><Relationship Id="rId18" Type="http://schemas.openxmlformats.org/officeDocument/2006/relationships/hyperlink" Target="mailto:iindi.sigindioy@gobiernobogota.gov.co" TargetMode="External"/><Relationship Id="rId26" Type="http://schemas.openxmlformats.org/officeDocument/2006/relationships/hyperlink" Target="about:blank" TargetMode="External"/><Relationship Id="rId3" Type="http://schemas.openxmlformats.org/officeDocument/2006/relationships/hyperlink" Target="mailto:aura.escamilla@idrd.gov.co" TargetMode="External"/><Relationship Id="rId21" Type="http://schemas.openxmlformats.org/officeDocument/2006/relationships/hyperlink" Target="about:blank" TargetMode="External"/><Relationship Id="rId7" Type="http://schemas.openxmlformats.org/officeDocument/2006/relationships/hyperlink" Target="mailto:ngarzon@sdp.gov.co" TargetMode="External"/><Relationship Id="rId12" Type="http://schemas.openxmlformats.org/officeDocument/2006/relationships/hyperlink" Target="mailto:dangulo@participacionbogota.gov.co" TargetMode="External"/><Relationship Id="rId17" Type="http://schemas.openxmlformats.org/officeDocument/2006/relationships/hyperlink" Target="mailto:iindi.sigindioy@gobiernobogota.gov.co" TargetMode="External"/><Relationship Id="rId25" Type="http://schemas.openxmlformats.org/officeDocument/2006/relationships/hyperlink" Target="about:blank" TargetMode="External"/><Relationship Id="rId2" Type="http://schemas.openxmlformats.org/officeDocument/2006/relationships/hyperlink" Target="mailto:catalina.cavelier@idpc.gov.co;%20blanca.gomez@idpc.gov.co" TargetMode="External"/><Relationship Id="rId16" Type="http://schemas.openxmlformats.org/officeDocument/2006/relationships/hyperlink" Target="about:blank" TargetMode="External"/><Relationship Id="rId20" Type="http://schemas.openxmlformats.org/officeDocument/2006/relationships/hyperlink" Target="about:blank" TargetMode="External"/><Relationship Id="rId29" Type="http://schemas.openxmlformats.org/officeDocument/2006/relationships/hyperlink" Target="about:blank" TargetMode="External"/><Relationship Id="rId1" Type="http://schemas.openxmlformats.org/officeDocument/2006/relationships/hyperlink" Target="mailto:lhparra@sdis.gov.co" TargetMode="External"/><Relationship Id="rId6" Type="http://schemas.openxmlformats.org/officeDocument/2006/relationships/hyperlink" Target="mailto:ngarzon@sdp.gov.co" TargetMode="External"/><Relationship Id="rId11" Type="http://schemas.openxmlformats.org/officeDocument/2006/relationships/hyperlink" Target="mailto:dangulo@participacionbogota.gov.co" TargetMode="External"/><Relationship Id="rId24" Type="http://schemas.openxmlformats.org/officeDocument/2006/relationships/hyperlink" Target="about:blank" TargetMode="External"/><Relationship Id="rId5" Type="http://schemas.openxmlformats.org/officeDocument/2006/relationships/hyperlink" Target="mailto:ngarzon@sdp.gov.co" TargetMode="External"/><Relationship Id="rId15" Type="http://schemas.openxmlformats.org/officeDocument/2006/relationships/hyperlink" Target="mailto:iindi.sigindioy@gobiernobogota.gov.co" TargetMode="External"/><Relationship Id="rId23" Type="http://schemas.openxmlformats.org/officeDocument/2006/relationships/hyperlink" Target="about:blank" TargetMode="External"/><Relationship Id="rId28" Type="http://schemas.openxmlformats.org/officeDocument/2006/relationships/hyperlink" Target="about:blank" TargetMode="External"/><Relationship Id="rId10" Type="http://schemas.openxmlformats.org/officeDocument/2006/relationships/hyperlink" Target="mailto:dangulo@participacionbogota.gov.co" TargetMode="External"/><Relationship Id="rId19" Type="http://schemas.openxmlformats.org/officeDocument/2006/relationships/hyperlink" Target="about:blank" TargetMode="External"/><Relationship Id="rId4" Type="http://schemas.openxmlformats.org/officeDocument/2006/relationships/hyperlink" Target="mailto:alejandro.franco@scrd.gov.co" TargetMode="External"/><Relationship Id="rId9" Type="http://schemas.openxmlformats.org/officeDocument/2006/relationships/hyperlink" Target="mailto:omorales@participacionbogota.gov.co" TargetMode="External"/><Relationship Id="rId14" Type="http://schemas.openxmlformats.org/officeDocument/2006/relationships/hyperlink" Target="mailto:iindi.sigindioy@gobiernobogota.gov.co" TargetMode="External"/><Relationship Id="rId22" Type="http://schemas.openxmlformats.org/officeDocument/2006/relationships/hyperlink" Target="about:blank" TargetMode="External"/><Relationship Id="rId27" Type="http://schemas.openxmlformats.org/officeDocument/2006/relationships/hyperlink" Target="about:blank"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BQ135"/>
  <sheetViews>
    <sheetView tabSelected="1" topLeftCell="AY1" zoomScale="91" zoomScaleNormal="91" workbookViewId="0">
      <pane ySplit="11" topLeftCell="A12" activePane="bottomLeft" state="frozen"/>
      <selection pane="bottomLeft" activeCell="BB12" sqref="BB12"/>
    </sheetView>
  </sheetViews>
  <sheetFormatPr baseColWidth="10" defaultColWidth="11.42578125" defaultRowHeight="15.75" x14ac:dyDescent="0.25"/>
  <cols>
    <col min="1" max="1" width="11.42578125" style="1"/>
    <col min="2" max="3" width="11.42578125" style="1" customWidth="1"/>
    <col min="4" max="4" width="54" style="1" customWidth="1"/>
    <col min="5" max="5" width="25.42578125" style="1" customWidth="1"/>
    <col min="6" max="7" width="11.42578125" style="1" customWidth="1"/>
    <col min="8" max="8" width="12.5703125" style="1" customWidth="1"/>
    <col min="9" max="9" width="25" style="1" customWidth="1"/>
    <col min="10" max="10" width="35.140625" style="1" customWidth="1"/>
    <col min="11" max="11" width="43.42578125" style="1" customWidth="1"/>
    <col min="12" max="12" width="22.5703125" style="242" customWidth="1"/>
    <col min="13" max="13" width="11.42578125" style="232" customWidth="1"/>
    <col min="14" max="14" width="15.42578125" style="232" customWidth="1"/>
    <col min="15" max="15" width="17.85546875" style="232" customWidth="1"/>
    <col min="16" max="16" width="11.5703125" style="232" bestFit="1" customWidth="1"/>
    <col min="17" max="17" width="26" style="232" customWidth="1"/>
    <col min="18" max="18" width="11.5703125" style="232" customWidth="1"/>
    <col min="19" max="19" width="24.42578125" style="232" customWidth="1"/>
    <col min="20" max="20" width="11.5703125" style="1" customWidth="1"/>
    <col min="21" max="21" width="22.5703125" style="232" customWidth="1"/>
    <col min="22" max="22" width="11.5703125" style="232" customWidth="1"/>
    <col min="23" max="23" width="20" style="232" customWidth="1"/>
    <col min="24" max="24" width="17.42578125" style="232" customWidth="1"/>
    <col min="25" max="25" width="23.42578125" style="232" customWidth="1"/>
    <col min="26" max="26" width="14.42578125" style="1" customWidth="1"/>
    <col min="27" max="29" width="11.5703125" style="1" customWidth="1"/>
    <col min="30" max="30" width="10.42578125" style="1" customWidth="1"/>
    <col min="31" max="31" width="11.42578125" style="1" customWidth="1"/>
    <col min="32" max="32" width="21.85546875" style="243" customWidth="1"/>
    <col min="33" max="33" width="13.85546875" style="243" customWidth="1"/>
    <col min="34" max="34" width="11.42578125" style="243" customWidth="1"/>
    <col min="35" max="35" width="11" style="243" customWidth="1"/>
    <col min="36" max="36" width="42.85546875" style="243" customWidth="1"/>
    <col min="37" max="37" width="9.42578125" style="243" customWidth="1"/>
    <col min="38" max="38" width="20.140625" style="243" customWidth="1"/>
    <col min="39" max="40" width="18.42578125" style="243" customWidth="1"/>
    <col min="41" max="41" width="14.42578125" style="243" customWidth="1"/>
    <col min="42" max="42" width="44" style="243" customWidth="1"/>
    <col min="43" max="43" width="33.42578125" style="243" customWidth="1"/>
    <col min="44" max="44" width="15.140625" style="1" customWidth="1"/>
    <col min="45" max="45" width="11.5703125" style="1" bestFit="1" customWidth="1"/>
    <col min="46" max="46" width="14.42578125" style="1" customWidth="1"/>
    <col min="47" max="47" width="11.5703125" style="1" bestFit="1" customWidth="1"/>
    <col min="48" max="48" width="56.5703125" style="1" customWidth="1"/>
    <col min="49" max="49" width="33.42578125" style="1" customWidth="1"/>
    <col min="50" max="50" width="15.5703125" style="1" customWidth="1"/>
    <col min="51" max="51" width="11.5703125" style="1" customWidth="1"/>
    <col min="52" max="52" width="11.42578125" style="1"/>
    <col min="53" max="53" width="11.5703125" style="1" bestFit="1" customWidth="1"/>
    <col min="54" max="54" width="50.5703125" style="1" customWidth="1"/>
    <col min="55" max="55" width="39.7109375" style="1" customWidth="1"/>
    <col min="56" max="56" width="44.42578125" style="1" customWidth="1"/>
    <col min="57" max="57" width="11.42578125" style="1"/>
    <col min="58" max="59" width="11.5703125" style="1" bestFit="1" customWidth="1"/>
    <col min="60" max="60" width="15.42578125" style="1" customWidth="1"/>
    <col min="61" max="61" width="11.42578125" style="1"/>
    <col min="62" max="63" width="11.42578125" style="1" bestFit="1" customWidth="1"/>
    <col min="64" max="64" width="14.140625" style="1" bestFit="1" customWidth="1"/>
    <col min="65" max="65" width="49.140625" style="779" customWidth="1"/>
    <col min="66" max="66" width="46.42578125" style="773" customWidth="1"/>
  </cols>
  <sheetData>
    <row r="1" spans="1:69" ht="38.450000000000003" customHeight="1" x14ac:dyDescent="0.3"/>
    <row r="2" spans="1:69" s="439" customFormat="1" ht="21" customHeight="1" x14ac:dyDescent="0.25">
      <c r="A2" s="756" t="s">
        <v>0</v>
      </c>
      <c r="B2" s="758" t="s">
        <v>1</v>
      </c>
      <c r="C2" s="743"/>
      <c r="D2" s="743"/>
      <c r="E2" s="743"/>
      <c r="F2" s="743"/>
      <c r="G2" s="743"/>
      <c r="H2" s="743"/>
      <c r="I2" s="743"/>
      <c r="J2" s="743"/>
      <c r="K2" s="743"/>
      <c r="L2" s="737"/>
      <c r="M2" s="435"/>
      <c r="N2" s="436"/>
      <c r="O2" s="437"/>
      <c r="P2" s="437"/>
      <c r="Q2" s="437"/>
      <c r="R2" s="437"/>
      <c r="S2" s="437"/>
      <c r="T2" s="437"/>
      <c r="U2" s="437"/>
      <c r="V2" s="437"/>
      <c r="W2" s="437"/>
      <c r="X2" s="438"/>
      <c r="Y2" s="438"/>
      <c r="Z2" s="438"/>
      <c r="AA2" s="438"/>
      <c r="AB2" s="438"/>
      <c r="AC2" s="438"/>
      <c r="AD2" s="438"/>
      <c r="AE2" s="438"/>
      <c r="AF2" s="438"/>
      <c r="AG2" s="438"/>
      <c r="AH2" s="438"/>
      <c r="AI2" s="438"/>
      <c r="AJ2" s="438"/>
      <c r="AK2" s="438"/>
      <c r="AL2" s="438"/>
      <c r="AM2" s="438"/>
      <c r="AN2" s="438"/>
      <c r="AO2" s="438"/>
      <c r="AP2" s="438"/>
      <c r="AQ2" s="438"/>
      <c r="AR2" s="438"/>
      <c r="AS2" s="438"/>
      <c r="AT2" s="438"/>
      <c r="AU2" s="438"/>
      <c r="AV2" s="438"/>
      <c r="AW2" s="438"/>
      <c r="AX2" s="438"/>
      <c r="AY2" s="438"/>
      <c r="AZ2" s="438"/>
      <c r="BA2" s="438"/>
      <c r="BB2" s="438"/>
      <c r="BC2" s="438"/>
      <c r="BD2" s="438"/>
      <c r="BE2" s="438"/>
      <c r="BF2" s="438"/>
      <c r="BG2" s="438"/>
      <c r="BH2" s="438"/>
      <c r="BI2" s="438"/>
      <c r="BJ2" s="438"/>
      <c r="BK2" s="438"/>
      <c r="BL2" s="438"/>
      <c r="BM2" s="780"/>
      <c r="BN2" s="774"/>
      <c r="BO2" s="438"/>
      <c r="BP2" s="438"/>
      <c r="BQ2" s="438"/>
    </row>
    <row r="3" spans="1:69" s="439" customFormat="1" ht="15.75" customHeight="1" x14ac:dyDescent="0.25">
      <c r="A3" s="757"/>
      <c r="B3" s="440" t="s">
        <v>2</v>
      </c>
      <c r="C3" s="755" t="s">
        <v>3</v>
      </c>
      <c r="D3" s="743"/>
      <c r="E3" s="743"/>
      <c r="F3" s="743"/>
      <c r="G3" s="743"/>
      <c r="H3" s="743"/>
      <c r="I3" s="743"/>
      <c r="J3" s="743"/>
      <c r="K3" s="743"/>
      <c r="L3" s="737"/>
      <c r="M3" s="441"/>
      <c r="N3" s="442"/>
      <c r="O3" s="442"/>
      <c r="P3" s="442"/>
      <c r="Q3" s="442"/>
      <c r="R3" s="442"/>
      <c r="S3" s="442"/>
      <c r="T3" s="442"/>
      <c r="U3" s="442"/>
      <c r="V3" s="442"/>
      <c r="W3" s="442"/>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780"/>
      <c r="BN3" s="774"/>
      <c r="BO3" s="438"/>
      <c r="BP3" s="438"/>
      <c r="BQ3" s="438"/>
    </row>
    <row r="4" spans="1:69" s="439" customFormat="1" ht="48" hidden="1" customHeight="1" x14ac:dyDescent="0.3">
      <c r="A4" s="757"/>
      <c r="B4" s="443" t="s">
        <v>4</v>
      </c>
      <c r="C4" s="759" t="s">
        <v>5</v>
      </c>
      <c r="D4" s="743"/>
      <c r="E4" s="743"/>
      <c r="F4" s="743"/>
      <c r="G4" s="743"/>
      <c r="H4" s="743"/>
      <c r="I4" s="743"/>
      <c r="J4" s="743"/>
      <c r="K4" s="743"/>
      <c r="L4" s="737"/>
      <c r="M4" s="444"/>
      <c r="N4" s="442"/>
      <c r="O4" s="442"/>
      <c r="P4" s="442"/>
      <c r="Q4" s="442"/>
      <c r="R4" s="442"/>
      <c r="S4" s="442"/>
      <c r="T4" s="442"/>
      <c r="U4" s="442"/>
      <c r="V4" s="442"/>
      <c r="W4" s="442"/>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8"/>
    </row>
    <row r="5" spans="1:69" s="439" customFormat="1" ht="47.25" hidden="1" customHeight="1" x14ac:dyDescent="0.3">
      <c r="A5" s="757"/>
      <c r="B5" s="440" t="s">
        <v>6</v>
      </c>
      <c r="C5" s="755"/>
      <c r="D5" s="743"/>
      <c r="E5" s="743"/>
      <c r="F5" s="743"/>
      <c r="G5" s="743"/>
      <c r="H5" s="743"/>
      <c r="I5" s="743"/>
      <c r="J5" s="743"/>
      <c r="K5" s="743"/>
      <c r="L5" s="737"/>
      <c r="M5" s="441"/>
      <c r="N5" s="442"/>
      <c r="O5" s="442"/>
      <c r="P5" s="442"/>
      <c r="Q5" s="442"/>
      <c r="R5" s="442"/>
      <c r="S5" s="442"/>
      <c r="T5" s="442"/>
      <c r="U5" s="442"/>
      <c r="V5" s="442"/>
      <c r="W5" s="442"/>
      <c r="X5" s="442"/>
      <c r="Y5" s="445"/>
      <c r="Z5" s="442"/>
      <c r="AA5" s="446"/>
      <c r="AB5" s="442"/>
      <c r="AC5" s="446"/>
      <c r="AD5" s="442"/>
      <c r="AE5" s="442"/>
      <c r="AF5" s="442"/>
      <c r="AG5" s="446"/>
      <c r="AH5" s="442"/>
      <c r="AI5" s="446"/>
      <c r="AJ5" s="442"/>
      <c r="AK5" s="442"/>
      <c r="AL5" s="442"/>
      <c r="AM5" s="446"/>
      <c r="AN5" s="442"/>
      <c r="AO5" s="446"/>
      <c r="AP5" s="442"/>
      <c r="AQ5" s="442"/>
      <c r="AR5" s="442"/>
      <c r="AS5" s="446"/>
      <c r="AT5" s="442"/>
      <c r="AU5" s="446"/>
      <c r="AV5" s="442"/>
      <c r="AW5" s="442"/>
      <c r="AX5" s="442"/>
      <c r="AY5" s="446"/>
      <c r="AZ5" s="442"/>
      <c r="BA5" s="446"/>
      <c r="BB5" s="442"/>
      <c r="BC5" s="442"/>
      <c r="BD5" s="442"/>
      <c r="BE5" s="442"/>
      <c r="BF5" s="442"/>
      <c r="BG5" s="442"/>
      <c r="BH5" s="445"/>
      <c r="BI5" s="445"/>
      <c r="BJ5" s="442"/>
      <c r="BK5" s="442"/>
      <c r="BL5" s="442"/>
      <c r="BM5" s="442"/>
      <c r="BN5" s="442"/>
      <c r="BO5" s="438"/>
      <c r="BP5" s="438"/>
      <c r="BQ5" s="438"/>
    </row>
    <row r="6" spans="1:69" s="439" customFormat="1" ht="48.75" hidden="1" customHeight="1" x14ac:dyDescent="0.3">
      <c r="A6" s="757"/>
      <c r="B6" s="443" t="s">
        <v>7</v>
      </c>
      <c r="C6" s="759" t="s">
        <v>8</v>
      </c>
      <c r="D6" s="743"/>
      <c r="E6" s="743"/>
      <c r="F6" s="743"/>
      <c r="G6" s="743"/>
      <c r="H6" s="743"/>
      <c r="I6" s="743"/>
      <c r="J6" s="743"/>
      <c r="K6" s="743"/>
      <c r="L6" s="737"/>
      <c r="M6" s="444"/>
      <c r="N6" s="442"/>
      <c r="O6" s="447"/>
      <c r="P6" s="442"/>
      <c r="Q6" s="447"/>
      <c r="R6" s="442"/>
      <c r="S6" s="447"/>
      <c r="T6" s="442"/>
      <c r="U6" s="447"/>
      <c r="V6" s="447"/>
      <c r="W6" s="447"/>
      <c r="X6" s="447"/>
      <c r="Y6" s="445"/>
      <c r="Z6" s="447"/>
      <c r="AA6" s="448"/>
      <c r="AB6" s="447"/>
      <c r="AC6" s="448"/>
      <c r="AD6" s="447"/>
      <c r="AE6" s="447"/>
      <c r="AF6" s="447"/>
      <c r="AG6" s="448"/>
      <c r="AH6" s="447"/>
      <c r="AI6" s="448"/>
      <c r="AJ6" s="447"/>
      <c r="AK6" s="447"/>
      <c r="AL6" s="447"/>
      <c r="AM6" s="448"/>
      <c r="AN6" s="447"/>
      <c r="AO6" s="448"/>
      <c r="AP6" s="447"/>
      <c r="AQ6" s="447"/>
      <c r="AR6" s="447"/>
      <c r="AS6" s="448"/>
      <c r="AT6" s="447"/>
      <c r="AU6" s="448"/>
      <c r="AV6" s="447"/>
      <c r="AW6" s="447"/>
      <c r="AX6" s="447"/>
      <c r="AY6" s="448"/>
      <c r="AZ6" s="447"/>
      <c r="BA6" s="448"/>
      <c r="BB6" s="447"/>
      <c r="BC6" s="447"/>
      <c r="BD6" s="442"/>
      <c r="BE6" s="447"/>
      <c r="BF6" s="447"/>
      <c r="BG6" s="447"/>
      <c r="BH6" s="447"/>
      <c r="BI6" s="447"/>
      <c r="BJ6" s="447"/>
      <c r="BK6" s="447"/>
      <c r="BL6" s="442"/>
      <c r="BM6" s="442"/>
      <c r="BN6" s="442"/>
      <c r="BO6" s="438"/>
      <c r="BP6" s="438"/>
      <c r="BQ6" s="438"/>
    </row>
    <row r="7" spans="1:69" s="439" customFormat="1" ht="36" hidden="1" customHeight="1" x14ac:dyDescent="0.3">
      <c r="A7" s="729"/>
      <c r="B7" s="440" t="s">
        <v>9</v>
      </c>
      <c r="C7" s="755" t="s">
        <v>10</v>
      </c>
      <c r="D7" s="743"/>
      <c r="E7" s="743"/>
      <c r="F7" s="743"/>
      <c r="G7" s="743"/>
      <c r="H7" s="743"/>
      <c r="I7" s="743"/>
      <c r="J7" s="743"/>
      <c r="K7" s="743"/>
      <c r="L7" s="737"/>
      <c r="M7" s="441"/>
      <c r="N7" s="442"/>
      <c r="O7" s="447"/>
      <c r="P7" s="442"/>
      <c r="Q7" s="447"/>
      <c r="R7" s="442"/>
      <c r="S7" s="447"/>
      <c r="T7" s="442"/>
      <c r="U7" s="447"/>
      <c r="V7" s="447"/>
      <c r="W7" s="447"/>
      <c r="X7" s="447"/>
      <c r="Y7" s="445"/>
      <c r="Z7" s="447"/>
      <c r="AA7" s="448"/>
      <c r="AB7" s="447"/>
      <c r="AC7" s="448"/>
      <c r="AD7" s="447"/>
      <c r="AE7" s="447"/>
      <c r="AF7" s="447"/>
      <c r="AG7" s="448"/>
      <c r="AH7" s="447"/>
      <c r="AI7" s="448"/>
      <c r="AJ7" s="447"/>
      <c r="AK7" s="447"/>
      <c r="AL7" s="447"/>
      <c r="AM7" s="448"/>
      <c r="AN7" s="447"/>
      <c r="AO7" s="448"/>
      <c r="AP7" s="447"/>
      <c r="AQ7" s="447"/>
      <c r="AR7" s="447"/>
      <c r="AS7" s="448"/>
      <c r="AT7" s="447"/>
      <c r="AU7" s="448"/>
      <c r="AV7" s="447"/>
      <c r="AW7" s="447"/>
      <c r="AX7" s="447"/>
      <c r="AY7" s="448"/>
      <c r="AZ7" s="447"/>
      <c r="BA7" s="448"/>
      <c r="BB7" s="447"/>
      <c r="BC7" s="447"/>
      <c r="BD7" s="442"/>
      <c r="BE7" s="447"/>
      <c r="BF7" s="447"/>
      <c r="BG7" s="447"/>
      <c r="BH7" s="447"/>
      <c r="BI7" s="447"/>
      <c r="BJ7" s="447"/>
      <c r="BK7" s="447"/>
      <c r="BL7" s="442"/>
      <c r="BM7" s="442"/>
      <c r="BN7" s="442"/>
      <c r="BO7" s="438"/>
      <c r="BP7" s="438"/>
      <c r="BQ7" s="438"/>
    </row>
    <row r="8" spans="1:69" ht="24.75" hidden="1" customHeight="1" x14ac:dyDescent="0.3">
      <c r="BM8" s="1"/>
      <c r="BN8"/>
    </row>
    <row r="9" spans="1:69" s="439" customFormat="1" ht="15" x14ac:dyDescent="0.25">
      <c r="A9" s="749" t="s">
        <v>11</v>
      </c>
      <c r="B9" s="750"/>
      <c r="C9" s="751"/>
      <c r="D9" s="730" t="s">
        <v>12</v>
      </c>
      <c r="E9" s="750"/>
      <c r="F9" s="750"/>
      <c r="G9" s="751"/>
      <c r="H9" s="752" t="s">
        <v>13</v>
      </c>
      <c r="I9" s="753"/>
      <c r="J9" s="748" t="s">
        <v>14</v>
      </c>
      <c r="K9" s="743"/>
      <c r="L9" s="737"/>
      <c r="M9" s="736" t="s">
        <v>15</v>
      </c>
      <c r="N9" s="743"/>
      <c r="O9" s="743"/>
      <c r="P9" s="743"/>
      <c r="Q9" s="743"/>
      <c r="R9" s="743"/>
      <c r="S9" s="743"/>
      <c r="T9" s="743"/>
      <c r="U9" s="743"/>
      <c r="V9" s="743"/>
      <c r="W9" s="743"/>
      <c r="X9" s="743"/>
      <c r="Y9" s="737"/>
      <c r="Z9" s="754" t="s">
        <v>16</v>
      </c>
      <c r="AA9" s="743"/>
      <c r="AB9" s="743"/>
      <c r="AC9" s="743"/>
      <c r="AD9" s="743"/>
      <c r="AE9" s="737"/>
      <c r="AF9" s="742" t="s">
        <v>17</v>
      </c>
      <c r="AG9" s="743"/>
      <c r="AH9" s="743"/>
      <c r="AI9" s="743"/>
      <c r="AJ9" s="743"/>
      <c r="AK9" s="737"/>
      <c r="AL9" s="744" t="s">
        <v>18</v>
      </c>
      <c r="AM9" s="743"/>
      <c r="AN9" s="743"/>
      <c r="AO9" s="743"/>
      <c r="AP9" s="743"/>
      <c r="AQ9" s="737"/>
      <c r="AR9" s="744" t="s">
        <v>19</v>
      </c>
      <c r="AS9" s="743"/>
      <c r="AT9" s="743"/>
      <c r="AU9" s="743"/>
      <c r="AV9" s="743"/>
      <c r="AW9" s="737"/>
      <c r="AX9" s="744" t="s">
        <v>20</v>
      </c>
      <c r="AY9" s="743"/>
      <c r="AZ9" s="743"/>
      <c r="BA9" s="743"/>
      <c r="BB9" s="743"/>
      <c r="BC9" s="743"/>
      <c r="BD9" s="737"/>
      <c r="BE9" s="747" t="s">
        <v>21</v>
      </c>
      <c r="BF9" s="743"/>
      <c r="BG9" s="737"/>
      <c r="BH9" s="748" t="s">
        <v>22</v>
      </c>
      <c r="BI9" s="743"/>
      <c r="BJ9" s="743"/>
      <c r="BK9" s="743"/>
      <c r="BL9" s="743"/>
      <c r="BM9" s="781"/>
      <c r="BN9" s="772"/>
      <c r="BO9" s="462"/>
      <c r="BP9" s="462"/>
      <c r="BQ9" s="462"/>
    </row>
    <row r="10" spans="1:69" s="439" customFormat="1" ht="15" customHeight="1" x14ac:dyDescent="0.25">
      <c r="A10" s="728" t="s">
        <v>23</v>
      </c>
      <c r="B10" s="728" t="s">
        <v>24</v>
      </c>
      <c r="C10" s="728" t="s">
        <v>25</v>
      </c>
      <c r="D10" s="728" t="s">
        <v>26</v>
      </c>
      <c r="E10" s="728" t="s">
        <v>27</v>
      </c>
      <c r="F10" s="728" t="s">
        <v>28</v>
      </c>
      <c r="G10" s="728" t="s">
        <v>29</v>
      </c>
      <c r="H10" s="746" t="s">
        <v>30</v>
      </c>
      <c r="I10" s="746" t="s">
        <v>31</v>
      </c>
      <c r="J10" s="746" t="s">
        <v>32</v>
      </c>
      <c r="K10" s="746" t="s">
        <v>33</v>
      </c>
      <c r="L10" s="728" t="s">
        <v>34</v>
      </c>
      <c r="M10" s="745" t="s">
        <v>35</v>
      </c>
      <c r="N10" s="736">
        <v>2020</v>
      </c>
      <c r="O10" s="737"/>
      <c r="P10" s="736">
        <v>2021</v>
      </c>
      <c r="Q10" s="737"/>
      <c r="R10" s="736">
        <v>2022</v>
      </c>
      <c r="S10" s="737"/>
      <c r="T10" s="736">
        <v>2023</v>
      </c>
      <c r="U10" s="737"/>
      <c r="V10" s="736">
        <v>2024</v>
      </c>
      <c r="W10" s="737"/>
      <c r="X10" s="736" t="s">
        <v>36</v>
      </c>
      <c r="Y10" s="737"/>
      <c r="Z10" s="738" t="s">
        <v>37</v>
      </c>
      <c r="AA10" s="739" t="s">
        <v>38</v>
      </c>
      <c r="AB10" s="738" t="s">
        <v>39</v>
      </c>
      <c r="AC10" s="740" t="s">
        <v>40</v>
      </c>
      <c r="AD10" s="738" t="s">
        <v>41</v>
      </c>
      <c r="AE10" s="738" t="s">
        <v>42</v>
      </c>
      <c r="AF10" s="735" t="s">
        <v>37</v>
      </c>
      <c r="AG10" s="741" t="s">
        <v>38</v>
      </c>
      <c r="AH10" s="735" t="s">
        <v>39</v>
      </c>
      <c r="AI10" s="741" t="s">
        <v>40</v>
      </c>
      <c r="AJ10" s="735" t="s">
        <v>41</v>
      </c>
      <c r="AK10" s="735" t="s">
        <v>42</v>
      </c>
      <c r="AL10" s="732" t="s">
        <v>37</v>
      </c>
      <c r="AM10" s="733" t="s">
        <v>38</v>
      </c>
      <c r="AN10" s="732" t="s">
        <v>39</v>
      </c>
      <c r="AO10" s="733" t="s">
        <v>40</v>
      </c>
      <c r="AP10" s="732" t="s">
        <v>41</v>
      </c>
      <c r="AQ10" s="732" t="s">
        <v>42</v>
      </c>
      <c r="AR10" s="732" t="s">
        <v>37</v>
      </c>
      <c r="AS10" s="733" t="s">
        <v>38</v>
      </c>
      <c r="AT10" s="732" t="s">
        <v>39</v>
      </c>
      <c r="AU10" s="733" t="s">
        <v>40</v>
      </c>
      <c r="AV10" s="732" t="s">
        <v>41</v>
      </c>
      <c r="AW10" s="732" t="s">
        <v>42</v>
      </c>
      <c r="AX10" s="732" t="s">
        <v>37</v>
      </c>
      <c r="AY10" s="733" t="s">
        <v>38</v>
      </c>
      <c r="AZ10" s="732" t="s">
        <v>39</v>
      </c>
      <c r="BA10" s="733" t="s">
        <v>40</v>
      </c>
      <c r="BB10" s="732" t="s">
        <v>41</v>
      </c>
      <c r="BC10" s="732" t="s">
        <v>42</v>
      </c>
      <c r="BD10" s="732" t="s">
        <v>43</v>
      </c>
      <c r="BE10" s="734" t="s">
        <v>44</v>
      </c>
      <c r="BF10" s="734" t="s">
        <v>45</v>
      </c>
      <c r="BG10" s="734" t="s">
        <v>46</v>
      </c>
      <c r="BH10" s="728" t="s">
        <v>47</v>
      </c>
      <c r="BI10" s="728" t="s">
        <v>48</v>
      </c>
      <c r="BJ10" s="728" t="s">
        <v>49</v>
      </c>
      <c r="BK10" s="728" t="s">
        <v>50</v>
      </c>
      <c r="BL10" s="730" t="s">
        <v>51</v>
      </c>
      <c r="BM10" s="782" t="s">
        <v>52</v>
      </c>
      <c r="BN10" s="772"/>
      <c r="BO10" s="462"/>
      <c r="BP10" s="462"/>
      <c r="BQ10" s="462"/>
    </row>
    <row r="11" spans="1:69" s="439" customFormat="1" ht="43.5" customHeight="1" x14ac:dyDescent="0.25">
      <c r="A11" s="729"/>
      <c r="B11" s="729"/>
      <c r="C11" s="729"/>
      <c r="D11" s="729"/>
      <c r="E11" s="729"/>
      <c r="F11" s="729"/>
      <c r="G11" s="729"/>
      <c r="H11" s="729"/>
      <c r="I11" s="729"/>
      <c r="J11" s="729"/>
      <c r="K11" s="729"/>
      <c r="L11" s="729"/>
      <c r="M11" s="729"/>
      <c r="N11" s="463" t="s">
        <v>54</v>
      </c>
      <c r="O11" s="463" t="s">
        <v>55</v>
      </c>
      <c r="P11" s="463" t="s">
        <v>54</v>
      </c>
      <c r="Q11" s="463" t="s">
        <v>55</v>
      </c>
      <c r="R11" s="463" t="s">
        <v>54</v>
      </c>
      <c r="S11" s="463" t="s">
        <v>55</v>
      </c>
      <c r="T11" s="463" t="s">
        <v>54</v>
      </c>
      <c r="U11" s="463" t="s">
        <v>55</v>
      </c>
      <c r="V11" s="463" t="s">
        <v>54</v>
      </c>
      <c r="W11" s="463" t="s">
        <v>55</v>
      </c>
      <c r="X11" s="464" t="s">
        <v>56</v>
      </c>
      <c r="Y11" s="464" t="s">
        <v>55</v>
      </c>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29"/>
      <c r="AY11" s="729"/>
      <c r="AZ11" s="729"/>
      <c r="BA11" s="729"/>
      <c r="BB11" s="729"/>
      <c r="BC11" s="729"/>
      <c r="BD11" s="729"/>
      <c r="BE11" s="729"/>
      <c r="BF11" s="729"/>
      <c r="BG11" s="729"/>
      <c r="BH11" s="729"/>
      <c r="BI11" s="729"/>
      <c r="BJ11" s="729"/>
      <c r="BK11" s="729"/>
      <c r="BL11" s="731"/>
      <c r="BM11" s="781"/>
      <c r="BN11" s="775"/>
      <c r="BO11" s="462"/>
      <c r="BP11" s="462"/>
      <c r="BQ11" s="462"/>
    </row>
    <row r="12" spans="1:69" s="19" customFormat="1" ht="247.15" customHeight="1" x14ac:dyDescent="0.25">
      <c r="A12" s="698" t="s">
        <v>57</v>
      </c>
      <c r="B12" s="698" t="s">
        <v>58</v>
      </c>
      <c r="C12" s="698"/>
      <c r="D12" s="3" t="s">
        <v>59</v>
      </c>
      <c r="E12" s="698"/>
      <c r="F12" s="4" t="s">
        <v>60</v>
      </c>
      <c r="G12" s="4" t="s">
        <v>61</v>
      </c>
      <c r="H12" s="5">
        <v>44197</v>
      </c>
      <c r="I12" s="5">
        <v>45442</v>
      </c>
      <c r="J12" s="6" t="s">
        <v>62</v>
      </c>
      <c r="K12" s="7" t="s">
        <v>63</v>
      </c>
      <c r="L12" s="698">
        <v>1</v>
      </c>
      <c r="M12" s="8" t="s">
        <v>64</v>
      </c>
      <c r="N12" s="698"/>
      <c r="O12" s="9"/>
      <c r="P12" s="698">
        <v>1</v>
      </c>
      <c r="Q12" s="10">
        <v>13632340</v>
      </c>
      <c r="R12" s="698">
        <v>2</v>
      </c>
      <c r="S12" s="10">
        <v>28227526</v>
      </c>
      <c r="T12" s="698">
        <v>2</v>
      </c>
      <c r="U12" s="11">
        <v>29426682</v>
      </c>
      <c r="V12" s="698">
        <v>2</v>
      </c>
      <c r="W12" s="11">
        <v>29527880</v>
      </c>
      <c r="X12" s="12">
        <v>2</v>
      </c>
      <c r="Y12" s="13">
        <f>O12+Q12+S12+U12+W12</f>
        <v>100814428</v>
      </c>
      <c r="Z12" s="3"/>
      <c r="AA12" s="3"/>
      <c r="AB12" s="3"/>
      <c r="AC12" s="3"/>
      <c r="AD12" s="3"/>
      <c r="AE12" s="3"/>
      <c r="AF12" s="14">
        <v>2726468</v>
      </c>
      <c r="AG12" s="15">
        <f>IF(Q12=0," ",AF12/Q12)</f>
        <v>0.2</v>
      </c>
      <c r="AH12" s="3">
        <v>1</v>
      </c>
      <c r="AI12" s="16">
        <f>IF(P12=0," ",AH12/P12)</f>
        <v>1</v>
      </c>
      <c r="AJ12" s="3" t="s">
        <v>65</v>
      </c>
      <c r="AK12" s="16"/>
      <c r="AL12" s="14">
        <v>2726468</v>
      </c>
      <c r="AM12" s="244">
        <f>IF(Q12=0," ",AL12/Q12)</f>
        <v>0.2</v>
      </c>
      <c r="AN12" s="3">
        <v>0</v>
      </c>
      <c r="AO12" s="245">
        <f>IF(P12=0," ",AN12/P12)</f>
        <v>0</v>
      </c>
      <c r="AP12" s="3" t="s">
        <v>66</v>
      </c>
      <c r="AQ12" s="3" t="s">
        <v>67</v>
      </c>
      <c r="AR12" s="14">
        <v>4895522</v>
      </c>
      <c r="AS12" s="15">
        <f>IF(Q12=0," ",AR12/Q12)</f>
        <v>0.35911090832534986</v>
      </c>
      <c r="AT12" s="3">
        <v>1</v>
      </c>
      <c r="AU12" s="16">
        <f>IF(P12=0," ",AT12/P12)</f>
        <v>1</v>
      </c>
      <c r="AV12" s="3" t="s">
        <v>1346</v>
      </c>
      <c r="AW12" s="3" t="s">
        <v>1347</v>
      </c>
      <c r="AX12" s="14">
        <v>8879522</v>
      </c>
      <c r="AY12" s="15">
        <f>IF(Q12=0," ",AX12/Q12)</f>
        <v>0.65135714044690785</v>
      </c>
      <c r="AZ12" s="3">
        <v>1</v>
      </c>
      <c r="BA12" s="16">
        <f>IF(P12=0," ",AZ12/P12)</f>
        <v>1</v>
      </c>
      <c r="BB12" s="3" t="s">
        <v>1373</v>
      </c>
      <c r="BC12" s="3" t="s">
        <v>1374</v>
      </c>
      <c r="BD12" s="231" t="s">
        <v>1375</v>
      </c>
      <c r="BE12" s="698" t="s">
        <v>68</v>
      </c>
      <c r="BF12" s="702">
        <v>42</v>
      </c>
      <c r="BG12" s="698" t="s">
        <v>69</v>
      </c>
      <c r="BH12" s="702" t="s">
        <v>70</v>
      </c>
      <c r="BI12" s="702" t="s">
        <v>71</v>
      </c>
      <c r="BJ12" s="231" t="s">
        <v>72</v>
      </c>
      <c r="BK12" s="702" t="s">
        <v>73</v>
      </c>
      <c r="BL12" s="17" t="s">
        <v>74</v>
      </c>
      <c r="BM12" s="422" t="s">
        <v>75</v>
      </c>
      <c r="BN12" s="776"/>
    </row>
    <row r="13" spans="1:69" s="19" customFormat="1" ht="293.45" customHeight="1" x14ac:dyDescent="0.25">
      <c r="A13" s="698" t="s">
        <v>76</v>
      </c>
      <c r="B13" s="698" t="s">
        <v>58</v>
      </c>
      <c r="C13" s="698"/>
      <c r="D13" s="698" t="s">
        <v>77</v>
      </c>
      <c r="E13" s="698"/>
      <c r="F13" s="4" t="s">
        <v>60</v>
      </c>
      <c r="G13" s="20" t="s">
        <v>78</v>
      </c>
      <c r="H13" s="700">
        <v>43831</v>
      </c>
      <c r="I13" s="700">
        <v>45291</v>
      </c>
      <c r="J13" s="3" t="s">
        <v>79</v>
      </c>
      <c r="K13" s="3" t="s">
        <v>80</v>
      </c>
      <c r="L13" s="3" t="s">
        <v>81</v>
      </c>
      <c r="M13" s="3" t="s">
        <v>64</v>
      </c>
      <c r="N13" s="698"/>
      <c r="O13" s="9"/>
      <c r="P13" s="21">
        <v>1</v>
      </c>
      <c r="Q13" s="14">
        <v>3000000</v>
      </c>
      <c r="R13" s="21">
        <v>1</v>
      </c>
      <c r="S13" s="14">
        <v>3000000</v>
      </c>
      <c r="T13" s="3">
        <v>1</v>
      </c>
      <c r="U13" s="14">
        <v>3000000</v>
      </c>
      <c r="V13" s="22" t="s">
        <v>82</v>
      </c>
      <c r="W13" s="23"/>
      <c r="X13" s="24">
        <v>1</v>
      </c>
      <c r="Y13" s="13">
        <f>O13+Q13+S13+U13+W13</f>
        <v>9000000</v>
      </c>
      <c r="Z13" s="3"/>
      <c r="AA13" s="3"/>
      <c r="AB13" s="3"/>
      <c r="AC13" s="3"/>
      <c r="AD13" s="3"/>
      <c r="AE13" s="3"/>
      <c r="AF13" s="25">
        <f>IF(P13=0," ",AE13/P13)</f>
        <v>0</v>
      </c>
      <c r="AG13" s="25">
        <f>IF(Q13=0," ",AF13/Q13)</f>
        <v>0</v>
      </c>
      <c r="AH13" s="3">
        <v>0</v>
      </c>
      <c r="AI13" s="16">
        <v>0</v>
      </c>
      <c r="AJ13" s="3" t="s">
        <v>84</v>
      </c>
      <c r="AK13" s="16" t="s">
        <v>85</v>
      </c>
      <c r="AL13" s="26">
        <v>0</v>
      </c>
      <c r="AM13" s="246">
        <v>0</v>
      </c>
      <c r="AN13" s="3">
        <v>0</v>
      </c>
      <c r="AO13" s="245">
        <v>0</v>
      </c>
      <c r="AP13" s="3" t="s">
        <v>86</v>
      </c>
      <c r="AQ13" s="231" t="s">
        <v>87</v>
      </c>
      <c r="AR13" s="768">
        <v>0</v>
      </c>
      <c r="AS13" s="769">
        <f>IF(Q13=0," ",AR13/Q13)</f>
        <v>0</v>
      </c>
      <c r="AT13" s="770">
        <v>0</v>
      </c>
      <c r="AU13" s="771">
        <f>IF(P13=0," ",AT13/P13)</f>
        <v>0</v>
      </c>
      <c r="AV13" s="767" t="s">
        <v>1397</v>
      </c>
      <c r="AW13" s="711" t="s">
        <v>1348</v>
      </c>
      <c r="AX13" s="712">
        <v>0</v>
      </c>
      <c r="AY13" s="713">
        <f>IF(Q13=0," ",AX13/Q13)</f>
        <v>0</v>
      </c>
      <c r="AZ13" s="714">
        <v>0</v>
      </c>
      <c r="BA13" s="715">
        <f>IF(P13=0," ",AZ13/P13)</f>
        <v>0</v>
      </c>
      <c r="BB13" s="767" t="s">
        <v>1398</v>
      </c>
      <c r="BC13" s="711" t="s">
        <v>1376</v>
      </c>
      <c r="BD13" s="711" t="s">
        <v>1377</v>
      </c>
      <c r="BE13" s="698" t="s">
        <v>88</v>
      </c>
      <c r="BF13" s="702">
        <v>113</v>
      </c>
      <c r="BG13" s="698" t="s">
        <v>89</v>
      </c>
      <c r="BH13" s="702" t="s">
        <v>70</v>
      </c>
      <c r="BI13" s="28" t="s">
        <v>90</v>
      </c>
      <c r="BJ13" s="702" t="s">
        <v>91</v>
      </c>
      <c r="BK13" s="28" t="s">
        <v>92</v>
      </c>
      <c r="BL13" s="29">
        <v>3279797</v>
      </c>
      <c r="BM13" s="28" t="s">
        <v>93</v>
      </c>
      <c r="BN13" s="777"/>
    </row>
    <row r="14" spans="1:69" s="19" customFormat="1" ht="288" customHeight="1" x14ac:dyDescent="0.25">
      <c r="A14" s="698" t="s">
        <v>94</v>
      </c>
      <c r="B14" s="698" t="s">
        <v>58</v>
      </c>
      <c r="C14" s="698"/>
      <c r="D14" s="701" t="s">
        <v>95</v>
      </c>
      <c r="E14" s="698"/>
      <c r="F14" s="4" t="s">
        <v>60</v>
      </c>
      <c r="G14" s="20" t="s">
        <v>96</v>
      </c>
      <c r="H14" s="700">
        <v>43831</v>
      </c>
      <c r="I14" s="700" t="s">
        <v>97</v>
      </c>
      <c r="J14" s="3" t="s">
        <v>98</v>
      </c>
      <c r="K14" s="3" t="s">
        <v>99</v>
      </c>
      <c r="L14" s="3" t="s">
        <v>81</v>
      </c>
      <c r="M14" s="3" t="s">
        <v>64</v>
      </c>
      <c r="N14" s="21">
        <v>1</v>
      </c>
      <c r="O14" s="14">
        <v>160032</v>
      </c>
      <c r="P14" s="21">
        <v>1</v>
      </c>
      <c r="Q14" s="14">
        <v>164833</v>
      </c>
      <c r="R14" s="21">
        <v>1</v>
      </c>
      <c r="S14" s="14">
        <v>169778</v>
      </c>
      <c r="T14" s="3">
        <v>1</v>
      </c>
      <c r="U14" s="14">
        <v>174871</v>
      </c>
      <c r="V14" s="22" t="s">
        <v>82</v>
      </c>
      <c r="W14" s="23"/>
      <c r="X14" s="24">
        <v>1</v>
      </c>
      <c r="Y14" s="13">
        <f>O14+Q14+S14+U14+W14</f>
        <v>669514</v>
      </c>
      <c r="Z14" s="3"/>
      <c r="AA14" s="3"/>
      <c r="AB14" s="3"/>
      <c r="AC14" s="3"/>
      <c r="AD14" s="3"/>
      <c r="AE14" s="3"/>
      <c r="AF14" s="25">
        <f>IF(P14=0," ",AE14/P14)</f>
        <v>0</v>
      </c>
      <c r="AG14" s="25">
        <f>IF(Q14=0," ",AF14/Q14)</f>
        <v>0</v>
      </c>
      <c r="AH14" s="3"/>
      <c r="AI14" s="16">
        <f>IF(T14=0," ",AH14/T14)</f>
        <v>0</v>
      </c>
      <c r="AJ14" s="3" t="s">
        <v>100</v>
      </c>
      <c r="AK14" s="3" t="s">
        <v>101</v>
      </c>
      <c r="AL14" s="26">
        <v>21978</v>
      </c>
      <c r="AM14" s="246">
        <v>0.13333495113235821</v>
      </c>
      <c r="AN14" s="247">
        <v>1</v>
      </c>
      <c r="AO14" s="245">
        <v>1</v>
      </c>
      <c r="AP14" s="3" t="s">
        <v>102</v>
      </c>
      <c r="AQ14" s="3" t="s">
        <v>103</v>
      </c>
      <c r="AR14" s="26">
        <v>76286</v>
      </c>
      <c r="AS14" s="25">
        <f>IF(Q14=0," ",AR14/Q14)</f>
        <v>0.4628078115425916</v>
      </c>
      <c r="AT14" s="21">
        <v>1</v>
      </c>
      <c r="AU14" s="16">
        <f>IF(P14=0," ",AT14/P14)</f>
        <v>1</v>
      </c>
      <c r="AV14" s="3" t="s">
        <v>1399</v>
      </c>
      <c r="AW14" s="3" t="s">
        <v>1349</v>
      </c>
      <c r="AX14" s="26">
        <v>119878</v>
      </c>
      <c r="AY14" s="25">
        <f>IF(Q14=0," ",AX14/Q14)</f>
        <v>0.72726941813835821</v>
      </c>
      <c r="AZ14" s="247">
        <v>1</v>
      </c>
      <c r="BA14" s="16">
        <f>IF(P14=0," ",AZ14/P14)</f>
        <v>1</v>
      </c>
      <c r="BB14" s="3" t="s">
        <v>1400</v>
      </c>
      <c r="BC14" s="3" t="s">
        <v>1378</v>
      </c>
      <c r="BD14" s="231" t="s">
        <v>1379</v>
      </c>
      <c r="BE14" s="698" t="s">
        <v>88</v>
      </c>
      <c r="BF14" s="702">
        <v>114</v>
      </c>
      <c r="BG14" s="698" t="s">
        <v>89</v>
      </c>
      <c r="BH14" s="702" t="s">
        <v>70</v>
      </c>
      <c r="BI14" s="28" t="s">
        <v>90</v>
      </c>
      <c r="BJ14" s="702" t="s">
        <v>91</v>
      </c>
      <c r="BK14" s="28" t="s">
        <v>92</v>
      </c>
      <c r="BL14" s="29">
        <v>3279797</v>
      </c>
      <c r="BM14" s="28" t="s">
        <v>93</v>
      </c>
      <c r="BN14" s="777"/>
    </row>
    <row r="15" spans="1:69" s="19" customFormat="1" ht="242.45" customHeight="1" x14ac:dyDescent="0.25">
      <c r="A15" s="30" t="s">
        <v>104</v>
      </c>
      <c r="B15" s="31" t="s">
        <v>58</v>
      </c>
      <c r="C15" s="31" t="s">
        <v>58</v>
      </c>
      <c r="D15" s="31" t="s">
        <v>105</v>
      </c>
      <c r="E15" s="32">
        <v>0.4</v>
      </c>
      <c r="F15" s="31" t="s">
        <v>60</v>
      </c>
      <c r="G15" s="31" t="s">
        <v>106</v>
      </c>
      <c r="H15" s="33">
        <v>44197</v>
      </c>
      <c r="I15" s="33">
        <v>45627</v>
      </c>
      <c r="J15" s="31" t="s">
        <v>107</v>
      </c>
      <c r="K15" s="31" t="s">
        <v>108</v>
      </c>
      <c r="L15" s="3" t="s">
        <v>81</v>
      </c>
      <c r="M15" s="31" t="s">
        <v>64</v>
      </c>
      <c r="N15" s="31"/>
      <c r="O15" s="34"/>
      <c r="P15" s="31">
        <v>2</v>
      </c>
      <c r="Q15" s="35">
        <v>18491865.279999997</v>
      </c>
      <c r="R15" s="31">
        <v>2</v>
      </c>
      <c r="S15" s="35">
        <v>19196590.265820798</v>
      </c>
      <c r="T15" s="31">
        <v>2</v>
      </c>
      <c r="U15" s="35">
        <v>19940650.104524009</v>
      </c>
      <c r="V15" s="31">
        <v>2</v>
      </c>
      <c r="W15" s="35">
        <v>20728305.783652708</v>
      </c>
      <c r="X15" s="31">
        <v>8</v>
      </c>
      <c r="Y15" s="34">
        <f>+Q15+S15+U15+W15</f>
        <v>78357411.433997512</v>
      </c>
      <c r="Z15" s="36"/>
      <c r="AA15" s="36"/>
      <c r="AB15" s="36"/>
      <c r="AC15" s="36"/>
      <c r="AD15" s="36"/>
      <c r="AE15" s="36"/>
      <c r="AF15" s="37">
        <f>Q15*25%</f>
        <v>4622966.3199999994</v>
      </c>
      <c r="AG15" s="38">
        <f t="shared" ref="AG15" si="0">IF(Q15=0," ",AF15/Q15)</f>
        <v>0.25</v>
      </c>
      <c r="AH15" s="39">
        <v>0.5</v>
      </c>
      <c r="AI15" s="40">
        <f>AH15/2</f>
        <v>0.25</v>
      </c>
      <c r="AJ15" s="41" t="s">
        <v>109</v>
      </c>
      <c r="AK15" s="41" t="s">
        <v>110</v>
      </c>
      <c r="AL15" s="300">
        <f>Q15*50%</f>
        <v>9245932.6399999987</v>
      </c>
      <c r="AM15" s="53">
        <f t="shared" ref="AM15:AM16" si="1">IF(Q15=0," ",AL15/Q15)</f>
        <v>0.5</v>
      </c>
      <c r="AN15" s="56">
        <v>1</v>
      </c>
      <c r="AO15" s="55">
        <v>0.5</v>
      </c>
      <c r="AP15" s="56" t="s">
        <v>111</v>
      </c>
      <c r="AQ15" s="58"/>
      <c r="AR15" s="37">
        <f>SUM(AL15+AF15)</f>
        <v>13868898.959999997</v>
      </c>
      <c r="AS15" s="38">
        <f t="shared" ref="AS15" si="2">IF(Q15=0," ",AR15/Q15)</f>
        <v>0.75</v>
      </c>
      <c r="AT15" s="41">
        <v>1.5</v>
      </c>
      <c r="AU15" s="40">
        <f t="shared" ref="AU15" si="3">IF(P15=0," ",AT15/P15)</f>
        <v>0.75</v>
      </c>
      <c r="AV15" s="41" t="s">
        <v>1362</v>
      </c>
      <c r="AW15" s="42"/>
      <c r="AX15" s="37">
        <f>+AF15+AR15</f>
        <v>18491865.279999997</v>
      </c>
      <c r="AY15" s="38">
        <f t="shared" ref="AY15:AY16" si="4">IF(Q15=0," ",AX15/Q15)</f>
        <v>1</v>
      </c>
      <c r="AZ15" s="41">
        <v>2</v>
      </c>
      <c r="BA15" s="40">
        <f t="shared" ref="BA15:BA16" si="5">IF(P15=0," ",AZ15/P15)</f>
        <v>1</v>
      </c>
      <c r="BB15" s="41" t="s">
        <v>1380</v>
      </c>
      <c r="BC15" s="42"/>
      <c r="BD15" s="41" t="s">
        <v>1393</v>
      </c>
      <c r="BE15" s="43" t="s">
        <v>112</v>
      </c>
      <c r="BF15" s="44">
        <v>17</v>
      </c>
      <c r="BG15" s="44" t="s">
        <v>113</v>
      </c>
      <c r="BH15" s="44" t="s">
        <v>70</v>
      </c>
      <c r="BI15" s="44" t="s">
        <v>114</v>
      </c>
      <c r="BJ15" s="44" t="s">
        <v>115</v>
      </c>
      <c r="BK15" s="59" t="s">
        <v>116</v>
      </c>
      <c r="BL15" s="45" t="s">
        <v>117</v>
      </c>
      <c r="BM15" s="59" t="s">
        <v>118</v>
      </c>
      <c r="BN15" s="776"/>
    </row>
    <row r="16" spans="1:69" s="19" customFormat="1" ht="162.6" customHeight="1" x14ac:dyDescent="0.25">
      <c r="A16" s="698" t="s">
        <v>119</v>
      </c>
      <c r="B16" s="698" t="s">
        <v>58</v>
      </c>
      <c r="C16" s="698" t="s">
        <v>58</v>
      </c>
      <c r="D16" s="698" t="s">
        <v>120</v>
      </c>
      <c r="E16" s="47">
        <v>0.6</v>
      </c>
      <c r="F16" s="4" t="s">
        <v>60</v>
      </c>
      <c r="G16" s="698" t="s">
        <v>106</v>
      </c>
      <c r="H16" s="700">
        <v>44013</v>
      </c>
      <c r="I16" s="700">
        <v>45627</v>
      </c>
      <c r="J16" s="48" t="s">
        <v>121</v>
      </c>
      <c r="K16" s="21" t="s">
        <v>122</v>
      </c>
      <c r="L16" s="698" t="s">
        <v>123</v>
      </c>
      <c r="M16" s="49" t="s">
        <v>64</v>
      </c>
      <c r="N16" s="47">
        <v>1</v>
      </c>
      <c r="O16" s="50">
        <v>13267199.737956205</v>
      </c>
      <c r="P16" s="47">
        <v>1</v>
      </c>
      <c r="Q16" s="50">
        <v>27475761.207299273</v>
      </c>
      <c r="R16" s="47">
        <v>1</v>
      </c>
      <c r="S16" s="50">
        <v>27994784.966423359</v>
      </c>
      <c r="T16" s="698">
        <v>1</v>
      </c>
      <c r="U16" s="50">
        <v>27943079.775182482</v>
      </c>
      <c r="V16" s="699">
        <v>1</v>
      </c>
      <c r="W16" s="50">
        <v>26828691.848905113</v>
      </c>
      <c r="X16" s="701">
        <v>1</v>
      </c>
      <c r="Y16" s="50">
        <v>123509517.53576644</v>
      </c>
      <c r="Z16" s="36"/>
      <c r="AA16" s="36"/>
      <c r="AB16" s="36"/>
      <c r="AC16" s="36"/>
      <c r="AD16" s="36"/>
      <c r="AE16" s="51"/>
      <c r="AF16" s="52">
        <v>0</v>
      </c>
      <c r="AG16" s="53">
        <v>0</v>
      </c>
      <c r="AH16" s="54">
        <v>0</v>
      </c>
      <c r="AI16" s="55">
        <v>0</v>
      </c>
      <c r="AJ16" s="56" t="s">
        <v>124</v>
      </c>
      <c r="AK16" s="56"/>
      <c r="AL16" s="52">
        <v>11775326</v>
      </c>
      <c r="AM16" s="53">
        <f t="shared" si="1"/>
        <v>0.42857142013855254</v>
      </c>
      <c r="AN16" s="55">
        <v>1</v>
      </c>
      <c r="AO16" s="55">
        <f t="shared" ref="AO16" si="6">IF(P16=0," ",AN16/P16)</f>
        <v>1</v>
      </c>
      <c r="AP16" s="236" t="s">
        <v>125</v>
      </c>
      <c r="AQ16" s="58"/>
      <c r="AR16" s="37">
        <f>Q16/7*6</f>
        <v>23550652.463399377</v>
      </c>
      <c r="AS16" s="38">
        <f>IF(Q16=0," ",AR16/Q16)</f>
        <v>0.8571428571428571</v>
      </c>
      <c r="AT16" s="40">
        <v>1</v>
      </c>
      <c r="AU16" s="40">
        <v>1</v>
      </c>
      <c r="AV16" s="41" t="s">
        <v>1350</v>
      </c>
      <c r="AW16" s="42"/>
      <c r="AX16" s="37">
        <f>+Q16/7*6</f>
        <v>23550652.463399377</v>
      </c>
      <c r="AY16" s="38">
        <f t="shared" si="4"/>
        <v>0.8571428571428571</v>
      </c>
      <c r="AZ16" s="40">
        <v>1</v>
      </c>
      <c r="BA16" s="40">
        <f t="shared" si="5"/>
        <v>1</v>
      </c>
      <c r="BB16" s="57" t="s">
        <v>1381</v>
      </c>
      <c r="BC16" s="58"/>
      <c r="BD16" s="56" t="s">
        <v>1394</v>
      </c>
      <c r="BE16" s="59" t="s">
        <v>112</v>
      </c>
      <c r="BF16" s="59">
        <v>17</v>
      </c>
      <c r="BG16" s="59" t="s">
        <v>113</v>
      </c>
      <c r="BH16" s="59" t="s">
        <v>70</v>
      </c>
      <c r="BI16" s="59" t="s">
        <v>114</v>
      </c>
      <c r="BJ16" s="59" t="s">
        <v>115</v>
      </c>
      <c r="BK16" s="59" t="s">
        <v>116</v>
      </c>
      <c r="BL16" s="46" t="s">
        <v>117</v>
      </c>
      <c r="BM16" s="59" t="s">
        <v>118</v>
      </c>
      <c r="BN16" s="776"/>
    </row>
    <row r="17" spans="1:66" s="19" customFormat="1" ht="155.44999999999999" customHeight="1" x14ac:dyDescent="0.25">
      <c r="A17" s="698" t="s">
        <v>126</v>
      </c>
      <c r="B17" s="698" t="s">
        <v>58</v>
      </c>
      <c r="C17" s="698"/>
      <c r="D17" s="698" t="s">
        <v>127</v>
      </c>
      <c r="E17" s="698"/>
      <c r="F17" s="4" t="s">
        <v>60</v>
      </c>
      <c r="G17" s="698" t="s">
        <v>106</v>
      </c>
      <c r="H17" s="700">
        <v>44105</v>
      </c>
      <c r="I17" s="700">
        <v>45444</v>
      </c>
      <c r="J17" s="698" t="s">
        <v>128</v>
      </c>
      <c r="K17" s="698" t="s">
        <v>129</v>
      </c>
      <c r="L17" s="698" t="s">
        <v>130</v>
      </c>
      <c r="M17" s="698" t="s">
        <v>64</v>
      </c>
      <c r="N17" s="698"/>
      <c r="O17" s="60"/>
      <c r="P17" s="47">
        <v>0.55000000000000004</v>
      </c>
      <c r="Q17" s="60">
        <v>327993.92244653852</v>
      </c>
      <c r="R17" s="47">
        <v>1</v>
      </c>
      <c r="S17" s="60">
        <v>347072.88493086473</v>
      </c>
      <c r="T17" s="698">
        <v>1</v>
      </c>
      <c r="U17" s="60">
        <v>366353.36652817862</v>
      </c>
      <c r="V17" s="698">
        <v>1</v>
      </c>
      <c r="W17" s="60">
        <v>381471.57380879635</v>
      </c>
      <c r="X17" s="701">
        <v>1422891.7477143784</v>
      </c>
      <c r="Y17" s="13">
        <v>1422891.7477143784</v>
      </c>
      <c r="Z17" s="36"/>
      <c r="AA17" s="36"/>
      <c r="AB17" s="36"/>
      <c r="AC17" s="36"/>
      <c r="AD17" s="36"/>
      <c r="AE17" s="36"/>
      <c r="AF17" s="61">
        <v>0</v>
      </c>
      <c r="AG17" s="62">
        <f>IF(Q17=0," ",AF17/Q17)</f>
        <v>0</v>
      </c>
      <c r="AH17" s="62">
        <f>IF(R17=0," ",AG17/R17)</f>
        <v>0</v>
      </c>
      <c r="AI17" s="16">
        <f>IF(P17=0," ",AH17/P17)</f>
        <v>0</v>
      </c>
      <c r="AJ17" s="3" t="s">
        <v>131</v>
      </c>
      <c r="AK17" s="3" t="s">
        <v>132</v>
      </c>
      <c r="AL17" s="248">
        <v>1638133</v>
      </c>
      <c r="AM17" s="249">
        <v>1.1499999999999999</v>
      </c>
      <c r="AN17" s="18">
        <v>0</v>
      </c>
      <c r="AO17" s="18">
        <v>0</v>
      </c>
      <c r="AP17" s="6" t="s">
        <v>133</v>
      </c>
      <c r="AQ17" s="203" t="s">
        <v>134</v>
      </c>
      <c r="AR17" s="61">
        <f>AL17+1638133</f>
        <v>3276266</v>
      </c>
      <c r="AS17" s="62">
        <f>IF(Q17=0," ",AR17/Q17)</f>
        <v>9.9888009374137603</v>
      </c>
      <c r="AT17" s="3">
        <v>0</v>
      </c>
      <c r="AU17" s="16">
        <f>IF(P17=0," ",AT17/P17)</f>
        <v>0</v>
      </c>
      <c r="AV17" s="3" t="s">
        <v>1359</v>
      </c>
      <c r="AW17" s="3" t="s">
        <v>1360</v>
      </c>
      <c r="AX17" s="61">
        <f>AR17+1638133</f>
        <v>4914399</v>
      </c>
      <c r="AY17" s="62">
        <f>IF(Q17=0," ",AX17/Q17)</f>
        <v>14.98320140612064</v>
      </c>
      <c r="AZ17" s="247">
        <v>0.33</v>
      </c>
      <c r="BA17" s="16">
        <f>IF(P17=0," ",AZ17/P17)</f>
        <v>0.6</v>
      </c>
      <c r="BB17" s="3" t="s">
        <v>1382</v>
      </c>
      <c r="BC17" s="3" t="s">
        <v>1383</v>
      </c>
      <c r="BD17" s="3" t="s">
        <v>1401</v>
      </c>
      <c r="BE17" s="698" t="s">
        <v>135</v>
      </c>
      <c r="BF17" s="63">
        <v>49</v>
      </c>
      <c r="BG17" s="698" t="s">
        <v>136</v>
      </c>
      <c r="BH17" s="702" t="s">
        <v>70</v>
      </c>
      <c r="BI17" s="702" t="s">
        <v>90</v>
      </c>
      <c r="BJ17" s="702" t="s">
        <v>137</v>
      </c>
      <c r="BK17" s="702" t="s">
        <v>138</v>
      </c>
      <c r="BL17" s="17" t="s">
        <v>139</v>
      </c>
      <c r="BM17" s="716" t="s">
        <v>140</v>
      </c>
      <c r="BN17" s="777"/>
    </row>
    <row r="18" spans="1:66" s="19" customFormat="1" ht="100.15" customHeight="1" x14ac:dyDescent="0.2">
      <c r="A18" s="698" t="s">
        <v>141</v>
      </c>
      <c r="B18" s="698" t="s">
        <v>58</v>
      </c>
      <c r="C18" s="698"/>
      <c r="D18" s="698" t="s">
        <v>142</v>
      </c>
      <c r="E18" s="698"/>
      <c r="F18" s="4" t="s">
        <v>60</v>
      </c>
      <c r="G18" s="698" t="s">
        <v>106</v>
      </c>
      <c r="H18" s="700">
        <v>44198</v>
      </c>
      <c r="I18" s="700">
        <v>45444</v>
      </c>
      <c r="J18" s="698" t="s">
        <v>143</v>
      </c>
      <c r="K18" s="698" t="s">
        <v>144</v>
      </c>
      <c r="L18" s="698" t="s">
        <v>145</v>
      </c>
      <c r="M18" s="698" t="s">
        <v>64</v>
      </c>
      <c r="N18" s="698"/>
      <c r="O18" s="60"/>
      <c r="P18" s="47">
        <v>1</v>
      </c>
      <c r="Q18" s="60">
        <v>56301120</v>
      </c>
      <c r="R18" s="47">
        <v>1</v>
      </c>
      <c r="S18" s="60">
        <v>63919365.300000004</v>
      </c>
      <c r="T18" s="698">
        <v>1</v>
      </c>
      <c r="U18" s="60">
        <v>72035298.425520003</v>
      </c>
      <c r="V18" s="698">
        <v>1</v>
      </c>
      <c r="W18" s="60">
        <v>78708041.858620808</v>
      </c>
      <c r="X18" s="701">
        <v>270963825.58414084</v>
      </c>
      <c r="Y18" s="13">
        <v>270963825.58414084</v>
      </c>
      <c r="Z18" s="36"/>
      <c r="AA18" s="36"/>
      <c r="AB18" s="36"/>
      <c r="AC18" s="36"/>
      <c r="AD18" s="36"/>
      <c r="AE18" s="36"/>
      <c r="AF18" s="61">
        <v>10125000</v>
      </c>
      <c r="AG18" s="62">
        <f>IF(Q18=0," ",AF18/Q18)</f>
        <v>0.17983656453015501</v>
      </c>
      <c r="AH18" s="21">
        <v>1</v>
      </c>
      <c r="AI18" s="16">
        <f t="shared" ref="AI18" si="7">IF(P18=0," ",AH18/P18)</f>
        <v>1</v>
      </c>
      <c r="AJ18" s="3" t="s">
        <v>1363</v>
      </c>
      <c r="AK18" s="3" t="s">
        <v>132</v>
      </c>
      <c r="AL18" s="704" t="s">
        <v>147</v>
      </c>
      <c r="AM18" s="705">
        <v>0.36</v>
      </c>
      <c r="AN18" s="706">
        <v>100</v>
      </c>
      <c r="AO18" s="707">
        <v>1</v>
      </c>
      <c r="AP18" s="708" t="s">
        <v>148</v>
      </c>
      <c r="AQ18" s="708" t="s">
        <v>149</v>
      </c>
      <c r="AR18" s="61">
        <v>34050000</v>
      </c>
      <c r="AS18" s="62">
        <f t="shared" ref="AS18" si="8">IF(Q18=0," ",AR18/Q18)</f>
        <v>0.60478370590141017</v>
      </c>
      <c r="AT18" s="21">
        <v>1</v>
      </c>
      <c r="AU18" s="16">
        <f t="shared" ref="AU18" si="9">IF(P18=0," ",AT18/P18)</f>
        <v>1</v>
      </c>
      <c r="AV18" s="3" t="s">
        <v>1361</v>
      </c>
      <c r="AW18" s="3" t="s">
        <v>1360</v>
      </c>
      <c r="AX18" s="61">
        <f>((125000*7)+(130000*5))*32</f>
        <v>48800000</v>
      </c>
      <c r="AY18" s="62">
        <f t="shared" ref="AY18" si="10">IF(Q18=0," ",AX18/Q18)</f>
        <v>0.86676783694533965</v>
      </c>
      <c r="AZ18" s="247">
        <v>1</v>
      </c>
      <c r="BA18" s="16">
        <f t="shared" ref="BA18" si="11">IF(P18=0," ",AZ18/P18)</f>
        <v>1</v>
      </c>
      <c r="BB18" s="3" t="s">
        <v>1396</v>
      </c>
      <c r="BC18" s="3" t="s">
        <v>1360</v>
      </c>
      <c r="BD18" s="3" t="s">
        <v>1402</v>
      </c>
      <c r="BE18" s="698" t="s">
        <v>135</v>
      </c>
      <c r="BF18" s="63">
        <v>61</v>
      </c>
      <c r="BG18" s="698" t="s">
        <v>136</v>
      </c>
      <c r="BH18" s="702" t="s">
        <v>70</v>
      </c>
      <c r="BI18" s="702" t="s">
        <v>71</v>
      </c>
      <c r="BJ18" s="702" t="s">
        <v>137</v>
      </c>
      <c r="BK18" s="702" t="s">
        <v>138</v>
      </c>
      <c r="BL18" s="17" t="s">
        <v>139</v>
      </c>
      <c r="BM18" s="716" t="s">
        <v>140</v>
      </c>
      <c r="BN18" s="777"/>
    </row>
    <row r="19" spans="1:66" s="19" customFormat="1" ht="183" customHeight="1" x14ac:dyDescent="0.25">
      <c r="A19" s="27" t="s">
        <v>150</v>
      </c>
      <c r="B19" s="3" t="s">
        <v>58</v>
      </c>
      <c r="C19" s="3"/>
      <c r="D19" s="3" t="s">
        <v>151</v>
      </c>
      <c r="E19" s="3"/>
      <c r="F19" s="4" t="s">
        <v>152</v>
      </c>
      <c r="G19" s="20" t="s">
        <v>106</v>
      </c>
      <c r="H19" s="64">
        <v>44136</v>
      </c>
      <c r="I19" s="64">
        <v>45473</v>
      </c>
      <c r="J19" s="3" t="s">
        <v>153</v>
      </c>
      <c r="K19" s="3" t="s">
        <v>154</v>
      </c>
      <c r="L19" s="3" t="s">
        <v>155</v>
      </c>
      <c r="M19" s="3" t="s">
        <v>64</v>
      </c>
      <c r="N19" s="21">
        <v>0.05</v>
      </c>
      <c r="O19" s="14">
        <v>800000</v>
      </c>
      <c r="P19" s="21">
        <v>0.25</v>
      </c>
      <c r="Q19" s="14">
        <v>4168419</v>
      </c>
      <c r="R19" s="21">
        <v>0.3</v>
      </c>
      <c r="S19" s="14">
        <v>4168419</v>
      </c>
      <c r="T19" s="3">
        <v>0.25</v>
      </c>
      <c r="U19" s="14">
        <v>4168419</v>
      </c>
      <c r="V19" s="231">
        <v>0.15</v>
      </c>
      <c r="W19" s="14">
        <v>4168419</v>
      </c>
      <c r="X19" s="231">
        <v>1</v>
      </c>
      <c r="Y19" s="65">
        <v>17473676</v>
      </c>
      <c r="Z19" s="14">
        <v>800000</v>
      </c>
      <c r="AA19" s="15">
        <v>1</v>
      </c>
      <c r="AB19" s="3">
        <v>100</v>
      </c>
      <c r="AC19" s="16">
        <v>0.2</v>
      </c>
      <c r="AD19" s="3" t="s">
        <v>156</v>
      </c>
      <c r="AE19" s="3"/>
      <c r="AF19" s="14">
        <v>1042104</v>
      </c>
      <c r="AG19" s="15">
        <v>0.06</v>
      </c>
      <c r="AH19" s="66">
        <v>0.05</v>
      </c>
      <c r="AI19" s="16">
        <v>0.2</v>
      </c>
      <c r="AJ19" s="3" t="s">
        <v>157</v>
      </c>
      <c r="AK19" s="3"/>
      <c r="AL19" s="14">
        <v>2084208</v>
      </c>
      <c r="AM19" s="244">
        <f>AL19/Q19</f>
        <v>0.49999964015133797</v>
      </c>
      <c r="AN19" s="21">
        <v>0.23</v>
      </c>
      <c r="AO19" s="245">
        <f>AN19/P19</f>
        <v>0.92</v>
      </c>
      <c r="AP19" s="3" t="s">
        <v>158</v>
      </c>
      <c r="AR19" s="14">
        <v>3126313</v>
      </c>
      <c r="AS19" s="15">
        <v>0.75</v>
      </c>
      <c r="AT19" s="16">
        <v>0.23</v>
      </c>
      <c r="AU19" s="709">
        <v>0.92</v>
      </c>
      <c r="AV19" s="3" t="s">
        <v>1351</v>
      </c>
      <c r="AW19" s="3" t="s">
        <v>1352</v>
      </c>
      <c r="AX19" s="14">
        <v>4168419</v>
      </c>
      <c r="AY19" s="15">
        <v>1</v>
      </c>
      <c r="AZ19" s="247">
        <v>0.25</v>
      </c>
      <c r="BA19" s="16">
        <v>1</v>
      </c>
      <c r="BB19" s="3" t="s">
        <v>1384</v>
      </c>
      <c r="BC19" s="3"/>
      <c r="BD19" s="231" t="s">
        <v>1385</v>
      </c>
      <c r="BE19" s="231" t="s">
        <v>68</v>
      </c>
      <c r="BF19" s="231">
        <v>55</v>
      </c>
      <c r="BG19" s="231" t="s">
        <v>159</v>
      </c>
      <c r="BH19" s="231" t="s">
        <v>70</v>
      </c>
      <c r="BI19" s="231" t="s">
        <v>71</v>
      </c>
      <c r="BJ19" s="231" t="s">
        <v>160</v>
      </c>
      <c r="BK19" s="702" t="s">
        <v>161</v>
      </c>
      <c r="BL19" s="17" t="s">
        <v>162</v>
      </c>
      <c r="BM19" s="717" t="s">
        <v>163</v>
      </c>
      <c r="BN19" s="776"/>
    </row>
    <row r="20" spans="1:66" s="19" customFormat="1" ht="372" customHeight="1" x14ac:dyDescent="0.25">
      <c r="A20" s="67" t="s">
        <v>164</v>
      </c>
      <c r="B20" s="68" t="s">
        <v>58</v>
      </c>
      <c r="C20" s="68"/>
      <c r="D20" s="68" t="s">
        <v>165</v>
      </c>
      <c r="E20" s="68"/>
      <c r="F20" s="67" t="s">
        <v>60</v>
      </c>
      <c r="G20" s="69" t="s">
        <v>166</v>
      </c>
      <c r="H20" s="70">
        <v>44136</v>
      </c>
      <c r="I20" s="70">
        <v>45473</v>
      </c>
      <c r="J20" s="68" t="s">
        <v>167</v>
      </c>
      <c r="K20" s="68" t="s">
        <v>168</v>
      </c>
      <c r="L20" s="68" t="s">
        <v>169</v>
      </c>
      <c r="M20" s="68" t="s">
        <v>64</v>
      </c>
      <c r="N20" s="71">
        <v>0.1</v>
      </c>
      <c r="O20" s="72">
        <v>19099644</v>
      </c>
      <c r="P20" s="71">
        <v>0.2</v>
      </c>
      <c r="Q20" s="72">
        <v>1800000</v>
      </c>
      <c r="R20" s="71">
        <v>0.2</v>
      </c>
      <c r="S20" s="72">
        <v>1800000</v>
      </c>
      <c r="T20" s="68">
        <v>0.2</v>
      </c>
      <c r="U20" s="72">
        <v>1800000</v>
      </c>
      <c r="V20" s="68">
        <v>0.3</v>
      </c>
      <c r="W20" s="73">
        <v>1800000</v>
      </c>
      <c r="X20" s="74">
        <v>1</v>
      </c>
      <c r="Y20" s="75">
        <v>26299644</v>
      </c>
      <c r="Z20" s="72"/>
      <c r="AA20" s="76">
        <v>0</v>
      </c>
      <c r="AB20" s="68"/>
      <c r="AC20" s="71">
        <v>0</v>
      </c>
      <c r="AD20" s="68"/>
      <c r="AE20" s="67"/>
      <c r="AF20" s="72">
        <v>0</v>
      </c>
      <c r="AG20" s="76">
        <v>0</v>
      </c>
      <c r="AH20" s="76">
        <v>0</v>
      </c>
      <c r="AI20" s="71">
        <v>0</v>
      </c>
      <c r="AJ20" s="77" t="s">
        <v>170</v>
      </c>
      <c r="AK20" s="31" t="s">
        <v>171</v>
      </c>
      <c r="AL20" s="251">
        <v>0</v>
      </c>
      <c r="AM20" s="252">
        <v>0</v>
      </c>
      <c r="AN20" s="253">
        <v>0.02</v>
      </c>
      <c r="AO20" s="253">
        <f>AN20/P20</f>
        <v>9.9999999999999992E-2</v>
      </c>
      <c r="AP20" s="236" t="s">
        <v>172</v>
      </c>
      <c r="AQ20" s="236" t="s">
        <v>173</v>
      </c>
      <c r="AR20" s="251">
        <v>1247400</v>
      </c>
      <c r="AS20" s="680">
        <v>0.69299999999999995</v>
      </c>
      <c r="AT20" s="684">
        <v>0.02</v>
      </c>
      <c r="AU20" s="253">
        <v>9.9999999999999992E-2</v>
      </c>
      <c r="AV20" s="682" t="s">
        <v>1353</v>
      </c>
      <c r="AW20" s="682" t="s">
        <v>1354</v>
      </c>
      <c r="AX20" s="72">
        <v>1772100</v>
      </c>
      <c r="AY20" s="76">
        <v>0.98450000000000004</v>
      </c>
      <c r="AZ20" s="71">
        <v>0.2</v>
      </c>
      <c r="BA20" s="71">
        <v>1</v>
      </c>
      <c r="BB20" s="68" t="s">
        <v>1403</v>
      </c>
      <c r="BC20" s="68" t="s">
        <v>1389</v>
      </c>
      <c r="BD20" s="68" t="s">
        <v>1390</v>
      </c>
      <c r="BE20" s="68" t="s">
        <v>135</v>
      </c>
      <c r="BF20" s="67">
        <v>57</v>
      </c>
      <c r="BG20" s="68" t="s">
        <v>174</v>
      </c>
      <c r="BH20" s="67" t="s">
        <v>175</v>
      </c>
      <c r="BI20" s="68" t="s">
        <v>90</v>
      </c>
      <c r="BJ20" s="68" t="s">
        <v>176</v>
      </c>
      <c r="BK20" s="68" t="s">
        <v>177</v>
      </c>
      <c r="BL20" s="78">
        <v>3105612240</v>
      </c>
      <c r="BM20" s="423" t="s">
        <v>178</v>
      </c>
      <c r="BN20" s="777"/>
    </row>
    <row r="21" spans="1:66" s="19" customFormat="1" ht="376.15" customHeight="1" x14ac:dyDescent="0.25">
      <c r="A21" s="67" t="s">
        <v>179</v>
      </c>
      <c r="B21" s="68" t="s">
        <v>58</v>
      </c>
      <c r="C21" s="68"/>
      <c r="D21" s="68" t="s">
        <v>180</v>
      </c>
      <c r="E21" s="68"/>
      <c r="F21" s="67" t="s">
        <v>60</v>
      </c>
      <c r="G21" s="69" t="s">
        <v>166</v>
      </c>
      <c r="H21" s="70">
        <v>44136</v>
      </c>
      <c r="I21" s="70">
        <v>45473</v>
      </c>
      <c r="J21" s="71" t="s">
        <v>181</v>
      </c>
      <c r="K21" s="68" t="s">
        <v>182</v>
      </c>
      <c r="L21" s="68" t="s">
        <v>169</v>
      </c>
      <c r="M21" s="68" t="s">
        <v>64</v>
      </c>
      <c r="N21" s="71"/>
      <c r="O21" s="79">
        <v>2954538</v>
      </c>
      <c r="P21" s="71">
        <v>1</v>
      </c>
      <c r="Q21" s="72">
        <v>251077.95</v>
      </c>
      <c r="R21" s="71">
        <v>1</v>
      </c>
      <c r="S21" s="72">
        <v>240067.92</v>
      </c>
      <c r="T21" s="68">
        <v>1</v>
      </c>
      <c r="U21" s="72">
        <v>253670.63750000001</v>
      </c>
      <c r="V21" s="68">
        <v>1</v>
      </c>
      <c r="W21" s="72">
        <v>497634.92499999999</v>
      </c>
      <c r="X21" s="74">
        <v>1</v>
      </c>
      <c r="Y21" s="75">
        <v>4196989.4325000001</v>
      </c>
      <c r="Z21" s="72"/>
      <c r="AA21" s="76">
        <v>0</v>
      </c>
      <c r="AB21" s="68"/>
      <c r="AC21" s="71" t="s">
        <v>183</v>
      </c>
      <c r="AD21" s="68"/>
      <c r="AE21" s="67"/>
      <c r="AF21" s="72">
        <v>0</v>
      </c>
      <c r="AG21" s="76">
        <v>0</v>
      </c>
      <c r="AH21" s="68">
        <v>0</v>
      </c>
      <c r="AI21" s="71">
        <v>0</v>
      </c>
      <c r="AJ21" s="80" t="s">
        <v>184</v>
      </c>
      <c r="AK21" s="80" t="s">
        <v>185</v>
      </c>
      <c r="AL21" s="251">
        <v>0</v>
      </c>
      <c r="AM21" s="252">
        <v>0</v>
      </c>
      <c r="AN21" s="6">
        <v>0</v>
      </c>
      <c r="AO21" s="253">
        <v>0</v>
      </c>
      <c r="AP21" s="236" t="s">
        <v>186</v>
      </c>
      <c r="AQ21" s="236" t="s">
        <v>187</v>
      </c>
      <c r="AR21" s="251">
        <v>175001</v>
      </c>
      <c r="AS21" s="683">
        <v>0.69699999999999995</v>
      </c>
      <c r="AT21" s="681">
        <v>0</v>
      </c>
      <c r="AU21" s="253">
        <v>0</v>
      </c>
      <c r="AV21" s="682" t="s">
        <v>1355</v>
      </c>
      <c r="AW21" s="682" t="s">
        <v>1356</v>
      </c>
      <c r="AX21" s="72">
        <v>225468</v>
      </c>
      <c r="AY21" s="76">
        <v>0.89800000000000002</v>
      </c>
      <c r="AZ21" s="68">
        <v>0</v>
      </c>
      <c r="BA21" s="71">
        <v>0</v>
      </c>
      <c r="BB21" s="68" t="s">
        <v>1404</v>
      </c>
      <c r="BC21" s="68" t="s">
        <v>1391</v>
      </c>
      <c r="BD21" s="68" t="s">
        <v>1392</v>
      </c>
      <c r="BE21" s="68" t="s">
        <v>135</v>
      </c>
      <c r="BF21" s="67">
        <v>59</v>
      </c>
      <c r="BG21" s="68" t="s">
        <v>174</v>
      </c>
      <c r="BH21" s="67" t="s">
        <v>175</v>
      </c>
      <c r="BI21" s="68" t="s">
        <v>90</v>
      </c>
      <c r="BJ21" s="68" t="s">
        <v>176</v>
      </c>
      <c r="BK21" s="68" t="s">
        <v>177</v>
      </c>
      <c r="BL21" s="78">
        <v>3105612240</v>
      </c>
      <c r="BM21" s="423" t="s">
        <v>178</v>
      </c>
      <c r="BN21" s="777"/>
    </row>
    <row r="22" spans="1:66" s="19" customFormat="1" ht="202.9" customHeight="1" x14ac:dyDescent="0.25">
      <c r="A22" s="698" t="s">
        <v>188</v>
      </c>
      <c r="B22" s="698" t="s">
        <v>58</v>
      </c>
      <c r="C22" s="698"/>
      <c r="D22" s="698" t="s">
        <v>189</v>
      </c>
      <c r="E22" s="698"/>
      <c r="F22" s="3" t="s">
        <v>190</v>
      </c>
      <c r="G22" s="698" t="s">
        <v>106</v>
      </c>
      <c r="H22" s="700">
        <v>44105</v>
      </c>
      <c r="I22" s="700">
        <v>44561</v>
      </c>
      <c r="J22" s="698" t="s">
        <v>191</v>
      </c>
      <c r="K22" s="698" t="s">
        <v>192</v>
      </c>
      <c r="L22" s="3" t="s">
        <v>155</v>
      </c>
      <c r="M22" s="698" t="s">
        <v>193</v>
      </c>
      <c r="N22" s="47">
        <v>0.3</v>
      </c>
      <c r="O22" s="81">
        <v>10646080</v>
      </c>
      <c r="P22" s="47">
        <v>0.7</v>
      </c>
      <c r="Q22" s="81">
        <v>31938240</v>
      </c>
      <c r="R22" s="698" t="s">
        <v>82</v>
      </c>
      <c r="S22" s="9"/>
      <c r="T22" s="698" t="s">
        <v>82</v>
      </c>
      <c r="U22" s="9"/>
      <c r="V22" s="698" t="s">
        <v>82</v>
      </c>
      <c r="W22" s="82"/>
      <c r="X22" s="679">
        <v>1</v>
      </c>
      <c r="Y22" s="65">
        <v>42584320</v>
      </c>
      <c r="Z22" s="84">
        <f>5168000+5168000</f>
        <v>10336000</v>
      </c>
      <c r="AA22" s="85">
        <f>Z22/O22</f>
        <v>0.970873786407767</v>
      </c>
      <c r="AB22" s="189">
        <f>30/100</f>
        <v>0.3</v>
      </c>
      <c r="AC22" s="85">
        <f>AB22/N22</f>
        <v>1</v>
      </c>
      <c r="AD22" s="8" t="s">
        <v>194</v>
      </c>
      <c r="AE22" s="8"/>
      <c r="AF22" s="84">
        <f>5168000+5168000</f>
        <v>10336000</v>
      </c>
      <c r="AG22" s="85">
        <f>AF22/Q22</f>
        <v>0.32362459546925565</v>
      </c>
      <c r="AH22" s="687">
        <f>35/100</f>
        <v>0.35</v>
      </c>
      <c r="AI22" s="688">
        <f>AH22/P22</f>
        <v>0.5</v>
      </c>
      <c r="AJ22" s="8" t="s">
        <v>195</v>
      </c>
      <c r="AK22" s="8" t="s">
        <v>196</v>
      </c>
      <c r="AL22" s="689">
        <f>22820680+AF22</f>
        <v>33156680</v>
      </c>
      <c r="AM22" s="690">
        <f>AL22/Q22</f>
        <v>1.0381498792669852</v>
      </c>
      <c r="AN22" s="691">
        <f>70/100</f>
        <v>0.7</v>
      </c>
      <c r="AO22" s="690">
        <f>AN22/P22</f>
        <v>1</v>
      </c>
      <c r="AP22" s="196" t="s">
        <v>197</v>
      </c>
      <c r="AQ22" s="3"/>
      <c r="AR22" s="14">
        <v>33156680</v>
      </c>
      <c r="AS22" s="15">
        <v>1.0381498792669852</v>
      </c>
      <c r="AT22" s="21">
        <v>0.7</v>
      </c>
      <c r="AU22" s="16">
        <v>1</v>
      </c>
      <c r="AV22" s="3" t="s">
        <v>1343</v>
      </c>
      <c r="AW22" s="3"/>
      <c r="AX22" s="14">
        <f>AR22</f>
        <v>33156680</v>
      </c>
      <c r="AY22" s="15">
        <f>AX22/Q22</f>
        <v>1.0381498792669852</v>
      </c>
      <c r="AZ22" s="691">
        <f>70/100</f>
        <v>0.7</v>
      </c>
      <c r="BA22" s="16">
        <f>AZ22/P22</f>
        <v>1</v>
      </c>
      <c r="BB22" s="3" t="s">
        <v>1343</v>
      </c>
      <c r="BC22" s="3"/>
      <c r="BD22" s="231" t="s">
        <v>1372</v>
      </c>
      <c r="BE22" s="698" t="s">
        <v>198</v>
      </c>
      <c r="BF22" s="702">
        <v>15</v>
      </c>
      <c r="BG22" s="698" t="s">
        <v>199</v>
      </c>
      <c r="BH22" s="702" t="s">
        <v>70</v>
      </c>
      <c r="BI22" s="702" t="s">
        <v>200</v>
      </c>
      <c r="BJ22" s="698" t="s">
        <v>201</v>
      </c>
      <c r="BK22" s="698" t="s">
        <v>1365</v>
      </c>
      <c r="BL22" s="301" t="s">
        <v>1366</v>
      </c>
      <c r="BM22" s="716" t="s">
        <v>1367</v>
      </c>
      <c r="BN22" s="778"/>
    </row>
    <row r="23" spans="1:66" s="19" customFormat="1" ht="155.25" customHeight="1" x14ac:dyDescent="0.25">
      <c r="A23" s="698" t="s">
        <v>204</v>
      </c>
      <c r="B23" s="698" t="s">
        <v>58</v>
      </c>
      <c r="C23" s="698"/>
      <c r="D23" s="698" t="s">
        <v>205</v>
      </c>
      <c r="E23" s="698"/>
      <c r="F23" s="3" t="s">
        <v>190</v>
      </c>
      <c r="G23" s="698" t="s">
        <v>106</v>
      </c>
      <c r="H23" s="700">
        <v>44105</v>
      </c>
      <c r="I23" s="64">
        <v>44377</v>
      </c>
      <c r="J23" s="698" t="s">
        <v>206</v>
      </c>
      <c r="K23" s="3" t="s">
        <v>207</v>
      </c>
      <c r="L23" s="3" t="s">
        <v>155</v>
      </c>
      <c r="M23" s="698" t="s">
        <v>193</v>
      </c>
      <c r="N23" s="47">
        <v>0.1</v>
      </c>
      <c r="O23" s="14">
        <f>4456000*3</f>
        <v>13368000</v>
      </c>
      <c r="P23" s="47">
        <v>0.9</v>
      </c>
      <c r="Q23" s="81">
        <v>26736000</v>
      </c>
      <c r="R23" s="698" t="s">
        <v>82</v>
      </c>
      <c r="S23" s="9"/>
      <c r="T23" s="698" t="s">
        <v>82</v>
      </c>
      <c r="U23" s="9"/>
      <c r="V23" s="698" t="s">
        <v>82</v>
      </c>
      <c r="W23" s="82"/>
      <c r="X23" s="679">
        <f>N23+P23</f>
        <v>1</v>
      </c>
      <c r="Y23" s="13">
        <v>40104000</v>
      </c>
      <c r="Z23" s="14">
        <v>13368000</v>
      </c>
      <c r="AA23" s="15">
        <f>Z23/O23</f>
        <v>1</v>
      </c>
      <c r="AB23" s="21">
        <f>10/100</f>
        <v>0.1</v>
      </c>
      <c r="AC23" s="686">
        <f>AB23/N23</f>
        <v>1</v>
      </c>
      <c r="AD23" s="3" t="s">
        <v>208</v>
      </c>
      <c r="AE23" s="86"/>
      <c r="AF23" s="81">
        <v>13953600</v>
      </c>
      <c r="AG23" s="16">
        <f>AF23/Q23</f>
        <v>0.52190305206463194</v>
      </c>
      <c r="AH23" s="21">
        <f>45/100</f>
        <v>0.45</v>
      </c>
      <c r="AI23" s="15">
        <f>AH23/P23</f>
        <v>0.5</v>
      </c>
      <c r="AJ23" s="3" t="s">
        <v>209</v>
      </c>
      <c r="AK23" s="3"/>
      <c r="AL23" s="13">
        <f>14017339+AF23</f>
        <v>27970939</v>
      </c>
      <c r="AM23" s="690">
        <f>AL23/Q23</f>
        <v>1.0461901181926989</v>
      </c>
      <c r="AN23" s="692">
        <f>(45/100)+AH23</f>
        <v>0.9</v>
      </c>
      <c r="AO23" s="690">
        <f>AN23/P23</f>
        <v>1</v>
      </c>
      <c r="AP23" s="3" t="s">
        <v>1345</v>
      </c>
      <c r="AQ23" s="3" t="s">
        <v>210</v>
      </c>
      <c r="AR23" s="14">
        <v>27970939</v>
      </c>
      <c r="AS23" s="15">
        <v>1.0461901181926989</v>
      </c>
      <c r="AT23" s="21">
        <v>0.9</v>
      </c>
      <c r="AU23" s="16">
        <v>1</v>
      </c>
      <c r="AV23" s="3" t="s">
        <v>1343</v>
      </c>
      <c r="AW23" s="3" t="s">
        <v>1344</v>
      </c>
      <c r="AX23" s="695">
        <f>AR23</f>
        <v>27970939</v>
      </c>
      <c r="AY23" s="696">
        <f>AX23/Q23</f>
        <v>1.0461901181926989</v>
      </c>
      <c r="AZ23" s="691">
        <f>AT23</f>
        <v>0.9</v>
      </c>
      <c r="BA23" s="697">
        <f>AZ23/P23</f>
        <v>1</v>
      </c>
      <c r="BB23" s="3" t="s">
        <v>1343</v>
      </c>
      <c r="BC23" s="3" t="s">
        <v>1368</v>
      </c>
      <c r="BD23" s="231" t="s">
        <v>1369</v>
      </c>
      <c r="BE23" s="698" t="s">
        <v>135</v>
      </c>
      <c r="BF23" s="702">
        <v>60</v>
      </c>
      <c r="BG23" s="698" t="s">
        <v>211</v>
      </c>
      <c r="BH23" s="702" t="s">
        <v>70</v>
      </c>
      <c r="BI23" s="698" t="s">
        <v>212</v>
      </c>
      <c r="BJ23" s="698" t="s">
        <v>201</v>
      </c>
      <c r="BK23" s="698" t="s">
        <v>1365</v>
      </c>
      <c r="BL23" s="301" t="s">
        <v>1366</v>
      </c>
      <c r="BM23" s="716" t="s">
        <v>1367</v>
      </c>
      <c r="BN23" s="778"/>
    </row>
    <row r="24" spans="1:66" s="19" customFormat="1" ht="269.45" customHeight="1" x14ac:dyDescent="0.25">
      <c r="A24" s="466" t="s">
        <v>213</v>
      </c>
      <c r="B24" s="698" t="s">
        <v>58</v>
      </c>
      <c r="C24" s="698"/>
      <c r="D24" s="698" t="s">
        <v>214</v>
      </c>
      <c r="E24" s="698"/>
      <c r="F24" s="3" t="s">
        <v>190</v>
      </c>
      <c r="G24" s="698" t="s">
        <v>106</v>
      </c>
      <c r="H24" s="64">
        <v>44197</v>
      </c>
      <c r="I24" s="700">
        <v>45443</v>
      </c>
      <c r="J24" s="698" t="s">
        <v>215</v>
      </c>
      <c r="K24" s="698" t="s">
        <v>216</v>
      </c>
      <c r="L24" s="698" t="s">
        <v>217</v>
      </c>
      <c r="M24" s="698" t="s">
        <v>64</v>
      </c>
      <c r="N24" s="698"/>
      <c r="O24" s="9"/>
      <c r="P24" s="47">
        <v>1</v>
      </c>
      <c r="Q24" s="81">
        <v>3679600</v>
      </c>
      <c r="R24" s="47">
        <v>1</v>
      </c>
      <c r="S24" s="81">
        <v>1250218</v>
      </c>
      <c r="T24" s="698">
        <v>1</v>
      </c>
      <c r="U24" s="81">
        <v>1400218</v>
      </c>
      <c r="V24" s="698">
        <v>1</v>
      </c>
      <c r="W24" s="81">
        <v>1375109</v>
      </c>
      <c r="X24" s="679">
        <v>1</v>
      </c>
      <c r="Y24" s="13">
        <v>5275763</v>
      </c>
      <c r="Z24" s="14"/>
      <c r="AA24" s="87"/>
      <c r="AB24" s="18"/>
      <c r="AC24" s="87"/>
      <c r="AD24" s="88"/>
      <c r="AE24" s="88"/>
      <c r="AF24" s="89">
        <v>3679600</v>
      </c>
      <c r="AG24" s="16">
        <f>AF24/Q24</f>
        <v>1</v>
      </c>
      <c r="AH24" s="693">
        <f>5/5</f>
        <v>1</v>
      </c>
      <c r="AI24" s="16">
        <f>AH24/P24</f>
        <v>1</v>
      </c>
      <c r="AJ24" s="88" t="s">
        <v>218</v>
      </c>
      <c r="AK24" s="88" t="s">
        <v>219</v>
      </c>
      <c r="AL24" s="694">
        <f>7370000+AF24</f>
        <v>11049600</v>
      </c>
      <c r="AM24" s="244">
        <f>AL24/Q24</f>
        <v>3.0029351016414827</v>
      </c>
      <c r="AN24" s="684">
        <f>(5+8)/13</f>
        <v>1</v>
      </c>
      <c r="AO24" s="690">
        <f>AN24/P24</f>
        <v>1</v>
      </c>
      <c r="AP24" s="3" t="s">
        <v>220</v>
      </c>
      <c r="AQ24" s="3"/>
      <c r="AR24" s="81">
        <f>15433000+AL24</f>
        <v>26482600</v>
      </c>
      <c r="AS24" s="245">
        <f>AR24/Q24</f>
        <v>7.1971409935862596</v>
      </c>
      <c r="AT24" s="691">
        <f>(42+8+5)/55</f>
        <v>1</v>
      </c>
      <c r="AU24" s="245">
        <f>AT24/P24</f>
        <v>1</v>
      </c>
      <c r="AV24" s="21" t="s">
        <v>1364</v>
      </c>
      <c r="AW24" s="88"/>
      <c r="AX24" s="695">
        <f>AR24+1550000</f>
        <v>28032600</v>
      </c>
      <c r="AY24" s="696">
        <f>AX24/Q24</f>
        <v>7.6183824328731387</v>
      </c>
      <c r="AZ24" s="691">
        <f>(5+8+43+2)/58</f>
        <v>1</v>
      </c>
      <c r="BA24" s="697">
        <f>AZ24/P24</f>
        <v>1</v>
      </c>
      <c r="BB24" s="3" t="s">
        <v>1370</v>
      </c>
      <c r="BC24" s="3"/>
      <c r="BD24" s="231" t="s">
        <v>1371</v>
      </c>
      <c r="BE24" s="698" t="s">
        <v>135</v>
      </c>
      <c r="BF24" s="702">
        <v>60</v>
      </c>
      <c r="BG24" s="698" t="s">
        <v>211</v>
      </c>
      <c r="BH24" s="702" t="s">
        <v>70</v>
      </c>
      <c r="BI24" s="698" t="s">
        <v>212</v>
      </c>
      <c r="BJ24" s="698" t="s">
        <v>201</v>
      </c>
      <c r="BK24" s="698" t="s">
        <v>1365</v>
      </c>
      <c r="BL24" s="301" t="s">
        <v>1366</v>
      </c>
      <c r="BM24" s="716" t="s">
        <v>1367</v>
      </c>
      <c r="BN24" s="778"/>
    </row>
    <row r="25" spans="1:66" s="19" customFormat="1" ht="86.45" customHeight="1" x14ac:dyDescent="0.25">
      <c r="A25" s="474" t="s">
        <v>221</v>
      </c>
      <c r="B25" s="3"/>
      <c r="C25" s="3"/>
      <c r="D25" s="3" t="s">
        <v>222</v>
      </c>
      <c r="E25" s="3"/>
      <c r="F25" s="3" t="s">
        <v>223</v>
      </c>
      <c r="G25" s="3" t="s">
        <v>224</v>
      </c>
      <c r="H25" s="64">
        <v>44197</v>
      </c>
      <c r="I25" s="64">
        <v>45442</v>
      </c>
      <c r="J25" s="3" t="s">
        <v>225</v>
      </c>
      <c r="K25" s="3" t="s">
        <v>226</v>
      </c>
      <c r="L25" s="3" t="s">
        <v>227</v>
      </c>
      <c r="M25" s="3" t="s">
        <v>64</v>
      </c>
      <c r="N25" s="3"/>
      <c r="O25" s="61"/>
      <c r="P25" s="21">
        <v>1</v>
      </c>
      <c r="Q25" s="90">
        <v>17048400</v>
      </c>
      <c r="R25" s="21">
        <v>1</v>
      </c>
      <c r="S25" s="90">
        <v>17559852</v>
      </c>
      <c r="T25" s="3">
        <v>1</v>
      </c>
      <c r="U25" s="90">
        <v>18086648</v>
      </c>
      <c r="V25" s="3">
        <v>1</v>
      </c>
      <c r="W25" s="91">
        <v>18629247</v>
      </c>
      <c r="X25" s="24">
        <v>1</v>
      </c>
      <c r="Y25" s="92">
        <v>71324147</v>
      </c>
      <c r="Z25" s="61"/>
      <c r="AA25" s="62" t="str">
        <f>IF(O25=0," ",Z25/O25)</f>
        <v xml:space="preserve"> </v>
      </c>
      <c r="AB25" s="3"/>
      <c r="AC25" s="16" t="str">
        <f>IF(N25=0," ",AB25/N25)</f>
        <v xml:space="preserve"> </v>
      </c>
      <c r="AD25" s="3"/>
      <c r="AE25" s="27"/>
      <c r="AF25" s="61">
        <f>Q25/4</f>
        <v>4262100</v>
      </c>
      <c r="AG25" s="62">
        <f>IF(Q25=0," ",AF25/Q25)</f>
        <v>0.25</v>
      </c>
      <c r="AH25" s="21">
        <v>1</v>
      </c>
      <c r="AI25" s="16">
        <f>IF(P25=0," ",AH25/P25)</f>
        <v>1</v>
      </c>
      <c r="AJ25" s="3" t="s">
        <v>228</v>
      </c>
      <c r="AK25" s="3" t="s">
        <v>229</v>
      </c>
      <c r="AL25" s="94">
        <f>7177644.5+AF25</f>
        <v>11439744.5</v>
      </c>
      <c r="AM25" s="710">
        <f>AL25/Q25</f>
        <v>0.67101572581591229</v>
      </c>
      <c r="AN25" s="21">
        <v>1</v>
      </c>
      <c r="AO25" s="245">
        <v>1</v>
      </c>
      <c r="AP25" s="3" t="s">
        <v>230</v>
      </c>
      <c r="AQ25" s="3" t="s">
        <v>231</v>
      </c>
      <c r="AR25" s="61">
        <f>7797751+AL25</f>
        <v>19237495.5</v>
      </c>
      <c r="AS25" s="62">
        <f>IF(Q25=0," ",AR25/Q25)</f>
        <v>1.1284047476596044</v>
      </c>
      <c r="AT25" s="21">
        <v>1</v>
      </c>
      <c r="AU25" s="16">
        <f>IF(P25=0," ",AT25/P25)</f>
        <v>1</v>
      </c>
      <c r="AV25" s="3" t="s">
        <v>1357</v>
      </c>
      <c r="AW25" s="3" t="s">
        <v>231</v>
      </c>
      <c r="AX25" s="61">
        <f>5029413.5+AR25</f>
        <v>24266909</v>
      </c>
      <c r="AY25" s="62">
        <f>IF(Q25=0," ",AX25/Q25)</f>
        <v>1.4234126956195303</v>
      </c>
      <c r="AZ25" s="21">
        <v>1</v>
      </c>
      <c r="BA25" s="16">
        <f>IF(P25=0," ",AZ25/P25)</f>
        <v>1</v>
      </c>
      <c r="BB25" s="3" t="s">
        <v>1386</v>
      </c>
      <c r="BC25" s="3" t="s">
        <v>1387</v>
      </c>
      <c r="BD25" s="703" t="s">
        <v>1395</v>
      </c>
      <c r="BE25" s="27"/>
      <c r="BF25" s="702">
        <v>51</v>
      </c>
      <c r="BG25" s="698" t="s">
        <v>232</v>
      </c>
      <c r="BH25" s="702" t="s">
        <v>70</v>
      </c>
      <c r="BI25" s="698" t="s">
        <v>90</v>
      </c>
      <c r="BJ25" s="698" t="s">
        <v>233</v>
      </c>
      <c r="BK25" s="698" t="s">
        <v>234</v>
      </c>
      <c r="BL25" s="301" t="s">
        <v>235</v>
      </c>
      <c r="BM25" s="716" t="s">
        <v>236</v>
      </c>
      <c r="BN25" s="776"/>
    </row>
    <row r="26" spans="1:66" s="19" customFormat="1" ht="106.15" customHeight="1" x14ac:dyDescent="0.25">
      <c r="A26" s="474" t="s">
        <v>237</v>
      </c>
      <c r="B26" s="3"/>
      <c r="C26" s="3"/>
      <c r="D26" s="3" t="s">
        <v>238</v>
      </c>
      <c r="E26" s="3"/>
      <c r="F26" s="3" t="s">
        <v>223</v>
      </c>
      <c r="G26" s="3" t="s">
        <v>224</v>
      </c>
      <c r="H26" s="64">
        <v>44927</v>
      </c>
      <c r="I26" s="64">
        <v>45442</v>
      </c>
      <c r="J26" s="3" t="s">
        <v>239</v>
      </c>
      <c r="K26" s="3" t="s">
        <v>240</v>
      </c>
      <c r="L26" s="3" t="s">
        <v>155</v>
      </c>
      <c r="M26" s="3"/>
      <c r="N26" s="3"/>
      <c r="O26" s="61"/>
      <c r="P26" s="698"/>
      <c r="Q26" s="60"/>
      <c r="R26" s="698"/>
      <c r="S26" s="60"/>
      <c r="T26" s="698">
        <v>1</v>
      </c>
      <c r="U26" s="60"/>
      <c r="V26" s="93">
        <v>1</v>
      </c>
      <c r="W26" s="12"/>
      <c r="X26" s="12">
        <v>2</v>
      </c>
      <c r="Y26" s="63"/>
      <c r="Z26" s="61"/>
      <c r="AA26" s="62" t="str">
        <f t="shared" ref="AA26:AA27" si="12">IF(O26=0," ",Z26/O26)</f>
        <v xml:space="preserve"> </v>
      </c>
      <c r="AB26" s="3"/>
      <c r="AC26" s="16" t="str">
        <f t="shared" ref="AC26:AC27" si="13">IF(N26=0," ",AB26/N26)</f>
        <v xml:space="preserve"> </v>
      </c>
      <c r="AD26" s="3"/>
      <c r="AE26" s="27"/>
      <c r="AF26" s="94">
        <v>0</v>
      </c>
      <c r="AG26" s="25">
        <f>IF(Q28=0," ",AF28/Q28)</f>
        <v>0</v>
      </c>
      <c r="AH26" s="25">
        <f t="shared" ref="AH26:AI26" si="14">IF(R28=0," ",AG28/R28)</f>
        <v>0</v>
      </c>
      <c r="AI26" s="25">
        <f t="shared" si="14"/>
        <v>0</v>
      </c>
      <c r="AJ26" s="3" t="s">
        <v>241</v>
      </c>
      <c r="AK26" s="3"/>
      <c r="AL26" s="94">
        <v>0</v>
      </c>
      <c r="AM26" s="246">
        <v>0</v>
      </c>
      <c r="AN26" s="246">
        <v>0</v>
      </c>
      <c r="AO26" s="246">
        <v>0</v>
      </c>
      <c r="AP26" s="3" t="s">
        <v>241</v>
      </c>
      <c r="AQ26" s="3" t="s">
        <v>242</v>
      </c>
      <c r="AR26" s="61">
        <v>0</v>
      </c>
      <c r="AS26" s="62">
        <v>0</v>
      </c>
      <c r="AT26" s="3">
        <v>0</v>
      </c>
      <c r="AU26" s="16">
        <v>0</v>
      </c>
      <c r="AV26" s="3" t="s">
        <v>1358</v>
      </c>
      <c r="AW26" s="3" t="s">
        <v>242</v>
      </c>
      <c r="AX26" s="61">
        <v>0</v>
      </c>
      <c r="AY26" s="62" t="str">
        <f t="shared" ref="AY26:AY27" si="15">IF(Q26=0," ",AX26/Q26)</f>
        <v xml:space="preserve"> </v>
      </c>
      <c r="AZ26" s="3">
        <v>0</v>
      </c>
      <c r="BA26" s="16" t="str">
        <f t="shared" ref="BA26:BA27" si="16">IF(P26=0," ",AZ26/P26)</f>
        <v xml:space="preserve"> </v>
      </c>
      <c r="BB26" s="3" t="s">
        <v>1388</v>
      </c>
      <c r="BC26" s="3" t="s">
        <v>242</v>
      </c>
      <c r="BD26" s="703" t="s">
        <v>1395</v>
      </c>
      <c r="BE26" s="27"/>
      <c r="BF26" s="702">
        <v>54</v>
      </c>
      <c r="BG26" s="698" t="s">
        <v>232</v>
      </c>
      <c r="BH26" s="702" t="s">
        <v>70</v>
      </c>
      <c r="BI26" s="698" t="s">
        <v>90</v>
      </c>
      <c r="BJ26" s="698" t="s">
        <v>233</v>
      </c>
      <c r="BK26" s="698" t="s">
        <v>234</v>
      </c>
      <c r="BL26" s="301" t="s">
        <v>235</v>
      </c>
      <c r="BM26" s="716" t="s">
        <v>236</v>
      </c>
      <c r="BN26" s="776"/>
    </row>
    <row r="27" spans="1:66" s="19" customFormat="1" ht="78.599999999999994" customHeight="1" x14ac:dyDescent="0.25">
      <c r="A27" s="474" t="s">
        <v>243</v>
      </c>
      <c r="B27" s="3"/>
      <c r="C27" s="3"/>
      <c r="D27" s="3" t="s">
        <v>244</v>
      </c>
      <c r="E27" s="3"/>
      <c r="F27" s="3" t="s">
        <v>223</v>
      </c>
      <c r="G27" s="3" t="s">
        <v>224</v>
      </c>
      <c r="H27" s="64">
        <v>44197</v>
      </c>
      <c r="I27" s="64">
        <v>45442</v>
      </c>
      <c r="J27" s="3" t="s">
        <v>245</v>
      </c>
      <c r="K27" s="3" t="s">
        <v>246</v>
      </c>
      <c r="L27" s="3" t="s">
        <v>155</v>
      </c>
      <c r="M27" s="3" t="s">
        <v>64</v>
      </c>
      <c r="N27" s="3"/>
      <c r="O27" s="61"/>
      <c r="P27" s="698"/>
      <c r="Q27" s="60"/>
      <c r="R27" s="47">
        <v>1</v>
      </c>
      <c r="S27" s="60"/>
      <c r="T27" s="698"/>
      <c r="U27" s="60"/>
      <c r="V27" s="301"/>
      <c r="W27" s="60"/>
      <c r="X27" s="83">
        <v>1</v>
      </c>
      <c r="Y27" s="63"/>
      <c r="Z27" s="61"/>
      <c r="AA27" s="62" t="str">
        <f t="shared" si="12"/>
        <v xml:space="preserve"> </v>
      </c>
      <c r="AB27" s="3"/>
      <c r="AC27" s="16" t="str">
        <f t="shared" si="13"/>
        <v xml:space="preserve"> </v>
      </c>
      <c r="AD27" s="3"/>
      <c r="AE27" s="27"/>
      <c r="AF27" s="94">
        <v>0</v>
      </c>
      <c r="AG27" s="94">
        <v>0</v>
      </c>
      <c r="AH27" s="94">
        <v>0</v>
      </c>
      <c r="AI27" s="94">
        <v>0</v>
      </c>
      <c r="AJ27" s="3" t="s">
        <v>247</v>
      </c>
      <c r="AK27" s="3" t="s">
        <v>242</v>
      </c>
      <c r="AL27" s="94">
        <v>0</v>
      </c>
      <c r="AM27" s="94">
        <v>0</v>
      </c>
      <c r="AN27" s="94">
        <v>0</v>
      </c>
      <c r="AO27" s="94">
        <v>0</v>
      </c>
      <c r="AP27" s="3" t="s">
        <v>248</v>
      </c>
      <c r="AQ27" s="3" t="s">
        <v>242</v>
      </c>
      <c r="AR27" s="61">
        <v>0</v>
      </c>
      <c r="AS27" s="62">
        <v>0</v>
      </c>
      <c r="AT27" s="3">
        <v>0</v>
      </c>
      <c r="AU27" s="16">
        <v>0</v>
      </c>
      <c r="AV27" s="3" t="s">
        <v>247</v>
      </c>
      <c r="AW27" s="3" t="s">
        <v>242</v>
      </c>
      <c r="AX27" s="61">
        <v>0</v>
      </c>
      <c r="AY27" s="62" t="str">
        <f t="shared" si="15"/>
        <v xml:space="preserve"> </v>
      </c>
      <c r="AZ27" s="3">
        <v>0</v>
      </c>
      <c r="BA27" s="16" t="str">
        <f t="shared" si="16"/>
        <v xml:space="preserve"> </v>
      </c>
      <c r="BB27" s="3" t="s">
        <v>247</v>
      </c>
      <c r="BC27" s="3" t="s">
        <v>242</v>
      </c>
      <c r="BD27" s="703" t="s">
        <v>1395</v>
      </c>
      <c r="BE27" s="27"/>
      <c r="BF27" s="702">
        <v>54</v>
      </c>
      <c r="BG27" s="698" t="s">
        <v>232</v>
      </c>
      <c r="BH27" s="702" t="s">
        <v>70</v>
      </c>
      <c r="BI27" s="698" t="s">
        <v>90</v>
      </c>
      <c r="BJ27" s="698" t="s">
        <v>233</v>
      </c>
      <c r="BK27" s="698" t="s">
        <v>249</v>
      </c>
      <c r="BL27" s="301" t="s">
        <v>235</v>
      </c>
      <c r="BM27" s="716" t="s">
        <v>236</v>
      </c>
      <c r="BN27" s="776"/>
    </row>
    <row r="28" spans="1:66" s="105" customFormat="1" ht="49.5" hidden="1" customHeight="1" x14ac:dyDescent="0.25">
      <c r="A28" s="474" t="s">
        <v>250</v>
      </c>
      <c r="B28" s="96" t="s">
        <v>58</v>
      </c>
      <c r="C28" s="96"/>
      <c r="D28" s="339" t="s">
        <v>251</v>
      </c>
      <c r="E28" s="96"/>
      <c r="F28" s="97" t="s">
        <v>252</v>
      </c>
      <c r="G28" s="98" t="s">
        <v>253</v>
      </c>
      <c r="H28" s="99">
        <v>44197</v>
      </c>
      <c r="I28" s="99">
        <v>45442</v>
      </c>
      <c r="J28" s="98" t="s">
        <v>254</v>
      </c>
      <c r="K28" s="97" t="s">
        <v>255</v>
      </c>
      <c r="L28" s="98" t="s">
        <v>256</v>
      </c>
      <c r="M28" s="98" t="s">
        <v>64</v>
      </c>
      <c r="N28" s="100">
        <v>0</v>
      </c>
      <c r="O28" s="101">
        <v>0</v>
      </c>
      <c r="P28" s="100">
        <v>1</v>
      </c>
      <c r="Q28" s="101">
        <v>814033</v>
      </c>
      <c r="R28" s="100">
        <v>1</v>
      </c>
      <c r="S28" s="101">
        <v>1676554</v>
      </c>
      <c r="T28" s="100">
        <v>1</v>
      </c>
      <c r="U28" s="101">
        <v>2589978</v>
      </c>
      <c r="V28" s="100">
        <v>1</v>
      </c>
      <c r="W28" s="101">
        <v>1333410</v>
      </c>
      <c r="X28" s="100">
        <v>1</v>
      </c>
      <c r="Y28" s="102">
        <f>O28+Q28+S28+U28+W28</f>
        <v>6413975</v>
      </c>
      <c r="Z28" s="94"/>
      <c r="AA28" s="25" t="str">
        <f>IF(O28=0," ",Z28/O28)</f>
        <v xml:space="preserve"> </v>
      </c>
      <c r="AB28" s="96"/>
      <c r="AC28" s="16" t="str">
        <f>IF(N28=0," ",AB28/N28)</f>
        <v xml:space="preserve"> </v>
      </c>
      <c r="AD28" s="96"/>
      <c r="AE28" s="95"/>
      <c r="AF28" s="94">
        <v>0</v>
      </c>
      <c r="AG28" s="96">
        <v>0</v>
      </c>
      <c r="AH28" s="96">
        <v>0</v>
      </c>
      <c r="AI28" s="16">
        <f>IF(P28=0," ",AH28/P28)</f>
        <v>0</v>
      </c>
      <c r="AJ28" s="96" t="s">
        <v>257</v>
      </c>
      <c r="AK28" s="96" t="s">
        <v>258</v>
      </c>
      <c r="AL28" s="94">
        <v>0</v>
      </c>
      <c r="AM28" s="25">
        <v>0</v>
      </c>
      <c r="AN28" s="96">
        <v>0</v>
      </c>
      <c r="AO28" s="16">
        <v>0</v>
      </c>
      <c r="AP28" s="341" t="s">
        <v>259</v>
      </c>
      <c r="AQ28" s="342" t="s">
        <v>260</v>
      </c>
      <c r="AR28" s="94"/>
      <c r="AS28" s="25">
        <f>IF(Q28=0," ",AR28/Q28)</f>
        <v>0</v>
      </c>
      <c r="AT28" s="96"/>
      <c r="AU28" s="16">
        <f>IF(P28=0," ",AT28/P28)</f>
        <v>0</v>
      </c>
      <c r="AV28" s="96"/>
      <c r="AW28" s="95"/>
      <c r="AX28" s="94"/>
      <c r="AY28" s="25">
        <f>IF(Q28=0," ",AX28/Q28)</f>
        <v>0</v>
      </c>
      <c r="AZ28" s="96"/>
      <c r="BA28" s="16">
        <f>IF(P28=0," ",AZ28/P28)</f>
        <v>0</v>
      </c>
      <c r="BB28" s="96"/>
      <c r="BC28" s="95"/>
      <c r="BD28" s="103"/>
      <c r="BE28" s="97" t="s">
        <v>261</v>
      </c>
      <c r="BF28" s="97" t="s">
        <v>262</v>
      </c>
      <c r="BG28" s="97" t="s">
        <v>263</v>
      </c>
      <c r="BH28" s="97" t="s">
        <v>264</v>
      </c>
      <c r="BI28" s="97" t="s">
        <v>265</v>
      </c>
      <c r="BJ28" s="98" t="s">
        <v>266</v>
      </c>
      <c r="BK28" s="98" t="s">
        <v>267</v>
      </c>
      <c r="BL28" s="104">
        <v>3241000</v>
      </c>
      <c r="BM28" s="685" t="s">
        <v>268</v>
      </c>
    </row>
    <row r="29" spans="1:66" s="105" customFormat="1" ht="49.5" hidden="1" customHeight="1" x14ac:dyDescent="0.25">
      <c r="A29" s="474" t="s">
        <v>269</v>
      </c>
      <c r="B29" s="96" t="s">
        <v>58</v>
      </c>
      <c r="C29" s="96"/>
      <c r="D29" s="339" t="s">
        <v>270</v>
      </c>
      <c r="E29" s="96"/>
      <c r="F29" s="97" t="s">
        <v>252</v>
      </c>
      <c r="G29" s="98" t="s">
        <v>253</v>
      </c>
      <c r="H29" s="99">
        <v>44197</v>
      </c>
      <c r="I29" s="99">
        <v>45442</v>
      </c>
      <c r="J29" s="98" t="s">
        <v>271</v>
      </c>
      <c r="K29" s="98" t="s">
        <v>272</v>
      </c>
      <c r="L29" s="98" t="s">
        <v>273</v>
      </c>
      <c r="M29" s="98" t="s">
        <v>64</v>
      </c>
      <c r="N29" s="106">
        <v>0</v>
      </c>
      <c r="O29" s="101">
        <v>0</v>
      </c>
      <c r="P29" s="106">
        <v>2</v>
      </c>
      <c r="Q29" s="101">
        <v>39600000</v>
      </c>
      <c r="R29" s="106">
        <v>2</v>
      </c>
      <c r="S29" s="101">
        <v>40788000</v>
      </c>
      <c r="T29" s="106">
        <v>2</v>
      </c>
      <c r="U29" s="101">
        <v>42011640</v>
      </c>
      <c r="V29" s="106">
        <v>1</v>
      </c>
      <c r="W29" s="101">
        <v>21635992</v>
      </c>
      <c r="X29" s="106">
        <v>7</v>
      </c>
      <c r="Y29" s="102">
        <f t="shared" ref="Y29:Y53" si="17">O29+Q29+S29+U29+W29</f>
        <v>144035632</v>
      </c>
      <c r="Z29" s="94"/>
      <c r="AA29" s="25" t="str">
        <f t="shared" ref="AA29:AA50" si="18">IF(O29=0," ",Z29/O29)</f>
        <v xml:space="preserve"> </v>
      </c>
      <c r="AB29" s="96"/>
      <c r="AC29" s="16" t="str">
        <f t="shared" ref="AC29:AC50" si="19">IF(N29=0," ",AB29/N29)</f>
        <v xml:space="preserve"> </v>
      </c>
      <c r="AD29" s="96"/>
      <c r="AE29" s="95"/>
      <c r="AF29" s="94">
        <v>9900000</v>
      </c>
      <c r="AG29" s="25">
        <f t="shared" ref="AG29:AG58" si="20">IF(Q29=0," ",AF29/Q29)</f>
        <v>0.25</v>
      </c>
      <c r="AH29" s="96">
        <v>0</v>
      </c>
      <c r="AI29" s="16">
        <f t="shared" ref="AI29:AI50" si="21">IF(P29=0," ",AH29/P29)</f>
        <v>0</v>
      </c>
      <c r="AJ29" s="96" t="s">
        <v>274</v>
      </c>
      <c r="AK29" s="96" t="s">
        <v>275</v>
      </c>
      <c r="AL29" s="94">
        <v>19800000</v>
      </c>
      <c r="AM29" s="25">
        <v>0.5</v>
      </c>
      <c r="AN29" s="96">
        <v>0</v>
      </c>
      <c r="AO29" s="16">
        <v>0</v>
      </c>
      <c r="AP29" s="343" t="s">
        <v>276</v>
      </c>
      <c r="AQ29" s="344" t="s">
        <v>277</v>
      </c>
      <c r="AR29" s="94"/>
      <c r="AS29" s="25">
        <f t="shared" ref="AS29:AS65" si="22">IF(Q29=0," ",AR29/Q29)</f>
        <v>0</v>
      </c>
      <c r="AT29" s="96"/>
      <c r="AU29" s="16">
        <f t="shared" ref="AU29:AU52" si="23">IF(P29=0," ",AT29/P29)</f>
        <v>0</v>
      </c>
      <c r="AV29" s="96"/>
      <c r="AW29" s="95"/>
      <c r="AX29" s="94"/>
      <c r="AY29" s="25">
        <f t="shared" ref="AY29:AY65" si="24">IF(Q29=0," ",AX29/Q29)</f>
        <v>0</v>
      </c>
      <c r="AZ29" s="96"/>
      <c r="BA29" s="16">
        <f t="shared" ref="BA29:BA52" si="25">IF(P29=0," ",AZ29/P29)</f>
        <v>0</v>
      </c>
      <c r="BB29" s="96"/>
      <c r="BC29" s="95"/>
      <c r="BD29" s="103"/>
      <c r="BE29" s="97" t="s">
        <v>261</v>
      </c>
      <c r="BF29" s="97" t="s">
        <v>262</v>
      </c>
      <c r="BG29" s="97" t="s">
        <v>263</v>
      </c>
      <c r="BH29" s="97" t="s">
        <v>264</v>
      </c>
      <c r="BI29" s="97" t="s">
        <v>265</v>
      </c>
      <c r="BJ29" s="98" t="s">
        <v>266</v>
      </c>
      <c r="BK29" s="98" t="s">
        <v>267</v>
      </c>
      <c r="BL29" s="104">
        <v>3241000</v>
      </c>
      <c r="BM29" s="98" t="s">
        <v>268</v>
      </c>
    </row>
    <row r="30" spans="1:66" s="105" customFormat="1" ht="49.5" hidden="1" customHeight="1" x14ac:dyDescent="0.25">
      <c r="A30" s="474" t="s">
        <v>278</v>
      </c>
      <c r="B30" s="96" t="s">
        <v>58</v>
      </c>
      <c r="C30" s="96"/>
      <c r="D30" s="339" t="s">
        <v>279</v>
      </c>
      <c r="E30" s="96"/>
      <c r="F30" s="97" t="s">
        <v>280</v>
      </c>
      <c r="G30" s="98" t="s">
        <v>253</v>
      </c>
      <c r="H30" s="99">
        <v>44197</v>
      </c>
      <c r="I30" s="99">
        <v>44560</v>
      </c>
      <c r="J30" s="98" t="s">
        <v>281</v>
      </c>
      <c r="K30" s="98" t="s">
        <v>282</v>
      </c>
      <c r="L30" s="98" t="s">
        <v>283</v>
      </c>
      <c r="M30" s="98" t="s">
        <v>64</v>
      </c>
      <c r="N30" s="106">
        <v>0</v>
      </c>
      <c r="O30" s="107">
        <v>0</v>
      </c>
      <c r="P30" s="106">
        <v>1</v>
      </c>
      <c r="Q30" s="101">
        <v>45561156</v>
      </c>
      <c r="R30" s="106">
        <v>0</v>
      </c>
      <c r="S30" s="107">
        <v>0</v>
      </c>
      <c r="T30" s="106">
        <v>0</v>
      </c>
      <c r="U30" s="107">
        <v>0</v>
      </c>
      <c r="V30" s="106">
        <v>0</v>
      </c>
      <c r="W30" s="107">
        <v>0</v>
      </c>
      <c r="X30" s="106">
        <v>1</v>
      </c>
      <c r="Y30" s="102">
        <f t="shared" si="17"/>
        <v>45561156</v>
      </c>
      <c r="Z30" s="94"/>
      <c r="AA30" s="25" t="str">
        <f t="shared" si="18"/>
        <v xml:space="preserve"> </v>
      </c>
      <c r="AB30" s="96"/>
      <c r="AC30" s="16" t="str">
        <f t="shared" si="19"/>
        <v xml:space="preserve"> </v>
      </c>
      <c r="AD30" s="96"/>
      <c r="AE30" s="95"/>
      <c r="AF30" s="94">
        <v>4556115.5999999996</v>
      </c>
      <c r="AG30" s="25">
        <f t="shared" si="20"/>
        <v>9.9999999999999992E-2</v>
      </c>
      <c r="AH30" s="96">
        <v>0</v>
      </c>
      <c r="AI30" s="16">
        <f t="shared" si="21"/>
        <v>0</v>
      </c>
      <c r="AJ30" s="96" t="s">
        <v>284</v>
      </c>
      <c r="AK30" s="96" t="s">
        <v>285</v>
      </c>
      <c r="AL30" s="94">
        <v>13668347</v>
      </c>
      <c r="AM30" s="25">
        <v>0.3</v>
      </c>
      <c r="AN30" s="96">
        <v>0</v>
      </c>
      <c r="AO30" s="16">
        <v>0</v>
      </c>
      <c r="AP30" s="343" t="s">
        <v>286</v>
      </c>
      <c r="AQ30" s="344" t="s">
        <v>287</v>
      </c>
      <c r="AR30" s="94"/>
      <c r="AS30" s="25">
        <f t="shared" si="22"/>
        <v>0</v>
      </c>
      <c r="AT30" s="96"/>
      <c r="AU30" s="16">
        <f t="shared" si="23"/>
        <v>0</v>
      </c>
      <c r="AV30" s="96"/>
      <c r="AW30" s="95"/>
      <c r="AX30" s="94"/>
      <c r="AY30" s="25">
        <f t="shared" si="24"/>
        <v>0</v>
      </c>
      <c r="AZ30" s="96"/>
      <c r="BA30" s="16">
        <f t="shared" si="25"/>
        <v>0</v>
      </c>
      <c r="BB30" s="96"/>
      <c r="BC30" s="95"/>
      <c r="BD30" s="103"/>
      <c r="BE30" s="97" t="s">
        <v>288</v>
      </c>
      <c r="BF30" s="97" t="s">
        <v>289</v>
      </c>
      <c r="BG30" s="97" t="s">
        <v>290</v>
      </c>
      <c r="BH30" s="97" t="s">
        <v>264</v>
      </c>
      <c r="BI30" s="97" t="s">
        <v>265</v>
      </c>
      <c r="BJ30" s="98" t="s">
        <v>291</v>
      </c>
      <c r="BK30" s="98" t="s">
        <v>292</v>
      </c>
      <c r="BL30" s="104">
        <v>3241000</v>
      </c>
      <c r="BM30" s="98" t="s">
        <v>293</v>
      </c>
    </row>
    <row r="31" spans="1:66" s="105" customFormat="1" ht="49.5" hidden="1" customHeight="1" x14ac:dyDescent="0.25">
      <c r="A31" s="474" t="s">
        <v>294</v>
      </c>
      <c r="B31" s="96" t="s">
        <v>58</v>
      </c>
      <c r="C31" s="96"/>
      <c r="D31" s="339" t="s">
        <v>295</v>
      </c>
      <c r="E31" s="96"/>
      <c r="F31" s="97" t="s">
        <v>296</v>
      </c>
      <c r="G31" s="98" t="s">
        <v>253</v>
      </c>
      <c r="H31" s="99">
        <v>44197</v>
      </c>
      <c r="I31" s="99">
        <v>45442</v>
      </c>
      <c r="J31" s="97" t="s">
        <v>297</v>
      </c>
      <c r="K31" s="97" t="s">
        <v>298</v>
      </c>
      <c r="L31" s="98" t="s">
        <v>283</v>
      </c>
      <c r="M31" s="98" t="s">
        <v>64</v>
      </c>
      <c r="N31" s="100">
        <v>0</v>
      </c>
      <c r="O31" s="107">
        <v>0</v>
      </c>
      <c r="P31" s="100">
        <v>1</v>
      </c>
      <c r="Q31" s="107">
        <v>22507675.5</v>
      </c>
      <c r="R31" s="100">
        <v>1</v>
      </c>
      <c r="S31" s="107">
        <v>46815965.039999999</v>
      </c>
      <c r="T31" s="100">
        <v>1</v>
      </c>
      <c r="U31" s="107">
        <v>73032905.462399989</v>
      </c>
      <c r="V31" s="100">
        <v>1</v>
      </c>
      <c r="W31" s="107">
        <v>101272295.57452799</v>
      </c>
      <c r="X31" s="108">
        <v>1</v>
      </c>
      <c r="Y31" s="102">
        <f t="shared" si="17"/>
        <v>243628841.57692796</v>
      </c>
      <c r="Z31" s="94"/>
      <c r="AA31" s="25" t="str">
        <f t="shared" si="18"/>
        <v xml:space="preserve"> </v>
      </c>
      <c r="AB31" s="96"/>
      <c r="AC31" s="16" t="str">
        <f t="shared" si="19"/>
        <v xml:space="preserve"> </v>
      </c>
      <c r="AD31" s="96"/>
      <c r="AE31" s="95"/>
      <c r="AF31" s="94">
        <v>0</v>
      </c>
      <c r="AG31" s="25">
        <f t="shared" si="20"/>
        <v>0</v>
      </c>
      <c r="AH31" s="96">
        <v>0</v>
      </c>
      <c r="AI31" s="16">
        <f t="shared" si="21"/>
        <v>0</v>
      </c>
      <c r="AJ31" s="96" t="s">
        <v>299</v>
      </c>
      <c r="AK31" s="96"/>
      <c r="AL31" s="94">
        <v>0</v>
      </c>
      <c r="AM31" s="25">
        <v>0</v>
      </c>
      <c r="AN31" s="96">
        <v>0</v>
      </c>
      <c r="AO31" s="16">
        <v>0</v>
      </c>
      <c r="AP31" s="343" t="s">
        <v>300</v>
      </c>
      <c r="AQ31" s="344" t="s">
        <v>301</v>
      </c>
      <c r="AR31" s="94"/>
      <c r="AS31" s="25">
        <f t="shared" si="22"/>
        <v>0</v>
      </c>
      <c r="AT31" s="96"/>
      <c r="AU31" s="16">
        <f t="shared" si="23"/>
        <v>0</v>
      </c>
      <c r="AV31" s="96"/>
      <c r="AW31" s="95"/>
      <c r="AX31" s="94"/>
      <c r="AY31" s="25">
        <f t="shared" si="24"/>
        <v>0</v>
      </c>
      <c r="AZ31" s="96"/>
      <c r="BA31" s="16">
        <f t="shared" si="25"/>
        <v>0</v>
      </c>
      <c r="BB31" s="96"/>
      <c r="BC31" s="95"/>
      <c r="BD31" s="103"/>
      <c r="BE31" s="97" t="s">
        <v>288</v>
      </c>
      <c r="BF31" s="97" t="s">
        <v>302</v>
      </c>
      <c r="BG31" s="97" t="s">
        <v>290</v>
      </c>
      <c r="BH31" s="97" t="s">
        <v>264</v>
      </c>
      <c r="BI31" s="97" t="s">
        <v>265</v>
      </c>
      <c r="BJ31" s="98" t="s">
        <v>291</v>
      </c>
      <c r="BK31" s="98" t="s">
        <v>292</v>
      </c>
      <c r="BL31" s="104">
        <v>3241000</v>
      </c>
      <c r="BM31" s="98" t="s">
        <v>293</v>
      </c>
    </row>
    <row r="32" spans="1:66" s="105" customFormat="1" ht="49.5" hidden="1" customHeight="1" x14ac:dyDescent="0.25">
      <c r="A32" s="474" t="s">
        <v>303</v>
      </c>
      <c r="B32" s="96" t="s">
        <v>58</v>
      </c>
      <c r="C32" s="96"/>
      <c r="D32" s="339" t="s">
        <v>304</v>
      </c>
      <c r="E32" s="96"/>
      <c r="F32" s="97" t="s">
        <v>252</v>
      </c>
      <c r="G32" s="98" t="s">
        <v>253</v>
      </c>
      <c r="H32" s="99">
        <v>44197</v>
      </c>
      <c r="I32" s="99">
        <v>45442</v>
      </c>
      <c r="J32" s="98" t="s">
        <v>305</v>
      </c>
      <c r="K32" s="98" t="s">
        <v>306</v>
      </c>
      <c r="L32" s="98" t="s">
        <v>283</v>
      </c>
      <c r="M32" s="98" t="s">
        <v>64</v>
      </c>
      <c r="N32" s="106">
        <v>0</v>
      </c>
      <c r="O32" s="107">
        <v>0</v>
      </c>
      <c r="P32" s="100">
        <v>0.25</v>
      </c>
      <c r="Q32" s="107">
        <v>13200000</v>
      </c>
      <c r="R32" s="108">
        <v>0.5</v>
      </c>
      <c r="S32" s="107">
        <v>25168000</v>
      </c>
      <c r="T32" s="108">
        <v>0.75</v>
      </c>
      <c r="U32" s="107">
        <v>30000000</v>
      </c>
      <c r="V32" s="108">
        <v>1</v>
      </c>
      <c r="W32" s="107">
        <v>13200000</v>
      </c>
      <c r="X32" s="108">
        <v>1</v>
      </c>
      <c r="Y32" s="102">
        <f t="shared" si="17"/>
        <v>81568000</v>
      </c>
      <c r="Z32" s="94"/>
      <c r="AA32" s="25" t="str">
        <f t="shared" si="18"/>
        <v xml:space="preserve"> </v>
      </c>
      <c r="AB32" s="96"/>
      <c r="AC32" s="16" t="str">
        <f t="shared" si="19"/>
        <v xml:space="preserve"> </v>
      </c>
      <c r="AD32" s="96"/>
      <c r="AE32" s="95"/>
      <c r="AF32" s="94">
        <v>7920000</v>
      </c>
      <c r="AG32" s="25">
        <f t="shared" si="20"/>
        <v>0.6</v>
      </c>
      <c r="AH32" s="109">
        <v>0.05</v>
      </c>
      <c r="AI32" s="16">
        <f t="shared" si="21"/>
        <v>0.2</v>
      </c>
      <c r="AJ32" s="96" t="s">
        <v>307</v>
      </c>
      <c r="AK32" s="96"/>
      <c r="AL32" s="94">
        <v>7920000</v>
      </c>
      <c r="AM32" s="25">
        <v>0.6</v>
      </c>
      <c r="AN32" s="109">
        <v>0.05</v>
      </c>
      <c r="AO32" s="16">
        <v>0.2</v>
      </c>
      <c r="AP32" s="343" t="s">
        <v>308</v>
      </c>
      <c r="AQ32" s="344" t="s">
        <v>301</v>
      </c>
      <c r="AR32" s="94"/>
      <c r="AS32" s="25">
        <f t="shared" si="22"/>
        <v>0</v>
      </c>
      <c r="AT32" s="109"/>
      <c r="AU32" s="16">
        <f t="shared" si="23"/>
        <v>0</v>
      </c>
      <c r="AV32" s="96"/>
      <c r="AW32" s="95"/>
      <c r="AX32" s="94"/>
      <c r="AY32" s="25">
        <f t="shared" si="24"/>
        <v>0</v>
      </c>
      <c r="AZ32" s="109"/>
      <c r="BA32" s="16">
        <f t="shared" si="25"/>
        <v>0</v>
      </c>
      <c r="BB32" s="96"/>
      <c r="BC32" s="95"/>
      <c r="BD32" s="103"/>
      <c r="BE32" s="97" t="s">
        <v>288</v>
      </c>
      <c r="BF32" s="97" t="s">
        <v>309</v>
      </c>
      <c r="BG32" s="97" t="s">
        <v>290</v>
      </c>
      <c r="BH32" s="97" t="s">
        <v>264</v>
      </c>
      <c r="BI32" s="97" t="s">
        <v>265</v>
      </c>
      <c r="BJ32" s="98" t="s">
        <v>291</v>
      </c>
      <c r="BK32" s="98" t="s">
        <v>292</v>
      </c>
      <c r="BL32" s="104">
        <v>3241000</v>
      </c>
      <c r="BM32" s="98" t="s">
        <v>293</v>
      </c>
    </row>
    <row r="33" spans="1:65" s="105" customFormat="1" ht="49.5" hidden="1" customHeight="1" x14ac:dyDescent="0.25">
      <c r="A33" s="474" t="s">
        <v>310</v>
      </c>
      <c r="B33" s="96" t="s">
        <v>58</v>
      </c>
      <c r="C33" s="96"/>
      <c r="D33" s="339" t="s">
        <v>311</v>
      </c>
      <c r="E33" s="96"/>
      <c r="F33" s="97" t="s">
        <v>252</v>
      </c>
      <c r="G33" s="98" t="s">
        <v>253</v>
      </c>
      <c r="H33" s="99">
        <v>44197</v>
      </c>
      <c r="I33" s="99">
        <v>45442</v>
      </c>
      <c r="J33" s="98" t="s">
        <v>312</v>
      </c>
      <c r="K33" s="98" t="s">
        <v>313</v>
      </c>
      <c r="L33" s="98" t="s">
        <v>283</v>
      </c>
      <c r="M33" s="98" t="s">
        <v>64</v>
      </c>
      <c r="N33" s="106">
        <v>0</v>
      </c>
      <c r="O33" s="107">
        <v>0</v>
      </c>
      <c r="P33" s="106">
        <v>2</v>
      </c>
      <c r="Q33" s="107">
        <v>7870086</v>
      </c>
      <c r="R33" s="106">
        <v>2</v>
      </c>
      <c r="S33" s="107">
        <v>8106188</v>
      </c>
      <c r="T33" s="106">
        <v>2</v>
      </c>
      <c r="U33" s="107">
        <v>8349374</v>
      </c>
      <c r="V33" s="106">
        <v>1</v>
      </c>
      <c r="W33" s="107">
        <v>5233329</v>
      </c>
      <c r="X33" s="106">
        <v>7</v>
      </c>
      <c r="Y33" s="102">
        <f t="shared" si="17"/>
        <v>29558977</v>
      </c>
      <c r="Z33" s="94"/>
      <c r="AA33" s="25" t="str">
        <f t="shared" si="18"/>
        <v xml:space="preserve"> </v>
      </c>
      <c r="AB33" s="96"/>
      <c r="AC33" s="16" t="str">
        <f t="shared" si="19"/>
        <v xml:space="preserve"> </v>
      </c>
      <c r="AD33" s="96"/>
      <c r="AE33" s="95"/>
      <c r="AF33" s="94">
        <v>0</v>
      </c>
      <c r="AG33" s="25">
        <f t="shared" si="20"/>
        <v>0</v>
      </c>
      <c r="AH33" s="96">
        <v>0</v>
      </c>
      <c r="AI33" s="16">
        <f t="shared" si="21"/>
        <v>0</v>
      </c>
      <c r="AJ33" s="96" t="s">
        <v>314</v>
      </c>
      <c r="AK33" s="96"/>
      <c r="AL33" s="94">
        <v>0</v>
      </c>
      <c r="AM33" s="25">
        <v>0</v>
      </c>
      <c r="AN33" s="96">
        <v>0</v>
      </c>
      <c r="AO33" s="16">
        <v>0</v>
      </c>
      <c r="AP33" s="343" t="s">
        <v>315</v>
      </c>
      <c r="AQ33" s="344" t="s">
        <v>301</v>
      </c>
      <c r="AR33" s="94"/>
      <c r="AS33" s="25">
        <f t="shared" si="22"/>
        <v>0</v>
      </c>
      <c r="AT33" s="96"/>
      <c r="AU33" s="16">
        <f t="shared" si="23"/>
        <v>0</v>
      </c>
      <c r="AV33" s="96"/>
      <c r="AW33" s="95"/>
      <c r="AX33" s="94"/>
      <c r="AY33" s="25">
        <f t="shared" si="24"/>
        <v>0</v>
      </c>
      <c r="AZ33" s="96"/>
      <c r="BA33" s="16">
        <f t="shared" si="25"/>
        <v>0</v>
      </c>
      <c r="BB33" s="96"/>
      <c r="BC33" s="95"/>
      <c r="BD33" s="103"/>
      <c r="BE33" s="97" t="s">
        <v>288</v>
      </c>
      <c r="BF33" s="97" t="s">
        <v>309</v>
      </c>
      <c r="BG33" s="97" t="s">
        <v>290</v>
      </c>
      <c r="BH33" s="97" t="s">
        <v>264</v>
      </c>
      <c r="BI33" s="97" t="s">
        <v>265</v>
      </c>
      <c r="BJ33" s="98" t="s">
        <v>291</v>
      </c>
      <c r="BK33" s="98" t="s">
        <v>292</v>
      </c>
      <c r="BL33" s="104">
        <v>3241000</v>
      </c>
      <c r="BM33" s="98" t="s">
        <v>293</v>
      </c>
    </row>
    <row r="34" spans="1:65" s="105" customFormat="1" ht="49.5" hidden="1" customHeight="1" x14ac:dyDescent="0.25">
      <c r="A34" s="474" t="s">
        <v>316</v>
      </c>
      <c r="B34" s="96" t="s">
        <v>58</v>
      </c>
      <c r="C34" s="96"/>
      <c r="D34" s="339" t="s">
        <v>317</v>
      </c>
      <c r="E34" s="96"/>
      <c r="F34" s="97" t="s">
        <v>252</v>
      </c>
      <c r="G34" s="98" t="s">
        <v>253</v>
      </c>
      <c r="H34" s="99">
        <v>44216</v>
      </c>
      <c r="I34" s="99">
        <v>45442</v>
      </c>
      <c r="J34" s="98" t="s">
        <v>318</v>
      </c>
      <c r="K34" s="98" t="s">
        <v>319</v>
      </c>
      <c r="L34" s="98" t="s">
        <v>320</v>
      </c>
      <c r="M34" s="98" t="s">
        <v>64</v>
      </c>
      <c r="N34" s="106">
        <v>0</v>
      </c>
      <c r="O34" s="107">
        <v>0</v>
      </c>
      <c r="P34" s="106">
        <v>45</v>
      </c>
      <c r="Q34" s="101">
        <v>32989000</v>
      </c>
      <c r="R34" s="106">
        <v>45</v>
      </c>
      <c r="S34" s="101">
        <v>32989000</v>
      </c>
      <c r="T34" s="106">
        <v>45</v>
      </c>
      <c r="U34" s="101">
        <v>32989000</v>
      </c>
      <c r="V34" s="106">
        <v>30</v>
      </c>
      <c r="W34" s="101">
        <v>32989000</v>
      </c>
      <c r="X34" s="106">
        <v>165</v>
      </c>
      <c r="Y34" s="102">
        <f t="shared" si="17"/>
        <v>131956000</v>
      </c>
      <c r="Z34" s="94"/>
      <c r="AA34" s="25" t="str">
        <f t="shared" si="18"/>
        <v xml:space="preserve"> </v>
      </c>
      <c r="AB34" s="96"/>
      <c r="AC34" s="16" t="str">
        <f t="shared" si="19"/>
        <v xml:space="preserve"> </v>
      </c>
      <c r="AD34" s="96"/>
      <c r="AE34" s="95"/>
      <c r="AF34" s="94">
        <v>1499306</v>
      </c>
      <c r="AG34" s="25">
        <f t="shared" si="20"/>
        <v>4.5448664706417292E-2</v>
      </c>
      <c r="AH34" s="96">
        <v>0</v>
      </c>
      <c r="AI34" s="16">
        <f t="shared" si="21"/>
        <v>0</v>
      </c>
      <c r="AJ34" s="96" t="s">
        <v>321</v>
      </c>
      <c r="AK34" s="96"/>
      <c r="AL34" s="94">
        <v>7363740</v>
      </c>
      <c r="AM34" s="25">
        <v>0.22</v>
      </c>
      <c r="AN34" s="96">
        <v>62</v>
      </c>
      <c r="AO34" s="16">
        <v>1.38</v>
      </c>
      <c r="AP34" s="343" t="s">
        <v>322</v>
      </c>
      <c r="AQ34" s="344" t="s">
        <v>301</v>
      </c>
      <c r="AR34" s="94"/>
      <c r="AS34" s="25">
        <f t="shared" si="22"/>
        <v>0</v>
      </c>
      <c r="AT34" s="96"/>
      <c r="AU34" s="16">
        <f t="shared" si="23"/>
        <v>0</v>
      </c>
      <c r="AV34" s="96"/>
      <c r="AW34" s="95"/>
      <c r="AX34" s="94"/>
      <c r="AY34" s="25">
        <f t="shared" si="24"/>
        <v>0</v>
      </c>
      <c r="AZ34" s="96"/>
      <c r="BA34" s="16">
        <f t="shared" si="25"/>
        <v>0</v>
      </c>
      <c r="BB34" s="96"/>
      <c r="BC34" s="95"/>
      <c r="BD34" s="103"/>
      <c r="BE34" s="97" t="s">
        <v>323</v>
      </c>
      <c r="BF34" s="97" t="s">
        <v>324</v>
      </c>
      <c r="BG34" s="97" t="s">
        <v>325</v>
      </c>
      <c r="BH34" s="97" t="s">
        <v>264</v>
      </c>
      <c r="BI34" s="97" t="s">
        <v>265</v>
      </c>
      <c r="BJ34" s="97" t="s">
        <v>326</v>
      </c>
      <c r="BK34" s="97" t="s">
        <v>327</v>
      </c>
      <c r="BL34" s="104">
        <v>3241000</v>
      </c>
      <c r="BM34" s="98" t="s">
        <v>328</v>
      </c>
    </row>
    <row r="35" spans="1:65" s="105" customFormat="1" ht="49.5" hidden="1" customHeight="1" x14ac:dyDescent="0.25">
      <c r="A35" s="474" t="s">
        <v>329</v>
      </c>
      <c r="B35" s="96" t="s">
        <v>58</v>
      </c>
      <c r="C35" s="96"/>
      <c r="D35" s="339" t="s">
        <v>330</v>
      </c>
      <c r="E35" s="96"/>
      <c r="F35" s="97" t="s">
        <v>252</v>
      </c>
      <c r="G35" s="98" t="s">
        <v>253</v>
      </c>
      <c r="H35" s="99">
        <v>44216</v>
      </c>
      <c r="I35" s="99">
        <v>45442</v>
      </c>
      <c r="J35" s="110" t="s">
        <v>331</v>
      </c>
      <c r="K35" s="98" t="s">
        <v>332</v>
      </c>
      <c r="L35" s="98" t="s">
        <v>333</v>
      </c>
      <c r="M35" s="98" t="s">
        <v>64</v>
      </c>
      <c r="N35" s="106">
        <v>0</v>
      </c>
      <c r="O35" s="107">
        <v>0</v>
      </c>
      <c r="P35" s="106">
        <v>45</v>
      </c>
      <c r="Q35" s="101">
        <v>5720000</v>
      </c>
      <c r="R35" s="106">
        <v>45</v>
      </c>
      <c r="S35" s="101">
        <v>5720000</v>
      </c>
      <c r="T35" s="106">
        <v>45</v>
      </c>
      <c r="U35" s="101">
        <v>5720000</v>
      </c>
      <c r="V35" s="106">
        <v>30</v>
      </c>
      <c r="W35" s="101">
        <v>5720000</v>
      </c>
      <c r="X35" s="106">
        <v>165</v>
      </c>
      <c r="Y35" s="102">
        <f t="shared" si="17"/>
        <v>22880000</v>
      </c>
      <c r="Z35" s="94"/>
      <c r="AA35" s="25" t="str">
        <f t="shared" si="18"/>
        <v xml:space="preserve"> </v>
      </c>
      <c r="AB35" s="96"/>
      <c r="AC35" s="16" t="str">
        <f t="shared" si="19"/>
        <v xml:space="preserve"> </v>
      </c>
      <c r="AD35" s="96"/>
      <c r="AE35" s="95"/>
      <c r="AF35" s="94">
        <v>137333</v>
      </c>
      <c r="AG35" s="25">
        <f t="shared" si="20"/>
        <v>2.4009265734265733E-2</v>
      </c>
      <c r="AH35" s="96">
        <v>0</v>
      </c>
      <c r="AI35" s="16">
        <f t="shared" si="21"/>
        <v>0</v>
      </c>
      <c r="AJ35" s="96" t="s">
        <v>321</v>
      </c>
      <c r="AK35" s="96"/>
      <c r="AL35" s="94">
        <v>1167333</v>
      </c>
      <c r="AM35" s="25">
        <v>0.2</v>
      </c>
      <c r="AN35" s="96">
        <v>0</v>
      </c>
      <c r="AO35" s="16">
        <v>0</v>
      </c>
      <c r="AP35" s="343" t="s">
        <v>334</v>
      </c>
      <c r="AQ35" s="344" t="s">
        <v>301</v>
      </c>
      <c r="AR35" s="94"/>
      <c r="AS35" s="25">
        <f t="shared" si="22"/>
        <v>0</v>
      </c>
      <c r="AT35" s="96"/>
      <c r="AU35" s="16">
        <f t="shared" si="23"/>
        <v>0</v>
      </c>
      <c r="AV35" s="96"/>
      <c r="AW35" s="95"/>
      <c r="AX35" s="94"/>
      <c r="AY35" s="25">
        <f t="shared" si="24"/>
        <v>0</v>
      </c>
      <c r="AZ35" s="96"/>
      <c r="BA35" s="16">
        <f t="shared" si="25"/>
        <v>0</v>
      </c>
      <c r="BB35" s="96"/>
      <c r="BC35" s="95"/>
      <c r="BD35" s="103"/>
      <c r="BE35" s="97" t="s">
        <v>323</v>
      </c>
      <c r="BF35" s="97" t="s">
        <v>324</v>
      </c>
      <c r="BG35" s="97" t="s">
        <v>325</v>
      </c>
      <c r="BH35" s="97" t="s">
        <v>264</v>
      </c>
      <c r="BI35" s="97" t="s">
        <v>265</v>
      </c>
      <c r="BJ35" s="97" t="s">
        <v>326</v>
      </c>
      <c r="BK35" s="97" t="s">
        <v>327</v>
      </c>
      <c r="BL35" s="104">
        <v>3241000</v>
      </c>
      <c r="BM35" s="98" t="s">
        <v>328</v>
      </c>
    </row>
    <row r="36" spans="1:65" s="105" customFormat="1" ht="49.5" hidden="1" customHeight="1" x14ac:dyDescent="0.25">
      <c r="A36" s="474" t="s">
        <v>335</v>
      </c>
      <c r="B36" s="96" t="s">
        <v>58</v>
      </c>
      <c r="C36" s="96"/>
      <c r="D36" s="339" t="s">
        <v>336</v>
      </c>
      <c r="E36" s="96"/>
      <c r="F36" s="97" t="s">
        <v>252</v>
      </c>
      <c r="G36" s="98" t="s">
        <v>253</v>
      </c>
      <c r="H36" s="99">
        <v>44216</v>
      </c>
      <c r="I36" s="99">
        <v>45290</v>
      </c>
      <c r="J36" s="98" t="s">
        <v>337</v>
      </c>
      <c r="K36" s="98" t="s">
        <v>338</v>
      </c>
      <c r="L36" s="98" t="s">
        <v>283</v>
      </c>
      <c r="M36" s="98" t="s">
        <v>64</v>
      </c>
      <c r="N36" s="106">
        <v>0</v>
      </c>
      <c r="O36" s="107">
        <v>0</v>
      </c>
      <c r="P36" s="106">
        <v>1</v>
      </c>
      <c r="Q36" s="107">
        <v>10000000</v>
      </c>
      <c r="R36" s="106">
        <v>1</v>
      </c>
      <c r="S36" s="107">
        <v>10000000</v>
      </c>
      <c r="T36" s="106">
        <v>1</v>
      </c>
      <c r="U36" s="107">
        <v>10000000</v>
      </c>
      <c r="V36" s="106">
        <v>0</v>
      </c>
      <c r="W36" s="107">
        <v>0</v>
      </c>
      <c r="X36" s="106">
        <v>3</v>
      </c>
      <c r="Y36" s="102">
        <f t="shared" si="17"/>
        <v>30000000</v>
      </c>
      <c r="Z36" s="94"/>
      <c r="AA36" s="25" t="str">
        <f t="shared" si="18"/>
        <v xml:space="preserve"> </v>
      </c>
      <c r="AB36" s="96"/>
      <c r="AC36" s="16" t="str">
        <f t="shared" si="19"/>
        <v xml:space="preserve"> </v>
      </c>
      <c r="AD36" s="96"/>
      <c r="AE36" s="95"/>
      <c r="AF36" s="94">
        <v>0</v>
      </c>
      <c r="AG36" s="25">
        <f t="shared" si="20"/>
        <v>0</v>
      </c>
      <c r="AH36" s="96">
        <v>0</v>
      </c>
      <c r="AI36" s="16">
        <f t="shared" si="21"/>
        <v>0</v>
      </c>
      <c r="AJ36" s="96" t="s">
        <v>339</v>
      </c>
      <c r="AK36" s="96"/>
      <c r="AL36" s="94">
        <v>0</v>
      </c>
      <c r="AM36" s="25">
        <v>0</v>
      </c>
      <c r="AN36" s="96">
        <v>0</v>
      </c>
      <c r="AO36" s="16">
        <v>0</v>
      </c>
      <c r="AP36" s="343" t="s">
        <v>340</v>
      </c>
      <c r="AQ36" s="344" t="s">
        <v>301</v>
      </c>
      <c r="AR36" s="94"/>
      <c r="AS36" s="25">
        <f t="shared" si="22"/>
        <v>0</v>
      </c>
      <c r="AT36" s="96"/>
      <c r="AU36" s="16">
        <f t="shared" si="23"/>
        <v>0</v>
      </c>
      <c r="AV36" s="96"/>
      <c r="AW36" s="95"/>
      <c r="AX36" s="94"/>
      <c r="AY36" s="25">
        <f t="shared" si="24"/>
        <v>0</v>
      </c>
      <c r="AZ36" s="96"/>
      <c r="BA36" s="16">
        <f t="shared" si="25"/>
        <v>0</v>
      </c>
      <c r="BB36" s="96"/>
      <c r="BC36" s="95"/>
      <c r="BD36" s="103"/>
      <c r="BE36" s="97" t="s">
        <v>323</v>
      </c>
      <c r="BF36" s="97" t="s">
        <v>324</v>
      </c>
      <c r="BG36" s="97" t="s">
        <v>325</v>
      </c>
      <c r="BH36" s="97" t="s">
        <v>264</v>
      </c>
      <c r="BI36" s="97" t="s">
        <v>265</v>
      </c>
      <c r="BJ36" s="97" t="s">
        <v>326</v>
      </c>
      <c r="BK36" s="97" t="s">
        <v>327</v>
      </c>
      <c r="BL36" s="104">
        <v>3241000</v>
      </c>
      <c r="BM36" s="98" t="s">
        <v>328</v>
      </c>
    </row>
    <row r="37" spans="1:65" s="105" customFormat="1" ht="49.5" hidden="1" customHeight="1" x14ac:dyDescent="0.25">
      <c r="A37" s="474" t="s">
        <v>341</v>
      </c>
      <c r="B37" s="96" t="s">
        <v>58</v>
      </c>
      <c r="C37" s="96"/>
      <c r="D37" s="339" t="s">
        <v>342</v>
      </c>
      <c r="E37" s="96"/>
      <c r="F37" s="97" t="s">
        <v>252</v>
      </c>
      <c r="G37" s="98" t="s">
        <v>253</v>
      </c>
      <c r="H37" s="99">
        <v>44216</v>
      </c>
      <c r="I37" s="99">
        <v>45442</v>
      </c>
      <c r="J37" s="98" t="s">
        <v>343</v>
      </c>
      <c r="K37" s="98" t="s">
        <v>344</v>
      </c>
      <c r="L37" s="98" t="s">
        <v>345</v>
      </c>
      <c r="M37" s="98" t="s">
        <v>64</v>
      </c>
      <c r="N37" s="106">
        <v>0</v>
      </c>
      <c r="O37" s="107">
        <v>0</v>
      </c>
      <c r="P37" s="106">
        <v>1</v>
      </c>
      <c r="Q37" s="107">
        <v>40040000</v>
      </c>
      <c r="R37" s="106">
        <v>1</v>
      </c>
      <c r="S37" s="107">
        <v>40040000</v>
      </c>
      <c r="T37" s="106">
        <v>1</v>
      </c>
      <c r="U37" s="107">
        <v>40040000</v>
      </c>
      <c r="V37" s="106">
        <v>1</v>
      </c>
      <c r="W37" s="107">
        <v>40040000</v>
      </c>
      <c r="X37" s="106">
        <v>1</v>
      </c>
      <c r="Y37" s="102">
        <f t="shared" si="17"/>
        <v>160160000</v>
      </c>
      <c r="Z37" s="94"/>
      <c r="AA37" s="25" t="str">
        <f t="shared" si="18"/>
        <v xml:space="preserve"> </v>
      </c>
      <c r="AB37" s="96"/>
      <c r="AC37" s="16" t="str">
        <f t="shared" si="19"/>
        <v xml:space="preserve"> </v>
      </c>
      <c r="AD37" s="96"/>
      <c r="AE37" s="95"/>
      <c r="AF37" s="94">
        <v>961333</v>
      </c>
      <c r="AG37" s="25">
        <f t="shared" si="20"/>
        <v>2.4009315684315684E-2</v>
      </c>
      <c r="AH37" s="96">
        <v>1</v>
      </c>
      <c r="AI37" s="16">
        <f t="shared" si="21"/>
        <v>1</v>
      </c>
      <c r="AJ37" s="96" t="s">
        <v>346</v>
      </c>
      <c r="AK37" s="96"/>
      <c r="AL37" s="94">
        <v>8171333</v>
      </c>
      <c r="AM37" s="25">
        <v>0.2</v>
      </c>
      <c r="AN37" s="96">
        <v>1</v>
      </c>
      <c r="AO37" s="16">
        <v>1</v>
      </c>
      <c r="AP37" s="343" t="s">
        <v>347</v>
      </c>
      <c r="AQ37" s="344" t="s">
        <v>301</v>
      </c>
      <c r="AR37" s="94"/>
      <c r="AS37" s="25">
        <f t="shared" si="22"/>
        <v>0</v>
      </c>
      <c r="AT37" s="96"/>
      <c r="AU37" s="16">
        <f t="shared" si="23"/>
        <v>0</v>
      </c>
      <c r="AV37" s="96"/>
      <c r="AW37" s="95"/>
      <c r="AX37" s="94"/>
      <c r="AY37" s="25">
        <f t="shared" si="24"/>
        <v>0</v>
      </c>
      <c r="AZ37" s="96"/>
      <c r="BA37" s="16">
        <f t="shared" si="25"/>
        <v>0</v>
      </c>
      <c r="BB37" s="96"/>
      <c r="BC37" s="95"/>
      <c r="BD37" s="103"/>
      <c r="BE37" s="97" t="s">
        <v>323</v>
      </c>
      <c r="BF37" s="97" t="s">
        <v>324</v>
      </c>
      <c r="BG37" s="97" t="s">
        <v>325</v>
      </c>
      <c r="BH37" s="97" t="s">
        <v>264</v>
      </c>
      <c r="BI37" s="97" t="s">
        <v>265</v>
      </c>
      <c r="BJ37" s="97" t="s">
        <v>326</v>
      </c>
      <c r="BK37" s="97" t="s">
        <v>327</v>
      </c>
      <c r="BL37" s="104">
        <v>3241000</v>
      </c>
      <c r="BM37" s="98" t="s">
        <v>328</v>
      </c>
    </row>
    <row r="38" spans="1:65" s="105" customFormat="1" ht="49.5" hidden="1" customHeight="1" x14ac:dyDescent="0.25">
      <c r="A38" s="474" t="s">
        <v>348</v>
      </c>
      <c r="B38" s="96" t="s">
        <v>58</v>
      </c>
      <c r="C38" s="96"/>
      <c r="D38" s="339" t="s">
        <v>349</v>
      </c>
      <c r="E38" s="96"/>
      <c r="F38" s="97" t="s">
        <v>252</v>
      </c>
      <c r="G38" s="98" t="s">
        <v>253</v>
      </c>
      <c r="H38" s="99">
        <v>44197</v>
      </c>
      <c r="I38" s="99">
        <v>44560</v>
      </c>
      <c r="J38" s="98" t="s">
        <v>350</v>
      </c>
      <c r="K38" s="98" t="s">
        <v>351</v>
      </c>
      <c r="L38" s="98" t="s">
        <v>283</v>
      </c>
      <c r="M38" s="98" t="s">
        <v>64</v>
      </c>
      <c r="N38" s="106">
        <v>0</v>
      </c>
      <c r="O38" s="107">
        <v>0</v>
      </c>
      <c r="P38" s="106">
        <v>30</v>
      </c>
      <c r="Q38" s="107">
        <v>24000000</v>
      </c>
      <c r="R38" s="106">
        <v>0</v>
      </c>
      <c r="S38" s="107">
        <v>0</v>
      </c>
      <c r="T38" s="106">
        <v>0</v>
      </c>
      <c r="U38" s="107">
        <v>0</v>
      </c>
      <c r="V38" s="106">
        <v>0</v>
      </c>
      <c r="W38" s="107">
        <v>0</v>
      </c>
      <c r="X38" s="106">
        <v>30</v>
      </c>
      <c r="Y38" s="102">
        <f t="shared" si="17"/>
        <v>24000000</v>
      </c>
      <c r="Z38" s="94"/>
      <c r="AA38" s="25" t="str">
        <f t="shared" si="18"/>
        <v xml:space="preserve"> </v>
      </c>
      <c r="AB38" s="96"/>
      <c r="AC38" s="16" t="str">
        <f t="shared" si="19"/>
        <v xml:space="preserve"> </v>
      </c>
      <c r="AD38" s="96"/>
      <c r="AE38" s="95"/>
      <c r="AF38" s="94">
        <v>0</v>
      </c>
      <c r="AG38" s="25">
        <f t="shared" si="20"/>
        <v>0</v>
      </c>
      <c r="AH38" s="96">
        <v>0</v>
      </c>
      <c r="AI38" s="16">
        <f t="shared" si="21"/>
        <v>0</v>
      </c>
      <c r="AJ38" s="96" t="s">
        <v>352</v>
      </c>
      <c r="AK38" s="111" t="s">
        <v>353</v>
      </c>
      <c r="AL38" s="94">
        <v>0</v>
      </c>
      <c r="AM38" s="25">
        <v>0</v>
      </c>
      <c r="AN38" s="96">
        <v>0</v>
      </c>
      <c r="AO38" s="16">
        <v>0</v>
      </c>
      <c r="AP38" s="343" t="s">
        <v>354</v>
      </c>
      <c r="AQ38" s="344" t="s">
        <v>355</v>
      </c>
      <c r="AR38" s="94"/>
      <c r="AS38" s="25">
        <f t="shared" si="22"/>
        <v>0</v>
      </c>
      <c r="AT38" s="96"/>
      <c r="AU38" s="16">
        <f t="shared" si="23"/>
        <v>0</v>
      </c>
      <c r="AV38" s="96"/>
      <c r="AW38" s="95"/>
      <c r="AX38" s="94"/>
      <c r="AY38" s="25">
        <f t="shared" si="24"/>
        <v>0</v>
      </c>
      <c r="AZ38" s="96"/>
      <c r="BA38" s="16">
        <f t="shared" si="25"/>
        <v>0</v>
      </c>
      <c r="BB38" s="96"/>
      <c r="BC38" s="95"/>
      <c r="BD38" s="103"/>
      <c r="BE38" s="97" t="s">
        <v>356</v>
      </c>
      <c r="BF38" s="97" t="s">
        <v>357</v>
      </c>
      <c r="BG38" s="97" t="s">
        <v>358</v>
      </c>
      <c r="BH38" s="97" t="s">
        <v>264</v>
      </c>
      <c r="BI38" s="97" t="s">
        <v>265</v>
      </c>
      <c r="BJ38" s="97" t="s">
        <v>359</v>
      </c>
      <c r="BK38" s="97" t="s">
        <v>360</v>
      </c>
      <c r="BL38" s="104">
        <v>3241000</v>
      </c>
      <c r="BM38" s="98" t="s">
        <v>361</v>
      </c>
    </row>
    <row r="39" spans="1:65" s="105" customFormat="1" ht="49.5" hidden="1" customHeight="1" x14ac:dyDescent="0.25">
      <c r="A39" s="474" t="s">
        <v>362</v>
      </c>
      <c r="B39" s="96" t="s">
        <v>58</v>
      </c>
      <c r="C39" s="96"/>
      <c r="D39" s="339" t="s">
        <v>363</v>
      </c>
      <c r="E39" s="96"/>
      <c r="F39" s="97" t="s">
        <v>252</v>
      </c>
      <c r="G39" s="98" t="s">
        <v>253</v>
      </c>
      <c r="H39" s="112">
        <v>44197</v>
      </c>
      <c r="I39" s="112">
        <v>45290</v>
      </c>
      <c r="J39" s="97" t="s">
        <v>364</v>
      </c>
      <c r="K39" s="97" t="s">
        <v>365</v>
      </c>
      <c r="L39" s="98" t="s">
        <v>283</v>
      </c>
      <c r="M39" s="98" t="s">
        <v>64</v>
      </c>
      <c r="N39" s="106">
        <v>0</v>
      </c>
      <c r="O39" s="107">
        <v>0</v>
      </c>
      <c r="P39" s="113">
        <v>1</v>
      </c>
      <c r="Q39" s="101">
        <v>8333333</v>
      </c>
      <c r="R39" s="106">
        <v>0</v>
      </c>
      <c r="S39" s="107">
        <v>0</v>
      </c>
      <c r="T39" s="113">
        <v>1</v>
      </c>
      <c r="U39" s="101">
        <v>8333333</v>
      </c>
      <c r="V39" s="106">
        <v>0</v>
      </c>
      <c r="W39" s="107">
        <v>0</v>
      </c>
      <c r="X39" s="106">
        <v>2</v>
      </c>
      <c r="Y39" s="102">
        <f t="shared" si="17"/>
        <v>16666666</v>
      </c>
      <c r="Z39" s="94"/>
      <c r="AA39" s="25" t="str">
        <f t="shared" si="18"/>
        <v xml:space="preserve"> </v>
      </c>
      <c r="AB39" s="96"/>
      <c r="AC39" s="16" t="str">
        <f t="shared" si="19"/>
        <v xml:space="preserve"> </v>
      </c>
      <c r="AD39" s="96"/>
      <c r="AE39" s="95"/>
      <c r="AF39" s="94">
        <v>4166667</v>
      </c>
      <c r="AG39" s="25">
        <f t="shared" si="20"/>
        <v>0.50000006000000241</v>
      </c>
      <c r="AH39" s="96">
        <v>0</v>
      </c>
      <c r="AI39" s="16">
        <f t="shared" si="21"/>
        <v>0</v>
      </c>
      <c r="AJ39" s="3" t="s">
        <v>366</v>
      </c>
      <c r="AK39" s="96" t="s">
        <v>367</v>
      </c>
      <c r="AL39" s="94">
        <v>4166667</v>
      </c>
      <c r="AM39" s="25">
        <v>0.5</v>
      </c>
      <c r="AN39" s="96">
        <v>0</v>
      </c>
      <c r="AO39" s="16">
        <v>0</v>
      </c>
      <c r="AP39" s="343" t="s">
        <v>368</v>
      </c>
      <c r="AQ39" s="344" t="s">
        <v>369</v>
      </c>
      <c r="AR39" s="94"/>
      <c r="AS39" s="25">
        <f t="shared" si="22"/>
        <v>0</v>
      </c>
      <c r="AT39" s="96"/>
      <c r="AU39" s="16">
        <f t="shared" si="23"/>
        <v>0</v>
      </c>
      <c r="AV39" s="96"/>
      <c r="AW39" s="95"/>
      <c r="AX39" s="94"/>
      <c r="AY39" s="25">
        <f t="shared" si="24"/>
        <v>0</v>
      </c>
      <c r="AZ39" s="96"/>
      <c r="BA39" s="16">
        <f t="shared" si="25"/>
        <v>0</v>
      </c>
      <c r="BB39" s="96"/>
      <c r="BC39" s="95"/>
      <c r="BD39" s="103"/>
      <c r="BE39" s="97" t="s">
        <v>370</v>
      </c>
      <c r="BF39" s="97" t="s">
        <v>371</v>
      </c>
      <c r="BG39" s="97" t="s">
        <v>372</v>
      </c>
      <c r="BH39" s="97" t="s">
        <v>264</v>
      </c>
      <c r="BI39" s="97" t="s">
        <v>265</v>
      </c>
      <c r="BJ39" s="97" t="s">
        <v>373</v>
      </c>
      <c r="BK39" s="97" t="s">
        <v>374</v>
      </c>
      <c r="BL39" s="104">
        <v>3241000</v>
      </c>
      <c r="BM39" s="98" t="s">
        <v>375</v>
      </c>
    </row>
    <row r="40" spans="1:65" s="105" customFormat="1" ht="49.5" hidden="1" customHeight="1" x14ac:dyDescent="0.25">
      <c r="A40" s="474" t="s">
        <v>376</v>
      </c>
      <c r="B40" s="96" t="s">
        <v>58</v>
      </c>
      <c r="C40" s="96"/>
      <c r="D40" s="340" t="s">
        <v>377</v>
      </c>
      <c r="E40" s="96"/>
      <c r="F40" s="97" t="s">
        <v>252</v>
      </c>
      <c r="G40" s="98" t="s">
        <v>253</v>
      </c>
      <c r="H40" s="112">
        <v>44197</v>
      </c>
      <c r="I40" s="99">
        <v>45442</v>
      </c>
      <c r="J40" s="97" t="s">
        <v>378</v>
      </c>
      <c r="K40" s="97" t="s">
        <v>379</v>
      </c>
      <c r="L40" s="98" t="s">
        <v>380</v>
      </c>
      <c r="M40" s="98" t="s">
        <v>64</v>
      </c>
      <c r="N40" s="113">
        <v>0</v>
      </c>
      <c r="O40" s="107">
        <v>0</v>
      </c>
      <c r="P40" s="113">
        <v>5</v>
      </c>
      <c r="Q40" s="101">
        <v>16129610</v>
      </c>
      <c r="R40" s="113">
        <v>5</v>
      </c>
      <c r="S40" s="101">
        <v>16936090.5</v>
      </c>
      <c r="T40" s="113">
        <v>5</v>
      </c>
      <c r="U40" s="101">
        <v>17782895.024999999</v>
      </c>
      <c r="V40" s="113">
        <v>5</v>
      </c>
      <c r="W40" s="101">
        <v>18672039.776249997</v>
      </c>
      <c r="X40" s="106">
        <v>20</v>
      </c>
      <c r="Y40" s="102">
        <f t="shared" si="17"/>
        <v>69520635.301249996</v>
      </c>
      <c r="Z40" s="94"/>
      <c r="AA40" s="25" t="str">
        <f t="shared" si="18"/>
        <v xml:space="preserve"> </v>
      </c>
      <c r="AB40" s="96"/>
      <c r="AC40" s="16" t="str">
        <f t="shared" si="19"/>
        <v xml:space="preserve"> </v>
      </c>
      <c r="AD40" s="96"/>
      <c r="AE40" s="95"/>
      <c r="AF40" s="94">
        <v>0</v>
      </c>
      <c r="AG40" s="25">
        <f t="shared" si="20"/>
        <v>0</v>
      </c>
      <c r="AH40" s="96">
        <v>0</v>
      </c>
      <c r="AI40" s="16">
        <f t="shared" si="21"/>
        <v>0</v>
      </c>
      <c r="AJ40" s="96" t="s">
        <v>381</v>
      </c>
      <c r="AK40" s="96" t="s">
        <v>382</v>
      </c>
      <c r="AL40" s="94">
        <v>0</v>
      </c>
      <c r="AM40" s="25">
        <v>0</v>
      </c>
      <c r="AN40" s="96">
        <v>0</v>
      </c>
      <c r="AO40" s="16">
        <v>0</v>
      </c>
      <c r="AP40" s="343" t="s">
        <v>383</v>
      </c>
      <c r="AQ40" s="344" t="s">
        <v>384</v>
      </c>
      <c r="AR40" s="94"/>
      <c r="AS40" s="25">
        <f t="shared" si="22"/>
        <v>0</v>
      </c>
      <c r="AT40" s="96"/>
      <c r="AU40" s="16">
        <f t="shared" si="23"/>
        <v>0</v>
      </c>
      <c r="AV40" s="96"/>
      <c r="AW40" s="95"/>
      <c r="AX40" s="94"/>
      <c r="AY40" s="25">
        <f t="shared" si="24"/>
        <v>0</v>
      </c>
      <c r="AZ40" s="96"/>
      <c r="BA40" s="16">
        <f t="shared" si="25"/>
        <v>0</v>
      </c>
      <c r="BB40" s="96"/>
      <c r="BC40" s="95"/>
      <c r="BD40" s="103"/>
      <c r="BE40" s="97" t="s">
        <v>370</v>
      </c>
      <c r="BF40" s="97" t="s">
        <v>371</v>
      </c>
      <c r="BG40" s="97" t="s">
        <v>372</v>
      </c>
      <c r="BH40" s="97" t="s">
        <v>264</v>
      </c>
      <c r="BI40" s="97" t="s">
        <v>265</v>
      </c>
      <c r="BJ40" s="97" t="s">
        <v>373</v>
      </c>
      <c r="BK40" s="97" t="s">
        <v>374</v>
      </c>
      <c r="BL40" s="104">
        <v>3241000</v>
      </c>
      <c r="BM40" s="98" t="s">
        <v>375</v>
      </c>
    </row>
    <row r="41" spans="1:65" s="105" customFormat="1" ht="49.5" hidden="1" customHeight="1" x14ac:dyDescent="0.25">
      <c r="A41" s="474" t="s">
        <v>385</v>
      </c>
      <c r="B41" s="96" t="s">
        <v>58</v>
      </c>
      <c r="C41" s="96"/>
      <c r="D41" s="339" t="s">
        <v>386</v>
      </c>
      <c r="E41" s="96"/>
      <c r="F41" s="97" t="s">
        <v>252</v>
      </c>
      <c r="G41" s="98" t="s">
        <v>253</v>
      </c>
      <c r="H41" s="112">
        <v>44197</v>
      </c>
      <c r="I41" s="99">
        <v>45442</v>
      </c>
      <c r="J41" s="97" t="s">
        <v>387</v>
      </c>
      <c r="K41" s="97" t="s">
        <v>388</v>
      </c>
      <c r="L41" s="98" t="s">
        <v>389</v>
      </c>
      <c r="M41" s="98" t="s">
        <v>64</v>
      </c>
      <c r="N41" s="113">
        <v>0</v>
      </c>
      <c r="O41" s="107">
        <v>0</v>
      </c>
      <c r="P41" s="113">
        <v>2</v>
      </c>
      <c r="Q41" s="101">
        <v>992916.66666666663</v>
      </c>
      <c r="R41" s="113">
        <v>2</v>
      </c>
      <c r="S41" s="101">
        <v>1042562.5</v>
      </c>
      <c r="T41" s="113">
        <v>2</v>
      </c>
      <c r="U41" s="101">
        <v>1094690.625</v>
      </c>
      <c r="V41" s="113">
        <v>2</v>
      </c>
      <c r="W41" s="101">
        <v>1149425.15625</v>
      </c>
      <c r="X41" s="106">
        <v>8</v>
      </c>
      <c r="Y41" s="102">
        <f t="shared" si="17"/>
        <v>4279594.947916666</v>
      </c>
      <c r="Z41" s="94"/>
      <c r="AA41" s="25" t="str">
        <f t="shared" si="18"/>
        <v xml:space="preserve"> </v>
      </c>
      <c r="AB41" s="96"/>
      <c r="AC41" s="16" t="str">
        <f t="shared" si="19"/>
        <v xml:space="preserve"> </v>
      </c>
      <c r="AD41" s="96"/>
      <c r="AE41" s="95"/>
      <c r="AF41" s="94">
        <v>198488</v>
      </c>
      <c r="AG41" s="25">
        <f t="shared" si="20"/>
        <v>0.19990398657154848</v>
      </c>
      <c r="AH41" s="96">
        <v>1</v>
      </c>
      <c r="AI41" s="16">
        <f t="shared" si="21"/>
        <v>0.5</v>
      </c>
      <c r="AJ41" s="96" t="s">
        <v>390</v>
      </c>
      <c r="AK41" s="96" t="s">
        <v>391</v>
      </c>
      <c r="AL41" s="94">
        <v>396976</v>
      </c>
      <c r="AM41" s="25">
        <v>0.4</v>
      </c>
      <c r="AN41" s="96">
        <v>4</v>
      </c>
      <c r="AO41" s="16">
        <v>2</v>
      </c>
      <c r="AP41" s="343" t="s">
        <v>392</v>
      </c>
      <c r="AQ41" s="344" t="s">
        <v>393</v>
      </c>
      <c r="AR41" s="94"/>
      <c r="AS41" s="25">
        <f t="shared" si="22"/>
        <v>0</v>
      </c>
      <c r="AT41" s="96"/>
      <c r="AU41" s="16">
        <f t="shared" si="23"/>
        <v>0</v>
      </c>
      <c r="AV41" s="96"/>
      <c r="AW41" s="95"/>
      <c r="AX41" s="94"/>
      <c r="AY41" s="25">
        <f t="shared" si="24"/>
        <v>0</v>
      </c>
      <c r="AZ41" s="96"/>
      <c r="BA41" s="16">
        <f t="shared" si="25"/>
        <v>0</v>
      </c>
      <c r="BB41" s="96"/>
      <c r="BC41" s="95"/>
      <c r="BD41" s="103"/>
      <c r="BE41" s="97" t="s">
        <v>370</v>
      </c>
      <c r="BF41" s="97" t="s">
        <v>371</v>
      </c>
      <c r="BG41" s="97" t="s">
        <v>372</v>
      </c>
      <c r="BH41" s="97" t="s">
        <v>264</v>
      </c>
      <c r="BI41" s="97" t="s">
        <v>265</v>
      </c>
      <c r="BJ41" s="97" t="s">
        <v>373</v>
      </c>
      <c r="BK41" s="97" t="s">
        <v>374</v>
      </c>
      <c r="BL41" s="104">
        <v>3241000</v>
      </c>
      <c r="BM41" s="98" t="s">
        <v>375</v>
      </c>
    </row>
    <row r="42" spans="1:65" s="105" customFormat="1" ht="49.5" hidden="1" customHeight="1" x14ac:dyDescent="0.25">
      <c r="A42" s="474" t="s">
        <v>394</v>
      </c>
      <c r="B42" s="96" t="s">
        <v>58</v>
      </c>
      <c r="C42" s="96"/>
      <c r="D42" s="339" t="s">
        <v>395</v>
      </c>
      <c r="E42" s="96"/>
      <c r="F42" s="97" t="s">
        <v>252</v>
      </c>
      <c r="G42" s="98" t="s">
        <v>253</v>
      </c>
      <c r="H42" s="112">
        <v>44197</v>
      </c>
      <c r="I42" s="99">
        <v>45442</v>
      </c>
      <c r="J42" s="97" t="s">
        <v>396</v>
      </c>
      <c r="K42" s="97" t="s">
        <v>397</v>
      </c>
      <c r="L42" s="98" t="s">
        <v>283</v>
      </c>
      <c r="M42" s="98" t="s">
        <v>64</v>
      </c>
      <c r="N42" s="108">
        <v>0</v>
      </c>
      <c r="O42" s="107">
        <v>0</v>
      </c>
      <c r="P42" s="108">
        <v>1</v>
      </c>
      <c r="Q42" s="101">
        <v>3125000</v>
      </c>
      <c r="R42" s="108">
        <v>1</v>
      </c>
      <c r="S42" s="101">
        <v>3125000</v>
      </c>
      <c r="T42" s="108">
        <v>1</v>
      </c>
      <c r="U42" s="101">
        <v>3125000</v>
      </c>
      <c r="V42" s="108">
        <v>1</v>
      </c>
      <c r="W42" s="101">
        <v>3125000</v>
      </c>
      <c r="X42" s="108">
        <v>1</v>
      </c>
      <c r="Y42" s="102">
        <f t="shared" si="17"/>
        <v>12500000</v>
      </c>
      <c r="Z42" s="94"/>
      <c r="AA42" s="25" t="str">
        <f t="shared" si="18"/>
        <v xml:space="preserve"> </v>
      </c>
      <c r="AB42" s="96"/>
      <c r="AC42" s="16" t="str">
        <f t="shared" si="19"/>
        <v xml:space="preserve"> </v>
      </c>
      <c r="AD42" s="96"/>
      <c r="AE42" s="95"/>
      <c r="AF42" s="94">
        <v>781250</v>
      </c>
      <c r="AG42" s="25">
        <f t="shared" si="20"/>
        <v>0.25</v>
      </c>
      <c r="AH42" s="109">
        <v>0.5</v>
      </c>
      <c r="AI42" s="16">
        <f t="shared" si="21"/>
        <v>0.5</v>
      </c>
      <c r="AJ42" s="3" t="s">
        <v>398</v>
      </c>
      <c r="AK42" s="96" t="s">
        <v>367</v>
      </c>
      <c r="AL42" s="94">
        <v>3125000</v>
      </c>
      <c r="AM42" s="25">
        <v>1</v>
      </c>
      <c r="AN42" s="109">
        <v>0.5</v>
      </c>
      <c r="AO42" s="16">
        <v>0.5</v>
      </c>
      <c r="AP42" s="343" t="s">
        <v>399</v>
      </c>
      <c r="AQ42" s="344" t="s">
        <v>400</v>
      </c>
      <c r="AR42" s="94"/>
      <c r="AS42" s="25">
        <f t="shared" si="22"/>
        <v>0</v>
      </c>
      <c r="AT42" s="109"/>
      <c r="AU42" s="16">
        <f t="shared" si="23"/>
        <v>0</v>
      </c>
      <c r="AV42" s="96"/>
      <c r="AW42" s="95"/>
      <c r="AX42" s="94"/>
      <c r="AY42" s="25">
        <f t="shared" si="24"/>
        <v>0</v>
      </c>
      <c r="AZ42" s="109"/>
      <c r="BA42" s="16">
        <f t="shared" si="25"/>
        <v>0</v>
      </c>
      <c r="BB42" s="96"/>
      <c r="BC42" s="95"/>
      <c r="BD42" s="103"/>
      <c r="BE42" s="97" t="s">
        <v>370</v>
      </c>
      <c r="BF42" s="97" t="s">
        <v>371</v>
      </c>
      <c r="BG42" s="97" t="s">
        <v>372</v>
      </c>
      <c r="BH42" s="97" t="s">
        <v>264</v>
      </c>
      <c r="BI42" s="97" t="s">
        <v>265</v>
      </c>
      <c r="BJ42" s="97" t="s">
        <v>373</v>
      </c>
      <c r="BK42" s="97" t="s">
        <v>374</v>
      </c>
      <c r="BL42" s="104">
        <v>3241000</v>
      </c>
      <c r="BM42" s="98" t="s">
        <v>375</v>
      </c>
    </row>
    <row r="43" spans="1:65" s="105" customFormat="1" ht="49.5" hidden="1" customHeight="1" x14ac:dyDescent="0.25">
      <c r="A43" s="474" t="s">
        <v>401</v>
      </c>
      <c r="B43" s="96" t="s">
        <v>58</v>
      </c>
      <c r="C43" s="96"/>
      <c r="D43" s="339" t="s">
        <v>402</v>
      </c>
      <c r="E43" s="96"/>
      <c r="F43" s="97" t="s">
        <v>252</v>
      </c>
      <c r="G43" s="98" t="s">
        <v>253</v>
      </c>
      <c r="H43" s="112">
        <v>44197</v>
      </c>
      <c r="I43" s="99">
        <v>44560</v>
      </c>
      <c r="J43" s="98" t="s">
        <v>403</v>
      </c>
      <c r="K43" s="98" t="s">
        <v>404</v>
      </c>
      <c r="L43" s="98" t="s">
        <v>283</v>
      </c>
      <c r="M43" s="98" t="s">
        <v>64</v>
      </c>
      <c r="N43" s="100">
        <v>0</v>
      </c>
      <c r="O43" s="107">
        <v>0</v>
      </c>
      <c r="P43" s="100">
        <v>1</v>
      </c>
      <c r="Q43" s="107">
        <v>1100000</v>
      </c>
      <c r="R43" s="100">
        <v>0</v>
      </c>
      <c r="S43" s="107">
        <v>0</v>
      </c>
      <c r="T43" s="100">
        <v>0</v>
      </c>
      <c r="U43" s="107">
        <v>0</v>
      </c>
      <c r="V43" s="100">
        <v>0</v>
      </c>
      <c r="W43" s="107">
        <v>0</v>
      </c>
      <c r="X43" s="100">
        <v>1</v>
      </c>
      <c r="Y43" s="102">
        <f t="shared" si="17"/>
        <v>1100000</v>
      </c>
      <c r="Z43" s="94"/>
      <c r="AA43" s="25" t="str">
        <f t="shared" si="18"/>
        <v xml:space="preserve"> </v>
      </c>
      <c r="AB43" s="96"/>
      <c r="AC43" s="16" t="str">
        <f t="shared" si="19"/>
        <v xml:space="preserve"> </v>
      </c>
      <c r="AD43" s="96"/>
      <c r="AE43" s="95"/>
      <c r="AF43" s="94">
        <v>0</v>
      </c>
      <c r="AG43" s="25">
        <f t="shared" si="20"/>
        <v>0</v>
      </c>
      <c r="AH43" s="96">
        <v>0</v>
      </c>
      <c r="AI43" s="16">
        <f t="shared" si="21"/>
        <v>0</v>
      </c>
      <c r="AJ43" s="96" t="s">
        <v>405</v>
      </c>
      <c r="AK43" s="96" t="s">
        <v>406</v>
      </c>
      <c r="AL43" s="94">
        <v>0</v>
      </c>
      <c r="AM43" s="25">
        <v>0</v>
      </c>
      <c r="AN43" s="96">
        <v>0</v>
      </c>
      <c r="AO43" s="16">
        <v>0</v>
      </c>
      <c r="AP43" s="343" t="s">
        <v>407</v>
      </c>
      <c r="AQ43" s="344" t="s">
        <v>408</v>
      </c>
      <c r="AR43" s="94"/>
      <c r="AS43" s="25">
        <f t="shared" si="22"/>
        <v>0</v>
      </c>
      <c r="AT43" s="96"/>
      <c r="AU43" s="16">
        <f t="shared" si="23"/>
        <v>0</v>
      </c>
      <c r="AV43" s="96"/>
      <c r="AW43" s="95"/>
      <c r="AX43" s="94"/>
      <c r="AY43" s="25">
        <f t="shared" si="24"/>
        <v>0</v>
      </c>
      <c r="AZ43" s="96"/>
      <c r="BA43" s="16">
        <f t="shared" si="25"/>
        <v>0</v>
      </c>
      <c r="BB43" s="96"/>
      <c r="BC43" s="95"/>
      <c r="BD43" s="103"/>
      <c r="BE43" s="97" t="s">
        <v>261</v>
      </c>
      <c r="BF43" s="97" t="s">
        <v>409</v>
      </c>
      <c r="BG43" s="97" t="s">
        <v>410</v>
      </c>
      <c r="BH43" s="97" t="s">
        <v>264</v>
      </c>
      <c r="BI43" s="97" t="s">
        <v>265</v>
      </c>
      <c r="BJ43" s="98" t="s">
        <v>411</v>
      </c>
      <c r="BK43" s="98" t="s">
        <v>412</v>
      </c>
      <c r="BL43" s="104">
        <v>3241000</v>
      </c>
      <c r="BM43" s="98" t="s">
        <v>413</v>
      </c>
    </row>
    <row r="44" spans="1:65" s="105" customFormat="1" ht="49.5" hidden="1" customHeight="1" x14ac:dyDescent="0.25">
      <c r="A44" s="474" t="s">
        <v>414</v>
      </c>
      <c r="B44" s="96" t="s">
        <v>58</v>
      </c>
      <c r="C44" s="96"/>
      <c r="D44" s="339" t="s">
        <v>415</v>
      </c>
      <c r="E44" s="96"/>
      <c r="F44" s="97" t="s">
        <v>252</v>
      </c>
      <c r="G44" s="98" t="s">
        <v>253</v>
      </c>
      <c r="H44" s="99">
        <v>44197</v>
      </c>
      <c r="I44" s="99">
        <v>44560</v>
      </c>
      <c r="J44" s="98" t="s">
        <v>416</v>
      </c>
      <c r="K44" s="98" t="s">
        <v>417</v>
      </c>
      <c r="L44" s="98" t="s">
        <v>283</v>
      </c>
      <c r="M44" s="98" t="s">
        <v>64</v>
      </c>
      <c r="N44" s="106">
        <v>0</v>
      </c>
      <c r="O44" s="107">
        <v>0</v>
      </c>
      <c r="P44" s="106">
        <v>1</v>
      </c>
      <c r="Q44" s="107">
        <v>41200000</v>
      </c>
      <c r="R44" s="106">
        <v>0</v>
      </c>
      <c r="S44" s="107">
        <v>0</v>
      </c>
      <c r="T44" s="106">
        <v>0</v>
      </c>
      <c r="U44" s="107">
        <v>0</v>
      </c>
      <c r="V44" s="106">
        <v>0</v>
      </c>
      <c r="W44" s="107">
        <v>0</v>
      </c>
      <c r="X44" s="106">
        <v>1</v>
      </c>
      <c r="Y44" s="102">
        <f t="shared" si="17"/>
        <v>41200000</v>
      </c>
      <c r="Z44" s="94"/>
      <c r="AA44" s="25" t="str">
        <f t="shared" si="18"/>
        <v xml:space="preserve"> </v>
      </c>
      <c r="AB44" s="96"/>
      <c r="AC44" s="16" t="str">
        <f t="shared" si="19"/>
        <v xml:space="preserve"> </v>
      </c>
      <c r="AD44" s="96"/>
      <c r="AE44" s="95"/>
      <c r="AF44" s="94">
        <v>6758000.0000000009</v>
      </c>
      <c r="AG44" s="25">
        <f t="shared" si="20"/>
        <v>0.16402912621359225</v>
      </c>
      <c r="AH44" s="96">
        <v>0</v>
      </c>
      <c r="AI44" s="16">
        <f t="shared" si="21"/>
        <v>0</v>
      </c>
      <c r="AJ44" s="96" t="s">
        <v>418</v>
      </c>
      <c r="AK44" s="96"/>
      <c r="AL44" s="94">
        <v>36920000</v>
      </c>
      <c r="AM44" s="25">
        <v>0.9</v>
      </c>
      <c r="AN44" s="96">
        <v>0</v>
      </c>
      <c r="AO44" s="16">
        <v>0</v>
      </c>
      <c r="AP44" s="343" t="s">
        <v>419</v>
      </c>
      <c r="AQ44" s="344" t="s">
        <v>301</v>
      </c>
      <c r="AR44" s="94"/>
      <c r="AS44" s="25">
        <f t="shared" si="22"/>
        <v>0</v>
      </c>
      <c r="AT44" s="96"/>
      <c r="AU44" s="16">
        <f t="shared" si="23"/>
        <v>0</v>
      </c>
      <c r="AV44" s="96"/>
      <c r="AW44" s="95"/>
      <c r="AX44" s="94"/>
      <c r="AY44" s="25">
        <f t="shared" si="24"/>
        <v>0</v>
      </c>
      <c r="AZ44" s="96"/>
      <c r="BA44" s="16">
        <f t="shared" si="25"/>
        <v>0</v>
      </c>
      <c r="BB44" s="96"/>
      <c r="BC44" s="95"/>
      <c r="BD44" s="103"/>
      <c r="BE44" s="97" t="s">
        <v>420</v>
      </c>
      <c r="BF44" s="97" t="s">
        <v>421</v>
      </c>
      <c r="BG44" s="97" t="s">
        <v>358</v>
      </c>
      <c r="BH44" s="97" t="s">
        <v>264</v>
      </c>
      <c r="BI44" s="97" t="s">
        <v>265</v>
      </c>
      <c r="BJ44" s="98" t="s">
        <v>422</v>
      </c>
      <c r="BK44" s="97" t="s">
        <v>423</v>
      </c>
      <c r="BL44" s="104">
        <v>3241000</v>
      </c>
      <c r="BM44" s="98" t="s">
        <v>424</v>
      </c>
    </row>
    <row r="45" spans="1:65" s="105" customFormat="1" ht="49.5" hidden="1" customHeight="1" x14ac:dyDescent="0.25">
      <c r="A45" s="474" t="s">
        <v>425</v>
      </c>
      <c r="B45" s="96" t="s">
        <v>58</v>
      </c>
      <c r="C45" s="96"/>
      <c r="D45" s="339" t="s">
        <v>426</v>
      </c>
      <c r="E45" s="96"/>
      <c r="F45" s="97" t="s">
        <v>252</v>
      </c>
      <c r="G45" s="98" t="s">
        <v>253</v>
      </c>
      <c r="H45" s="99">
        <v>44197</v>
      </c>
      <c r="I45" s="99">
        <v>45442</v>
      </c>
      <c r="J45" s="97" t="s">
        <v>427</v>
      </c>
      <c r="K45" s="98" t="s">
        <v>428</v>
      </c>
      <c r="L45" s="98" t="s">
        <v>283</v>
      </c>
      <c r="M45" s="98" t="s">
        <v>64</v>
      </c>
      <c r="N45" s="106">
        <v>0</v>
      </c>
      <c r="O45" s="107">
        <v>0</v>
      </c>
      <c r="P45" s="106">
        <v>3</v>
      </c>
      <c r="Q45" s="107">
        <v>27192000</v>
      </c>
      <c r="R45" s="106">
        <v>3</v>
      </c>
      <c r="S45" s="107">
        <v>28007760</v>
      </c>
      <c r="T45" s="106">
        <v>3</v>
      </c>
      <c r="U45" s="107">
        <v>28847992.800000001</v>
      </c>
      <c r="V45" s="106">
        <v>3</v>
      </c>
      <c r="W45" s="107">
        <v>29713432.584000006</v>
      </c>
      <c r="X45" s="106">
        <v>12</v>
      </c>
      <c r="Y45" s="102">
        <f t="shared" si="17"/>
        <v>113761185.384</v>
      </c>
      <c r="Z45" s="94"/>
      <c r="AA45" s="25" t="str">
        <f t="shared" si="18"/>
        <v xml:space="preserve"> </v>
      </c>
      <c r="AB45" s="96"/>
      <c r="AC45" s="16" t="str">
        <f t="shared" si="19"/>
        <v xml:space="preserve"> </v>
      </c>
      <c r="AD45" s="96"/>
      <c r="AE45" s="95"/>
      <c r="AF45" s="94">
        <v>3419600</v>
      </c>
      <c r="AG45" s="25">
        <f t="shared" si="20"/>
        <v>0.12575757575757576</v>
      </c>
      <c r="AH45" s="96">
        <v>0</v>
      </c>
      <c r="AI45" s="16">
        <f t="shared" si="21"/>
        <v>0</v>
      </c>
      <c r="AJ45" s="96" t="s">
        <v>429</v>
      </c>
      <c r="AK45" s="96"/>
      <c r="AL45" s="94">
        <v>10835600</v>
      </c>
      <c r="AM45" s="25">
        <v>0.4</v>
      </c>
      <c r="AN45" s="96">
        <v>0</v>
      </c>
      <c r="AO45" s="16">
        <v>0</v>
      </c>
      <c r="AP45" s="343" t="s">
        <v>430</v>
      </c>
      <c r="AQ45" s="344" t="s">
        <v>301</v>
      </c>
      <c r="AR45" s="94"/>
      <c r="AS45" s="25">
        <f t="shared" si="22"/>
        <v>0</v>
      </c>
      <c r="AT45" s="96"/>
      <c r="AU45" s="16">
        <f t="shared" si="23"/>
        <v>0</v>
      </c>
      <c r="AV45" s="96"/>
      <c r="AW45" s="95"/>
      <c r="AX45" s="94"/>
      <c r="AY45" s="25">
        <f t="shared" si="24"/>
        <v>0</v>
      </c>
      <c r="AZ45" s="96"/>
      <c r="BA45" s="16">
        <f t="shared" si="25"/>
        <v>0</v>
      </c>
      <c r="BB45" s="96"/>
      <c r="BC45" s="95"/>
      <c r="BD45" s="103"/>
      <c r="BE45" s="97" t="s">
        <v>420</v>
      </c>
      <c r="BF45" s="97" t="s">
        <v>421</v>
      </c>
      <c r="BG45" s="97" t="s">
        <v>358</v>
      </c>
      <c r="BH45" s="97" t="s">
        <v>264</v>
      </c>
      <c r="BI45" s="97" t="s">
        <v>265</v>
      </c>
      <c r="BJ45" s="98" t="s">
        <v>422</v>
      </c>
      <c r="BK45" s="97" t="s">
        <v>423</v>
      </c>
      <c r="BL45" s="104">
        <v>3241000</v>
      </c>
      <c r="BM45" s="98" t="s">
        <v>424</v>
      </c>
    </row>
    <row r="46" spans="1:65" s="105" customFormat="1" ht="49.5" hidden="1" customHeight="1" x14ac:dyDescent="0.25">
      <c r="A46" s="474" t="s">
        <v>431</v>
      </c>
      <c r="B46" s="96" t="s">
        <v>58</v>
      </c>
      <c r="C46" s="96"/>
      <c r="D46" s="339" t="s">
        <v>432</v>
      </c>
      <c r="E46" s="96"/>
      <c r="F46" s="97" t="s">
        <v>252</v>
      </c>
      <c r="G46" s="98" t="s">
        <v>253</v>
      </c>
      <c r="H46" s="99">
        <v>44197</v>
      </c>
      <c r="I46" s="99">
        <v>45442</v>
      </c>
      <c r="J46" s="98" t="s">
        <v>433</v>
      </c>
      <c r="K46" s="98" t="s">
        <v>434</v>
      </c>
      <c r="L46" s="98" t="s">
        <v>283</v>
      </c>
      <c r="M46" s="98" t="s">
        <v>64</v>
      </c>
      <c r="N46" s="106">
        <v>0</v>
      </c>
      <c r="O46" s="107">
        <v>0</v>
      </c>
      <c r="P46" s="106">
        <v>1</v>
      </c>
      <c r="Q46" s="107">
        <v>35000000</v>
      </c>
      <c r="R46" s="106">
        <v>1</v>
      </c>
      <c r="S46" s="107">
        <v>35000000</v>
      </c>
      <c r="T46" s="106">
        <v>1</v>
      </c>
      <c r="U46" s="107">
        <v>35000000</v>
      </c>
      <c r="V46" s="106">
        <v>1</v>
      </c>
      <c r="W46" s="107">
        <v>35000000</v>
      </c>
      <c r="X46" s="106">
        <v>4</v>
      </c>
      <c r="Y46" s="102">
        <f t="shared" si="17"/>
        <v>140000000</v>
      </c>
      <c r="Z46" s="94"/>
      <c r="AA46" s="25" t="str">
        <f t="shared" si="18"/>
        <v xml:space="preserve"> </v>
      </c>
      <c r="AB46" s="96"/>
      <c r="AC46" s="16" t="str">
        <f t="shared" si="19"/>
        <v xml:space="preserve"> </v>
      </c>
      <c r="AD46" s="96"/>
      <c r="AE46" s="95"/>
      <c r="AF46" s="94">
        <v>0</v>
      </c>
      <c r="AG46" s="25">
        <f t="shared" si="20"/>
        <v>0</v>
      </c>
      <c r="AH46" s="96">
        <v>0</v>
      </c>
      <c r="AI46" s="16">
        <f t="shared" si="21"/>
        <v>0</v>
      </c>
      <c r="AJ46" s="96" t="s">
        <v>435</v>
      </c>
      <c r="AK46" s="96"/>
      <c r="AL46" s="94">
        <v>0</v>
      </c>
      <c r="AM46" s="25">
        <v>0</v>
      </c>
      <c r="AN46" s="96">
        <v>0</v>
      </c>
      <c r="AO46" s="16">
        <v>0</v>
      </c>
      <c r="AP46" s="343" t="s">
        <v>436</v>
      </c>
      <c r="AQ46" s="344" t="s">
        <v>301</v>
      </c>
      <c r="AR46" s="94"/>
      <c r="AS46" s="25">
        <f t="shared" si="22"/>
        <v>0</v>
      </c>
      <c r="AT46" s="96"/>
      <c r="AU46" s="16">
        <f t="shared" si="23"/>
        <v>0</v>
      </c>
      <c r="AV46" s="96"/>
      <c r="AW46" s="95"/>
      <c r="AX46" s="94"/>
      <c r="AY46" s="25">
        <f t="shared" si="24"/>
        <v>0</v>
      </c>
      <c r="AZ46" s="96"/>
      <c r="BA46" s="16">
        <f t="shared" si="25"/>
        <v>0</v>
      </c>
      <c r="BB46" s="96"/>
      <c r="BC46" s="95"/>
      <c r="BD46" s="103"/>
      <c r="BE46" s="97" t="s">
        <v>420</v>
      </c>
      <c r="BF46" s="97" t="s">
        <v>421</v>
      </c>
      <c r="BG46" s="97" t="s">
        <v>358</v>
      </c>
      <c r="BH46" s="97" t="s">
        <v>264</v>
      </c>
      <c r="BI46" s="97" t="s">
        <v>265</v>
      </c>
      <c r="BJ46" s="98" t="s">
        <v>422</v>
      </c>
      <c r="BK46" s="97" t="s">
        <v>423</v>
      </c>
      <c r="BL46" s="104">
        <v>3241000</v>
      </c>
      <c r="BM46" s="98" t="s">
        <v>424</v>
      </c>
    </row>
    <row r="47" spans="1:65" s="105" customFormat="1" ht="49.5" hidden="1" customHeight="1" x14ac:dyDescent="0.25">
      <c r="A47" s="474" t="s">
        <v>437</v>
      </c>
      <c r="B47" s="96" t="s">
        <v>58</v>
      </c>
      <c r="C47" s="96"/>
      <c r="D47" s="339" t="s">
        <v>438</v>
      </c>
      <c r="E47" s="96"/>
      <c r="F47" s="97" t="s">
        <v>252</v>
      </c>
      <c r="G47" s="98" t="s">
        <v>253</v>
      </c>
      <c r="H47" s="99">
        <v>44197</v>
      </c>
      <c r="I47" s="99">
        <v>45442</v>
      </c>
      <c r="J47" s="97" t="s">
        <v>439</v>
      </c>
      <c r="K47" s="98" t="s">
        <v>440</v>
      </c>
      <c r="L47" s="98" t="s">
        <v>283</v>
      </c>
      <c r="M47" s="98" t="s">
        <v>64</v>
      </c>
      <c r="N47" s="106">
        <v>0</v>
      </c>
      <c r="O47" s="107">
        <v>0</v>
      </c>
      <c r="P47" s="106">
        <v>1</v>
      </c>
      <c r="Q47" s="107">
        <v>45320000</v>
      </c>
      <c r="R47" s="106">
        <v>1</v>
      </c>
      <c r="S47" s="107">
        <v>46679600</v>
      </c>
      <c r="T47" s="106">
        <v>1</v>
      </c>
      <c r="U47" s="107">
        <v>48079988</v>
      </c>
      <c r="V47" s="106">
        <v>1</v>
      </c>
      <c r="W47" s="107">
        <v>49522387.640000001</v>
      </c>
      <c r="X47" s="106">
        <v>1</v>
      </c>
      <c r="Y47" s="102">
        <f t="shared" si="17"/>
        <v>189601975.63999999</v>
      </c>
      <c r="Z47" s="94"/>
      <c r="AA47" s="25"/>
      <c r="AB47" s="96"/>
      <c r="AC47" s="16"/>
      <c r="AD47" s="96"/>
      <c r="AE47" s="95"/>
      <c r="AF47" s="94">
        <v>824000</v>
      </c>
      <c r="AG47" s="25">
        <f t="shared" si="20"/>
        <v>1.8181818181818181E-2</v>
      </c>
      <c r="AH47" s="96">
        <v>1</v>
      </c>
      <c r="AI47" s="16">
        <f t="shared" si="21"/>
        <v>1</v>
      </c>
      <c r="AJ47" s="96" t="s">
        <v>441</v>
      </c>
      <c r="AK47" s="96"/>
      <c r="AL47" s="94">
        <v>13184000</v>
      </c>
      <c r="AM47" s="25">
        <v>0.28999999999999998</v>
      </c>
      <c r="AN47" s="96">
        <v>1</v>
      </c>
      <c r="AO47" s="16">
        <v>1</v>
      </c>
      <c r="AP47" s="343" t="s">
        <v>442</v>
      </c>
      <c r="AQ47" s="344" t="s">
        <v>301</v>
      </c>
      <c r="AR47" s="94"/>
      <c r="AS47" s="25">
        <f t="shared" ref="AS47" si="26">IF(Q47=0," ",AR47/Q47)</f>
        <v>0</v>
      </c>
      <c r="AT47" s="96"/>
      <c r="AU47" s="16">
        <f t="shared" ref="AU47" si="27">IF(P47=0," ",AT47/P47)</f>
        <v>0</v>
      </c>
      <c r="AV47" s="96"/>
      <c r="AW47" s="95"/>
      <c r="AX47" s="94"/>
      <c r="AY47" s="25">
        <f t="shared" ref="AY47" si="28">IF(Q47=0," ",AX47/Q47)</f>
        <v>0</v>
      </c>
      <c r="AZ47" s="96"/>
      <c r="BA47" s="16">
        <f t="shared" ref="BA47" si="29">IF(P47=0," ",AZ47/P47)</f>
        <v>0</v>
      </c>
      <c r="BB47" s="96"/>
      <c r="BC47" s="95"/>
      <c r="BD47" s="103"/>
      <c r="BE47" s="97" t="s">
        <v>420</v>
      </c>
      <c r="BF47" s="97" t="s">
        <v>421</v>
      </c>
      <c r="BG47" s="97" t="s">
        <v>358</v>
      </c>
      <c r="BH47" s="97" t="s">
        <v>264</v>
      </c>
      <c r="BI47" s="97" t="s">
        <v>265</v>
      </c>
      <c r="BJ47" s="98" t="s">
        <v>422</v>
      </c>
      <c r="BK47" s="97" t="s">
        <v>423</v>
      </c>
      <c r="BL47" s="104">
        <v>3241000</v>
      </c>
      <c r="BM47" s="98" t="s">
        <v>424</v>
      </c>
    </row>
    <row r="48" spans="1:65" s="105" customFormat="1" ht="49.5" hidden="1" customHeight="1" x14ac:dyDescent="0.25">
      <c r="A48" s="474" t="s">
        <v>443</v>
      </c>
      <c r="B48" s="96" t="s">
        <v>58</v>
      </c>
      <c r="C48" s="96"/>
      <c r="D48" s="339" t="s">
        <v>444</v>
      </c>
      <c r="E48" s="96"/>
      <c r="F48" s="97" t="s">
        <v>252</v>
      </c>
      <c r="G48" s="98" t="s">
        <v>253</v>
      </c>
      <c r="H48" s="99">
        <v>44562</v>
      </c>
      <c r="I48" s="112">
        <v>45290</v>
      </c>
      <c r="J48" s="98" t="s">
        <v>445</v>
      </c>
      <c r="K48" s="98" t="s">
        <v>446</v>
      </c>
      <c r="L48" s="98" t="s">
        <v>283</v>
      </c>
      <c r="M48" s="98" t="s">
        <v>64</v>
      </c>
      <c r="N48" s="100">
        <v>0</v>
      </c>
      <c r="O48" s="107">
        <v>0</v>
      </c>
      <c r="P48" s="100">
        <v>0</v>
      </c>
      <c r="Q48" s="107">
        <v>0</v>
      </c>
      <c r="R48" s="100">
        <v>0.5</v>
      </c>
      <c r="S48" s="107">
        <v>50000000</v>
      </c>
      <c r="T48" s="100">
        <v>1</v>
      </c>
      <c r="U48" s="107">
        <v>50000000</v>
      </c>
      <c r="V48" s="100">
        <v>0</v>
      </c>
      <c r="W48" s="107">
        <v>0</v>
      </c>
      <c r="X48" s="100">
        <v>1</v>
      </c>
      <c r="Y48" s="102">
        <f t="shared" si="17"/>
        <v>100000000</v>
      </c>
      <c r="Z48" s="94"/>
      <c r="AA48" s="25" t="str">
        <f t="shared" si="18"/>
        <v xml:space="preserve"> </v>
      </c>
      <c r="AB48" s="96"/>
      <c r="AC48" s="16" t="str">
        <f t="shared" si="19"/>
        <v xml:space="preserve"> </v>
      </c>
      <c r="AD48" s="96"/>
      <c r="AE48" s="95"/>
      <c r="AF48" s="94">
        <v>0</v>
      </c>
      <c r="AG48" s="94">
        <v>0</v>
      </c>
      <c r="AH48" s="94">
        <v>0</v>
      </c>
      <c r="AI48" s="94">
        <v>0</v>
      </c>
      <c r="AJ48" s="96" t="s">
        <v>447</v>
      </c>
      <c r="AK48" s="95" t="s">
        <v>447</v>
      </c>
      <c r="AL48" s="94">
        <v>0</v>
      </c>
      <c r="AM48" s="25" t="s">
        <v>183</v>
      </c>
      <c r="AN48" s="96">
        <v>0</v>
      </c>
      <c r="AO48" s="16" t="s">
        <v>183</v>
      </c>
      <c r="AP48" s="343" t="s">
        <v>448</v>
      </c>
      <c r="AQ48" s="344" t="s">
        <v>301</v>
      </c>
      <c r="AR48" s="94"/>
      <c r="AS48" s="25" t="str">
        <f t="shared" si="22"/>
        <v xml:space="preserve"> </v>
      </c>
      <c r="AT48" s="96"/>
      <c r="AU48" s="16" t="str">
        <f t="shared" si="23"/>
        <v xml:space="preserve"> </v>
      </c>
      <c r="AV48" s="96"/>
      <c r="AW48" s="95"/>
      <c r="AX48" s="94"/>
      <c r="AY48" s="25" t="str">
        <f t="shared" si="24"/>
        <v xml:space="preserve"> </v>
      </c>
      <c r="AZ48" s="96"/>
      <c r="BA48" s="16" t="str">
        <f t="shared" si="25"/>
        <v xml:space="preserve"> </v>
      </c>
      <c r="BB48" s="96"/>
      <c r="BC48" s="95"/>
      <c r="BD48" s="103"/>
      <c r="BE48" s="97" t="s">
        <v>420</v>
      </c>
      <c r="BF48" s="97" t="s">
        <v>421</v>
      </c>
      <c r="BG48" s="97" t="s">
        <v>358</v>
      </c>
      <c r="BH48" s="97" t="s">
        <v>264</v>
      </c>
      <c r="BI48" s="97" t="s">
        <v>265</v>
      </c>
      <c r="BJ48" s="97" t="s">
        <v>449</v>
      </c>
      <c r="BK48" s="97" t="s">
        <v>450</v>
      </c>
      <c r="BL48" s="104">
        <v>3241000</v>
      </c>
      <c r="BM48" s="98" t="s">
        <v>451</v>
      </c>
    </row>
    <row r="49" spans="1:67" s="105" customFormat="1" ht="49.5" hidden="1" customHeight="1" x14ac:dyDescent="0.25">
      <c r="A49" s="474" t="s">
        <v>452</v>
      </c>
      <c r="B49" s="96" t="s">
        <v>58</v>
      </c>
      <c r="C49" s="96"/>
      <c r="D49" s="339" t="s">
        <v>453</v>
      </c>
      <c r="E49" s="96"/>
      <c r="F49" s="97" t="s">
        <v>252</v>
      </c>
      <c r="G49" s="98" t="s">
        <v>253</v>
      </c>
      <c r="H49" s="99">
        <v>44197</v>
      </c>
      <c r="I49" s="99">
        <v>44560</v>
      </c>
      <c r="J49" s="98" t="s">
        <v>454</v>
      </c>
      <c r="K49" s="98" t="s">
        <v>455</v>
      </c>
      <c r="L49" s="98" t="s">
        <v>283</v>
      </c>
      <c r="M49" s="98" t="s">
        <v>64</v>
      </c>
      <c r="N49" s="106">
        <v>0</v>
      </c>
      <c r="O49" s="107">
        <v>0</v>
      </c>
      <c r="P49" s="106">
        <v>1</v>
      </c>
      <c r="Q49" s="107">
        <v>20882018</v>
      </c>
      <c r="R49" s="106">
        <v>0</v>
      </c>
      <c r="S49" s="107">
        <v>0</v>
      </c>
      <c r="T49" s="106">
        <v>0</v>
      </c>
      <c r="U49" s="107">
        <v>0</v>
      </c>
      <c r="V49" s="106">
        <v>0</v>
      </c>
      <c r="W49" s="107">
        <v>0</v>
      </c>
      <c r="X49" s="106">
        <v>1</v>
      </c>
      <c r="Y49" s="102">
        <f t="shared" si="17"/>
        <v>20882018</v>
      </c>
      <c r="Z49" s="94"/>
      <c r="AA49" s="25" t="str">
        <f t="shared" si="18"/>
        <v xml:space="preserve"> </v>
      </c>
      <c r="AB49" s="96"/>
      <c r="AC49" s="16" t="str">
        <f t="shared" si="19"/>
        <v xml:space="preserve"> </v>
      </c>
      <c r="AD49" s="96"/>
      <c r="AE49" s="95"/>
      <c r="AF49" s="94">
        <v>0</v>
      </c>
      <c r="AG49" s="25">
        <f t="shared" si="20"/>
        <v>0</v>
      </c>
      <c r="AH49" s="96">
        <v>0</v>
      </c>
      <c r="AI49" s="16">
        <f t="shared" si="21"/>
        <v>0</v>
      </c>
      <c r="AJ49" s="96" t="s">
        <v>456</v>
      </c>
      <c r="AK49" s="96"/>
      <c r="AL49" s="94">
        <v>1296240</v>
      </c>
      <c r="AM49" s="25">
        <v>0.06</v>
      </c>
      <c r="AN49" s="96">
        <v>1</v>
      </c>
      <c r="AO49" s="16">
        <v>1</v>
      </c>
      <c r="AP49" s="343" t="s">
        <v>457</v>
      </c>
      <c r="AQ49" s="344" t="s">
        <v>458</v>
      </c>
      <c r="AR49" s="94"/>
      <c r="AS49" s="25">
        <f t="shared" si="22"/>
        <v>0</v>
      </c>
      <c r="AT49" s="96"/>
      <c r="AU49" s="16">
        <f t="shared" si="23"/>
        <v>0</v>
      </c>
      <c r="AV49" s="96"/>
      <c r="AW49" s="95"/>
      <c r="AX49" s="94"/>
      <c r="AY49" s="25">
        <f t="shared" si="24"/>
        <v>0</v>
      </c>
      <c r="AZ49" s="96"/>
      <c r="BA49" s="16">
        <f t="shared" si="25"/>
        <v>0</v>
      </c>
      <c r="BB49" s="96"/>
      <c r="BC49" s="95"/>
      <c r="BD49" s="103"/>
      <c r="BE49" s="97" t="s">
        <v>459</v>
      </c>
      <c r="BF49" s="97" t="s">
        <v>460</v>
      </c>
      <c r="BG49" s="97" t="s">
        <v>461</v>
      </c>
      <c r="BH49" s="97" t="s">
        <v>264</v>
      </c>
      <c r="BI49" s="97" t="s">
        <v>265</v>
      </c>
      <c r="BJ49" s="98" t="s">
        <v>462</v>
      </c>
      <c r="BK49" s="98" t="s">
        <v>463</v>
      </c>
      <c r="BL49" s="104">
        <v>3241000</v>
      </c>
      <c r="BM49" s="98" t="s">
        <v>464</v>
      </c>
    </row>
    <row r="50" spans="1:67" s="105" customFormat="1" ht="49.5" hidden="1" customHeight="1" x14ac:dyDescent="0.25">
      <c r="A50" s="474" t="s">
        <v>465</v>
      </c>
      <c r="B50" s="96" t="s">
        <v>58</v>
      </c>
      <c r="C50" s="96"/>
      <c r="D50" s="339" t="s">
        <v>466</v>
      </c>
      <c r="E50" s="96"/>
      <c r="F50" s="97" t="s">
        <v>252</v>
      </c>
      <c r="G50" s="98" t="s">
        <v>253</v>
      </c>
      <c r="H50" s="99">
        <v>44197</v>
      </c>
      <c r="I50" s="99">
        <v>45442</v>
      </c>
      <c r="J50" s="98" t="s">
        <v>467</v>
      </c>
      <c r="K50" s="98" t="s">
        <v>468</v>
      </c>
      <c r="L50" s="98" t="s">
        <v>283</v>
      </c>
      <c r="M50" s="98" t="s">
        <v>64</v>
      </c>
      <c r="N50" s="106">
        <v>0</v>
      </c>
      <c r="O50" s="107">
        <v>0</v>
      </c>
      <c r="P50" s="106">
        <v>5</v>
      </c>
      <c r="Q50" s="107">
        <v>28538329</v>
      </c>
      <c r="R50" s="106">
        <v>5</v>
      </c>
      <c r="S50" s="107">
        <v>29110884</v>
      </c>
      <c r="T50" s="106">
        <v>5</v>
      </c>
      <c r="U50" s="107">
        <v>26145545</v>
      </c>
      <c r="V50" s="106">
        <v>5</v>
      </c>
      <c r="W50" s="107">
        <v>11950479</v>
      </c>
      <c r="X50" s="106">
        <v>20</v>
      </c>
      <c r="Y50" s="102">
        <f t="shared" si="17"/>
        <v>95745237</v>
      </c>
      <c r="Z50" s="94"/>
      <c r="AA50" s="25" t="str">
        <f t="shared" si="18"/>
        <v xml:space="preserve"> </v>
      </c>
      <c r="AB50" s="96"/>
      <c r="AC50" s="16" t="str">
        <f t="shared" si="19"/>
        <v xml:space="preserve"> </v>
      </c>
      <c r="AD50" s="96"/>
      <c r="AE50" s="95"/>
      <c r="AF50" s="94">
        <v>0</v>
      </c>
      <c r="AG50" s="25">
        <f t="shared" si="20"/>
        <v>0</v>
      </c>
      <c r="AH50" s="96">
        <v>0</v>
      </c>
      <c r="AI50" s="16">
        <f t="shared" si="21"/>
        <v>0</v>
      </c>
      <c r="AJ50" s="96" t="s">
        <v>469</v>
      </c>
      <c r="AK50" s="96"/>
      <c r="AL50" s="94">
        <v>2853833</v>
      </c>
      <c r="AM50" s="25">
        <v>0.1</v>
      </c>
      <c r="AN50" s="96">
        <v>0</v>
      </c>
      <c r="AO50" s="16">
        <v>0</v>
      </c>
      <c r="AP50" s="343" t="s">
        <v>470</v>
      </c>
      <c r="AQ50" s="344" t="s">
        <v>471</v>
      </c>
      <c r="AR50" s="94"/>
      <c r="AS50" s="25">
        <f t="shared" si="22"/>
        <v>0</v>
      </c>
      <c r="AT50" s="96"/>
      <c r="AU50" s="16">
        <f t="shared" si="23"/>
        <v>0</v>
      </c>
      <c r="AV50" s="96"/>
      <c r="AW50" s="95"/>
      <c r="AX50" s="94"/>
      <c r="AY50" s="25">
        <f t="shared" si="24"/>
        <v>0</v>
      </c>
      <c r="AZ50" s="96"/>
      <c r="BA50" s="16">
        <f t="shared" si="25"/>
        <v>0</v>
      </c>
      <c r="BB50" s="96"/>
      <c r="BC50" s="95"/>
      <c r="BD50" s="103"/>
      <c r="BE50" s="97" t="s">
        <v>459</v>
      </c>
      <c r="BF50" s="97" t="s">
        <v>472</v>
      </c>
      <c r="BG50" s="97" t="s">
        <v>461</v>
      </c>
      <c r="BH50" s="97" t="s">
        <v>264</v>
      </c>
      <c r="BI50" s="97" t="s">
        <v>265</v>
      </c>
      <c r="BJ50" s="98" t="s">
        <v>462</v>
      </c>
      <c r="BK50" s="98" t="s">
        <v>463</v>
      </c>
      <c r="BL50" s="104">
        <v>3241000</v>
      </c>
      <c r="BM50" s="98" t="s">
        <v>464</v>
      </c>
    </row>
    <row r="51" spans="1:67" s="130" customFormat="1" ht="49.5" hidden="1" customHeight="1" x14ac:dyDescent="0.3">
      <c r="A51" s="466" t="s">
        <v>473</v>
      </c>
      <c r="B51" s="114" t="s">
        <v>474</v>
      </c>
      <c r="C51" s="114"/>
      <c r="D51" s="114" t="s">
        <v>475</v>
      </c>
      <c r="E51" s="114"/>
      <c r="F51" s="114" t="s">
        <v>60</v>
      </c>
      <c r="G51" s="114" t="s">
        <v>476</v>
      </c>
      <c r="H51" s="115">
        <v>43952</v>
      </c>
      <c r="I51" s="116">
        <v>45626</v>
      </c>
      <c r="J51" s="114" t="s">
        <v>477</v>
      </c>
      <c r="K51" s="114" t="s">
        <v>478</v>
      </c>
      <c r="L51" s="114" t="s">
        <v>479</v>
      </c>
      <c r="M51" s="114" t="s">
        <v>64</v>
      </c>
      <c r="N51" s="117">
        <v>1</v>
      </c>
      <c r="O51" s="118">
        <v>10000000</v>
      </c>
      <c r="P51" s="117">
        <v>1</v>
      </c>
      <c r="Q51" s="118">
        <v>10000000</v>
      </c>
      <c r="R51" s="117">
        <v>1</v>
      </c>
      <c r="S51" s="118">
        <v>10000000</v>
      </c>
      <c r="T51" s="117">
        <v>1</v>
      </c>
      <c r="U51" s="118">
        <v>10000000</v>
      </c>
      <c r="V51" s="117">
        <v>1</v>
      </c>
      <c r="W51" s="118">
        <v>10000000</v>
      </c>
      <c r="X51" s="119">
        <v>5</v>
      </c>
      <c r="Y51" s="118">
        <f t="shared" si="17"/>
        <v>50000000</v>
      </c>
      <c r="Z51" s="120">
        <v>10000000</v>
      </c>
      <c r="AA51" s="121">
        <v>1</v>
      </c>
      <c r="AB51" s="122">
        <v>1</v>
      </c>
      <c r="AC51" s="123">
        <v>1</v>
      </c>
      <c r="AD51" s="122" t="s">
        <v>480</v>
      </c>
      <c r="AE51" s="114" t="s">
        <v>481</v>
      </c>
      <c r="AF51" s="124">
        <v>0</v>
      </c>
      <c r="AG51" s="125">
        <f t="shared" si="20"/>
        <v>0</v>
      </c>
      <c r="AH51" s="126">
        <v>0.1</v>
      </c>
      <c r="AI51" s="127">
        <v>0.1</v>
      </c>
      <c r="AJ51" s="114" t="s">
        <v>482</v>
      </c>
      <c r="AK51" s="128"/>
      <c r="AL51" s="147">
        <v>0</v>
      </c>
      <c r="AM51" s="127">
        <f t="shared" ref="AM51:AM65" si="30">IF(Q51=0," ",AL51/Q51)</f>
        <v>0</v>
      </c>
      <c r="AN51" s="136">
        <v>0</v>
      </c>
      <c r="AO51" s="127">
        <f t="shared" ref="AO51:AO52" si="31">IF(P51=0," ",AN51/P51)</f>
        <v>0</v>
      </c>
      <c r="AP51" s="254" t="s">
        <v>483</v>
      </c>
      <c r="AQ51" s="254" t="s">
        <v>484</v>
      </c>
      <c r="AR51" s="124"/>
      <c r="AS51" s="125">
        <f t="shared" si="22"/>
        <v>0</v>
      </c>
      <c r="AT51" s="114"/>
      <c r="AU51" s="125">
        <f t="shared" si="23"/>
        <v>0</v>
      </c>
      <c r="AV51" s="114"/>
      <c r="AW51" s="114"/>
      <c r="AX51" s="124"/>
      <c r="AY51" s="125">
        <f t="shared" si="24"/>
        <v>0</v>
      </c>
      <c r="AZ51" s="114"/>
      <c r="BA51" s="125">
        <f t="shared" si="25"/>
        <v>0</v>
      </c>
      <c r="BB51" s="114"/>
      <c r="BC51" s="114"/>
      <c r="BD51" s="114"/>
      <c r="BE51" s="114" t="s">
        <v>485</v>
      </c>
      <c r="BF51" s="114" t="s">
        <v>486</v>
      </c>
      <c r="BG51" s="114">
        <v>7585</v>
      </c>
      <c r="BH51" s="114" t="s">
        <v>487</v>
      </c>
      <c r="BI51" s="114" t="s">
        <v>488</v>
      </c>
      <c r="BJ51" s="114" t="s">
        <v>489</v>
      </c>
      <c r="BK51" s="114" t="s">
        <v>490</v>
      </c>
      <c r="BL51" s="129">
        <v>3795750</v>
      </c>
      <c r="BM51" s="56" t="s">
        <v>491</v>
      </c>
      <c r="BN51" s="128"/>
      <c r="BO51" s="128"/>
    </row>
    <row r="52" spans="1:67" s="130" customFormat="1" ht="49.5" hidden="1" customHeight="1" x14ac:dyDescent="0.3">
      <c r="A52" s="466" t="s">
        <v>492</v>
      </c>
      <c r="B52" s="114" t="s">
        <v>474</v>
      </c>
      <c r="C52" s="114"/>
      <c r="D52" s="114" t="s">
        <v>493</v>
      </c>
      <c r="E52" s="114"/>
      <c r="F52" s="114" t="s">
        <v>60</v>
      </c>
      <c r="G52" s="114" t="s">
        <v>494</v>
      </c>
      <c r="H52" s="115">
        <v>44378</v>
      </c>
      <c r="I52" s="116">
        <v>45626</v>
      </c>
      <c r="J52" s="80" t="s">
        <v>495</v>
      </c>
      <c r="K52" s="77" t="s">
        <v>496</v>
      </c>
      <c r="L52" s="114" t="s">
        <v>497</v>
      </c>
      <c r="M52" s="114" t="s">
        <v>64</v>
      </c>
      <c r="N52" s="117"/>
      <c r="O52" s="118"/>
      <c r="P52" s="114">
        <v>1</v>
      </c>
      <c r="Q52" s="118">
        <v>7000000</v>
      </c>
      <c r="R52" s="114">
        <v>1</v>
      </c>
      <c r="S52" s="118">
        <v>7000000</v>
      </c>
      <c r="T52" s="114">
        <v>1</v>
      </c>
      <c r="U52" s="118">
        <v>7000000</v>
      </c>
      <c r="V52" s="114">
        <v>1</v>
      </c>
      <c r="W52" s="118">
        <v>7000000</v>
      </c>
      <c r="X52" s="119">
        <v>4</v>
      </c>
      <c r="Y52" s="118">
        <f t="shared" si="17"/>
        <v>28000000</v>
      </c>
      <c r="Z52" s="124"/>
      <c r="AA52" s="125"/>
      <c r="AB52" s="114"/>
      <c r="AC52" s="125"/>
      <c r="AD52" s="114"/>
      <c r="AE52" s="114"/>
      <c r="AF52" s="124">
        <v>0</v>
      </c>
      <c r="AG52" s="125">
        <f t="shared" si="20"/>
        <v>0</v>
      </c>
      <c r="AH52" s="126">
        <v>0.1</v>
      </c>
      <c r="AI52" s="127">
        <v>0.1</v>
      </c>
      <c r="AJ52" s="114" t="s">
        <v>498</v>
      </c>
      <c r="AK52" s="114"/>
      <c r="AL52" s="147">
        <v>0</v>
      </c>
      <c r="AM52" s="127">
        <f t="shared" si="30"/>
        <v>0</v>
      </c>
      <c r="AN52" s="136">
        <v>0</v>
      </c>
      <c r="AO52" s="127">
        <f t="shared" si="31"/>
        <v>0</v>
      </c>
      <c r="AP52" s="254" t="s">
        <v>499</v>
      </c>
      <c r="AQ52" s="255" t="s">
        <v>500</v>
      </c>
      <c r="AR52" s="124"/>
      <c r="AS52" s="125">
        <f t="shared" si="22"/>
        <v>0</v>
      </c>
      <c r="AT52" s="114"/>
      <c r="AU52" s="125">
        <f t="shared" si="23"/>
        <v>0</v>
      </c>
      <c r="AV52" s="114"/>
      <c r="AW52" s="114"/>
      <c r="AX52" s="124"/>
      <c r="AY52" s="125">
        <f t="shared" si="24"/>
        <v>0</v>
      </c>
      <c r="AZ52" s="114"/>
      <c r="BA52" s="125">
        <f t="shared" si="25"/>
        <v>0</v>
      </c>
      <c r="BB52" s="114"/>
      <c r="BC52" s="114"/>
      <c r="BD52" s="114"/>
      <c r="BE52" s="114" t="s">
        <v>501</v>
      </c>
      <c r="BF52" s="114" t="s">
        <v>502</v>
      </c>
      <c r="BG52" s="114">
        <v>7619</v>
      </c>
      <c r="BH52" s="114" t="s">
        <v>503</v>
      </c>
      <c r="BI52" s="114" t="s">
        <v>488</v>
      </c>
      <c r="BJ52" s="114" t="s">
        <v>504</v>
      </c>
      <c r="BK52" s="114" t="s">
        <v>505</v>
      </c>
      <c r="BL52" s="129">
        <v>3795750</v>
      </c>
      <c r="BM52" s="56" t="s">
        <v>506</v>
      </c>
      <c r="BN52" s="128"/>
      <c r="BO52" s="128"/>
    </row>
    <row r="53" spans="1:67" s="130" customFormat="1" ht="49.5" hidden="1" customHeight="1" x14ac:dyDescent="0.3">
      <c r="A53" s="466" t="s">
        <v>507</v>
      </c>
      <c r="B53" s="114" t="s">
        <v>474</v>
      </c>
      <c r="C53" s="114"/>
      <c r="D53" s="114" t="s">
        <v>508</v>
      </c>
      <c r="E53" s="114"/>
      <c r="F53" s="31" t="s">
        <v>509</v>
      </c>
      <c r="G53" s="131" t="s">
        <v>510</v>
      </c>
      <c r="H53" s="116">
        <v>44044</v>
      </c>
      <c r="I53" s="116">
        <v>45291</v>
      </c>
      <c r="J53" s="80" t="s">
        <v>511</v>
      </c>
      <c r="K53" s="114" t="s">
        <v>512</v>
      </c>
      <c r="L53" s="114" t="s">
        <v>155</v>
      </c>
      <c r="M53" s="114" t="s">
        <v>64</v>
      </c>
      <c r="N53" s="132">
        <v>0</v>
      </c>
      <c r="O53" s="133">
        <v>0</v>
      </c>
      <c r="P53" s="80">
        <v>10</v>
      </c>
      <c r="Q53" s="134">
        <v>23300000</v>
      </c>
      <c r="R53" s="80">
        <v>10</v>
      </c>
      <c r="S53" s="135">
        <v>23300000</v>
      </c>
      <c r="T53" s="80">
        <v>10</v>
      </c>
      <c r="U53" s="134">
        <v>23300000</v>
      </c>
      <c r="V53" s="80">
        <v>10</v>
      </c>
      <c r="W53" s="134">
        <v>23300000</v>
      </c>
      <c r="X53" s="80">
        <v>40</v>
      </c>
      <c r="Y53" s="118">
        <f t="shared" si="17"/>
        <v>93200000</v>
      </c>
      <c r="Z53" s="124"/>
      <c r="AA53" s="125" t="str">
        <f t="shared" ref="AA53:AA55" si="32">IF(O53=0," ",Z53/O53)</f>
        <v xml:space="preserve"> </v>
      </c>
      <c r="AB53" s="114"/>
      <c r="AC53" s="125" t="str">
        <f t="shared" ref="AC53:AC55" si="33">IF(N53=0," ",AB53/N53)</f>
        <v xml:space="preserve"> </v>
      </c>
      <c r="AD53" s="114"/>
      <c r="AE53" s="114"/>
      <c r="AF53" s="124"/>
      <c r="AG53" s="125">
        <f t="shared" si="20"/>
        <v>0</v>
      </c>
      <c r="AH53" s="114"/>
      <c r="AI53" s="125"/>
      <c r="AJ53" s="114" t="s">
        <v>513</v>
      </c>
      <c r="AK53" s="114"/>
      <c r="AL53" s="114"/>
      <c r="AM53" s="124">
        <v>0</v>
      </c>
      <c r="AN53" s="125" t="s">
        <v>514</v>
      </c>
      <c r="AO53" s="125">
        <v>0.1</v>
      </c>
      <c r="AP53" s="256" t="s">
        <v>515</v>
      </c>
      <c r="AQ53" s="58"/>
      <c r="AR53" s="241"/>
      <c r="AS53" s="125">
        <f t="shared" si="22"/>
        <v>0</v>
      </c>
      <c r="AT53" s="125"/>
      <c r="AU53" s="125"/>
      <c r="AV53" s="114"/>
      <c r="AW53" s="114"/>
      <c r="AX53" s="124"/>
      <c r="AY53" s="125">
        <f t="shared" si="24"/>
        <v>0</v>
      </c>
      <c r="AZ53" s="114"/>
      <c r="BA53" s="125"/>
      <c r="BB53" s="114"/>
      <c r="BC53" s="114"/>
      <c r="BD53" s="114"/>
      <c r="BE53" s="136" t="s">
        <v>516</v>
      </c>
      <c r="BF53" s="136" t="s">
        <v>517</v>
      </c>
      <c r="BG53" s="136" t="s">
        <v>518</v>
      </c>
      <c r="BH53" s="114" t="s">
        <v>503</v>
      </c>
      <c r="BI53" s="136" t="s">
        <v>519</v>
      </c>
      <c r="BJ53" s="114" t="s">
        <v>520</v>
      </c>
      <c r="BK53" s="114" t="s">
        <v>521</v>
      </c>
      <c r="BL53" s="137">
        <v>3163708651</v>
      </c>
      <c r="BM53" s="6" t="s">
        <v>522</v>
      </c>
      <c r="BN53" s="128"/>
      <c r="BO53" s="128"/>
    </row>
    <row r="54" spans="1:67" s="130" customFormat="1" ht="49.5" hidden="1" customHeight="1" x14ac:dyDescent="0.3">
      <c r="A54" s="466" t="s">
        <v>523</v>
      </c>
      <c r="B54" s="114" t="s">
        <v>474</v>
      </c>
      <c r="C54" s="114"/>
      <c r="D54" s="139" t="s">
        <v>524</v>
      </c>
      <c r="E54" s="114"/>
      <c r="F54" s="139" t="s">
        <v>525</v>
      </c>
      <c r="G54" s="140" t="s">
        <v>510</v>
      </c>
      <c r="H54" s="141">
        <v>44044</v>
      </c>
      <c r="I54" s="141">
        <v>45291</v>
      </c>
      <c r="J54" s="41" t="s">
        <v>526</v>
      </c>
      <c r="K54" s="41" t="s">
        <v>527</v>
      </c>
      <c r="L54" s="41" t="s">
        <v>155</v>
      </c>
      <c r="M54" s="57" t="s">
        <v>64</v>
      </c>
      <c r="N54" s="142">
        <v>0</v>
      </c>
      <c r="O54" s="135">
        <v>0</v>
      </c>
      <c r="P54" s="143">
        <v>1</v>
      </c>
      <c r="Q54" s="124">
        <v>20000000</v>
      </c>
      <c r="R54" s="144">
        <v>1</v>
      </c>
      <c r="S54" s="124">
        <v>10000000</v>
      </c>
      <c r="T54" s="40">
        <v>1</v>
      </c>
      <c r="U54" s="124">
        <v>20000000</v>
      </c>
      <c r="V54" s="145"/>
      <c r="W54" s="124"/>
      <c r="X54" s="125">
        <v>1</v>
      </c>
      <c r="Y54" s="118">
        <v>30000000</v>
      </c>
      <c r="Z54" s="124"/>
      <c r="AA54" s="125" t="str">
        <f t="shared" si="32"/>
        <v xml:space="preserve"> </v>
      </c>
      <c r="AB54" s="114"/>
      <c r="AC54" s="125" t="str">
        <f t="shared" si="33"/>
        <v xml:space="preserve"> </v>
      </c>
      <c r="AD54" s="114"/>
      <c r="AE54" s="114"/>
      <c r="AF54" s="124"/>
      <c r="AG54" s="125">
        <f t="shared" si="20"/>
        <v>0</v>
      </c>
      <c r="AH54" s="114"/>
      <c r="AI54" s="125">
        <f t="shared" ref="AI54:AI55" si="34">IF(P54=0," ",AH54/P54)</f>
        <v>0</v>
      </c>
      <c r="AJ54" s="114" t="s">
        <v>528</v>
      </c>
      <c r="AK54" s="114"/>
      <c r="AL54" s="114"/>
      <c r="AM54" s="124">
        <v>0</v>
      </c>
      <c r="AN54" s="125" t="s">
        <v>514</v>
      </c>
      <c r="AO54" s="125">
        <v>0.1</v>
      </c>
      <c r="AP54" s="256" t="s">
        <v>529</v>
      </c>
      <c r="AQ54" s="58"/>
      <c r="AR54" s="241"/>
      <c r="AS54" s="125">
        <f t="shared" si="22"/>
        <v>0</v>
      </c>
      <c r="AT54" s="114"/>
      <c r="AU54" s="125">
        <f t="shared" ref="AU54:AU65" si="35">IF(P54=0," ",AT54/P54)</f>
        <v>0</v>
      </c>
      <c r="AV54" s="114"/>
      <c r="AW54" s="114"/>
      <c r="AX54" s="124"/>
      <c r="AY54" s="125">
        <f t="shared" si="24"/>
        <v>0</v>
      </c>
      <c r="AZ54" s="114"/>
      <c r="BA54" s="125">
        <f t="shared" ref="BA54:BA65" si="36">IF(P54=0," ",AZ54/P54)</f>
        <v>0</v>
      </c>
      <c r="BB54" s="114"/>
      <c r="BC54" s="114"/>
      <c r="BD54" s="114"/>
      <c r="BE54" s="136" t="s">
        <v>530</v>
      </c>
      <c r="BF54" s="136" t="s">
        <v>531</v>
      </c>
      <c r="BG54" s="31" t="s">
        <v>532</v>
      </c>
      <c r="BH54" s="114" t="s">
        <v>503</v>
      </c>
      <c r="BI54" s="136" t="s">
        <v>519</v>
      </c>
      <c r="BJ54" s="114" t="s">
        <v>533</v>
      </c>
      <c r="BK54" s="31" t="s">
        <v>534</v>
      </c>
      <c r="BL54" s="137" t="s">
        <v>535</v>
      </c>
      <c r="BM54" s="424" t="s">
        <v>536</v>
      </c>
      <c r="BN54" s="128"/>
      <c r="BO54" s="128"/>
    </row>
    <row r="55" spans="1:67" s="130" customFormat="1" ht="49.5" hidden="1" customHeight="1" x14ac:dyDescent="0.3">
      <c r="A55" s="466" t="s">
        <v>537</v>
      </c>
      <c r="B55" s="114" t="s">
        <v>474</v>
      </c>
      <c r="C55" s="114"/>
      <c r="D55" s="31" t="s">
        <v>538</v>
      </c>
      <c r="E55" s="114"/>
      <c r="F55" s="31" t="s">
        <v>525</v>
      </c>
      <c r="G55" s="131" t="s">
        <v>510</v>
      </c>
      <c r="H55" s="116">
        <v>44044</v>
      </c>
      <c r="I55" s="116">
        <v>45473</v>
      </c>
      <c r="J55" s="114" t="s">
        <v>539</v>
      </c>
      <c r="K55" s="114" t="s">
        <v>540</v>
      </c>
      <c r="L55" s="114" t="s">
        <v>155</v>
      </c>
      <c r="M55" s="114" t="s">
        <v>64</v>
      </c>
      <c r="N55" s="142">
        <v>0</v>
      </c>
      <c r="O55" s="133">
        <v>0</v>
      </c>
      <c r="P55" s="125">
        <v>1</v>
      </c>
      <c r="Q55" s="118">
        <v>10000000</v>
      </c>
      <c r="R55" s="125">
        <v>1</v>
      </c>
      <c r="S55" s="118">
        <v>20000000</v>
      </c>
      <c r="T55" s="125">
        <v>1</v>
      </c>
      <c r="U55" s="118">
        <v>20000000</v>
      </c>
      <c r="V55" s="125">
        <v>1</v>
      </c>
      <c r="W55" s="118">
        <v>20000000</v>
      </c>
      <c r="X55" s="118">
        <f>O55+Q55+S55+U55+W55</f>
        <v>70000000</v>
      </c>
      <c r="Y55" s="118">
        <f t="shared" ref="Y55:Y61" si="37">O55+Q55+S55+U55+W55</f>
        <v>70000000</v>
      </c>
      <c r="Z55" s="124"/>
      <c r="AA55" s="125" t="str">
        <f t="shared" si="32"/>
        <v xml:space="preserve"> </v>
      </c>
      <c r="AB55" s="114"/>
      <c r="AC55" s="125" t="str">
        <f t="shared" si="33"/>
        <v xml:space="preserve"> </v>
      </c>
      <c r="AD55" s="114"/>
      <c r="AE55" s="114"/>
      <c r="AF55" s="124"/>
      <c r="AG55" s="125">
        <f t="shared" si="20"/>
        <v>0</v>
      </c>
      <c r="AH55" s="114"/>
      <c r="AI55" s="125">
        <f t="shared" si="34"/>
        <v>0</v>
      </c>
      <c r="AJ55" s="114" t="s">
        <v>541</v>
      </c>
      <c r="AK55" s="114"/>
      <c r="AL55" s="114"/>
      <c r="AM55" s="124">
        <v>0</v>
      </c>
      <c r="AN55" s="125" t="s">
        <v>514</v>
      </c>
      <c r="AO55" s="125">
        <v>0.25</v>
      </c>
      <c r="AP55" s="256" t="s">
        <v>542</v>
      </c>
      <c r="AQ55" s="58"/>
      <c r="AR55" s="241"/>
      <c r="AS55" s="125">
        <f t="shared" si="22"/>
        <v>0</v>
      </c>
      <c r="AT55" s="114"/>
      <c r="AU55" s="125">
        <f t="shared" si="35"/>
        <v>0</v>
      </c>
      <c r="AV55" s="114"/>
      <c r="AW55" s="114"/>
      <c r="AX55" s="124"/>
      <c r="AY55" s="125">
        <f t="shared" si="24"/>
        <v>0</v>
      </c>
      <c r="AZ55" s="114"/>
      <c r="BA55" s="125">
        <f t="shared" si="36"/>
        <v>0</v>
      </c>
      <c r="BB55" s="114"/>
      <c r="BC55" s="114"/>
      <c r="BD55" s="114"/>
      <c r="BE55" s="136" t="s">
        <v>530</v>
      </c>
      <c r="BF55" s="136" t="s">
        <v>543</v>
      </c>
      <c r="BG55" s="136" t="s">
        <v>544</v>
      </c>
      <c r="BH55" s="114" t="s">
        <v>503</v>
      </c>
      <c r="BI55" s="136" t="s">
        <v>519</v>
      </c>
      <c r="BJ55" s="114" t="s">
        <v>545</v>
      </c>
      <c r="BK55" s="31" t="s">
        <v>546</v>
      </c>
      <c r="BL55" s="137">
        <v>3142641428</v>
      </c>
      <c r="BM55" s="59" t="s">
        <v>547</v>
      </c>
      <c r="BN55" s="128"/>
      <c r="BO55" s="128"/>
    </row>
    <row r="56" spans="1:67" s="130" customFormat="1" ht="81" hidden="1" customHeight="1" x14ac:dyDescent="0.3">
      <c r="A56" s="466" t="s">
        <v>548</v>
      </c>
      <c r="B56" s="114" t="s">
        <v>474</v>
      </c>
      <c r="C56" s="114"/>
      <c r="D56" s="114" t="s">
        <v>549</v>
      </c>
      <c r="E56" s="114"/>
      <c r="F56" s="114" t="s">
        <v>60</v>
      </c>
      <c r="G56" s="114" t="s">
        <v>476</v>
      </c>
      <c r="H56" s="115">
        <v>44378</v>
      </c>
      <c r="I56" s="116">
        <v>45473</v>
      </c>
      <c r="J56" s="114" t="s">
        <v>550</v>
      </c>
      <c r="K56" s="114" t="s">
        <v>551</v>
      </c>
      <c r="L56" s="114" t="s">
        <v>497</v>
      </c>
      <c r="M56" s="114" t="s">
        <v>64</v>
      </c>
      <c r="N56" s="117"/>
      <c r="O56" s="124"/>
      <c r="P56" s="114">
        <v>1</v>
      </c>
      <c r="Q56" s="118">
        <v>10000000</v>
      </c>
      <c r="R56" s="114">
        <v>1</v>
      </c>
      <c r="S56" s="118">
        <v>10000000</v>
      </c>
      <c r="T56" s="114">
        <v>1</v>
      </c>
      <c r="U56" s="118">
        <v>10000000</v>
      </c>
      <c r="V56" s="114">
        <v>1</v>
      </c>
      <c r="W56" s="118">
        <v>10000000</v>
      </c>
      <c r="X56" s="119">
        <v>4</v>
      </c>
      <c r="Y56" s="118">
        <f t="shared" si="37"/>
        <v>40000000</v>
      </c>
      <c r="Z56" s="124"/>
      <c r="AA56" s="125"/>
      <c r="AB56" s="114"/>
      <c r="AC56" s="125"/>
      <c r="AD56" s="114"/>
      <c r="AE56" s="114"/>
      <c r="AF56" s="124">
        <v>0</v>
      </c>
      <c r="AG56" s="125">
        <f t="shared" si="20"/>
        <v>0</v>
      </c>
      <c r="AH56" s="126">
        <v>0.1</v>
      </c>
      <c r="AI56" s="127">
        <v>0.1</v>
      </c>
      <c r="AJ56" s="114" t="s">
        <v>552</v>
      </c>
      <c r="AK56" s="114" t="s">
        <v>481</v>
      </c>
      <c r="AL56" s="147">
        <v>0</v>
      </c>
      <c r="AM56" s="127">
        <f t="shared" ref="AM56" si="38">IF(Q56=0," ",AL56/Q56)</f>
        <v>0</v>
      </c>
      <c r="AN56" s="136">
        <v>0</v>
      </c>
      <c r="AO56" s="127">
        <f t="shared" ref="AO56" si="39">IF(P56=0," ",AN56/P56)</f>
        <v>0</v>
      </c>
      <c r="AP56" s="254" t="s">
        <v>553</v>
      </c>
      <c r="AQ56" s="257" t="s">
        <v>554</v>
      </c>
      <c r="AR56" s="124"/>
      <c r="AS56" s="125">
        <f t="shared" si="22"/>
        <v>0</v>
      </c>
      <c r="AT56" s="114"/>
      <c r="AU56" s="125">
        <f t="shared" si="35"/>
        <v>0</v>
      </c>
      <c r="AV56" s="114"/>
      <c r="AW56" s="114"/>
      <c r="AX56" s="124"/>
      <c r="AY56" s="125">
        <f t="shared" si="24"/>
        <v>0</v>
      </c>
      <c r="AZ56" s="114"/>
      <c r="BA56" s="125">
        <f t="shared" si="36"/>
        <v>0</v>
      </c>
      <c r="BB56" s="114"/>
      <c r="BC56" s="114"/>
      <c r="BD56" s="114"/>
      <c r="BE56" s="114" t="s">
        <v>555</v>
      </c>
      <c r="BF56" s="114" t="s">
        <v>556</v>
      </c>
      <c r="BG56" s="114">
        <v>7598</v>
      </c>
      <c r="BH56" s="114" t="s">
        <v>503</v>
      </c>
      <c r="BI56" s="114" t="s">
        <v>488</v>
      </c>
      <c r="BJ56" s="114" t="s">
        <v>489</v>
      </c>
      <c r="BK56" s="114" t="s">
        <v>557</v>
      </c>
      <c r="BL56" s="138">
        <v>3795750</v>
      </c>
      <c r="BM56" s="6" t="s">
        <v>558</v>
      </c>
      <c r="BN56" s="146"/>
      <c r="BO56" s="146"/>
    </row>
    <row r="57" spans="1:67" s="130" customFormat="1" ht="49.5" hidden="1" customHeight="1" x14ac:dyDescent="0.3">
      <c r="A57" s="466" t="s">
        <v>559</v>
      </c>
      <c r="B57" s="114" t="s">
        <v>474</v>
      </c>
      <c r="C57" s="114"/>
      <c r="D57" s="114" t="s">
        <v>560</v>
      </c>
      <c r="E57" s="114"/>
      <c r="F57" s="114" t="s">
        <v>525</v>
      </c>
      <c r="G57" s="131" t="s">
        <v>510</v>
      </c>
      <c r="H57" s="116">
        <v>44197</v>
      </c>
      <c r="I57" s="116">
        <v>45627</v>
      </c>
      <c r="J57" s="114" t="s">
        <v>561</v>
      </c>
      <c r="K57" s="114" t="s">
        <v>562</v>
      </c>
      <c r="L57" s="114" t="s">
        <v>563</v>
      </c>
      <c r="M57" s="117" t="s">
        <v>64</v>
      </c>
      <c r="N57" s="117"/>
      <c r="O57" s="124"/>
      <c r="P57" s="114">
        <v>1</v>
      </c>
      <c r="Q57" s="124">
        <v>14000000</v>
      </c>
      <c r="R57" s="114">
        <v>1</v>
      </c>
      <c r="S57" s="124">
        <v>14000000</v>
      </c>
      <c r="T57" s="114">
        <v>1</v>
      </c>
      <c r="U57" s="124">
        <v>14000000</v>
      </c>
      <c r="V57" s="114">
        <v>1</v>
      </c>
      <c r="W57" s="124">
        <v>14000000</v>
      </c>
      <c r="X57" s="119">
        <v>4</v>
      </c>
      <c r="Y57" s="118">
        <f t="shared" si="37"/>
        <v>56000000</v>
      </c>
      <c r="Z57" s="124"/>
      <c r="AA57" s="125" t="str">
        <f t="shared" ref="AA57:AA61" si="40">IF(O57=0," ",Z57/O57)</f>
        <v xml:space="preserve"> </v>
      </c>
      <c r="AB57" s="114"/>
      <c r="AC57" s="125" t="str">
        <f t="shared" ref="AC57:AC61" si="41">IF(N57=0," ",AB57/N57)</f>
        <v xml:space="preserve"> </v>
      </c>
      <c r="AD57" s="114"/>
      <c r="AE57" s="114"/>
      <c r="AF57" s="124">
        <v>0</v>
      </c>
      <c r="AG57" s="125">
        <f t="shared" si="20"/>
        <v>0</v>
      </c>
      <c r="AH57" s="114">
        <v>0</v>
      </c>
      <c r="AI57" s="125">
        <f t="shared" ref="AI57:AI58" si="42">IF(P57=0," ",AH57/P57)</f>
        <v>0</v>
      </c>
      <c r="AJ57" s="114" t="s">
        <v>564</v>
      </c>
      <c r="AK57" s="114"/>
      <c r="AL57" s="258">
        <v>0</v>
      </c>
      <c r="AM57" s="259" t="s">
        <v>565</v>
      </c>
      <c r="AN57" s="260">
        <v>0</v>
      </c>
      <c r="AO57" s="259" t="s">
        <v>565</v>
      </c>
      <c r="AP57" s="419" t="s">
        <v>566</v>
      </c>
      <c r="AQ57" s="420" t="s">
        <v>567</v>
      </c>
      <c r="AR57" s="124"/>
      <c r="AS57" s="125">
        <f t="shared" si="22"/>
        <v>0</v>
      </c>
      <c r="AT57" s="114"/>
      <c r="AU57" s="125">
        <f t="shared" si="35"/>
        <v>0</v>
      </c>
      <c r="AV57" s="114"/>
      <c r="AW57" s="114"/>
      <c r="AX57" s="124"/>
      <c r="AY57" s="125">
        <f t="shared" si="24"/>
        <v>0</v>
      </c>
      <c r="AZ57" s="114"/>
      <c r="BA57" s="125">
        <f t="shared" si="36"/>
        <v>0</v>
      </c>
      <c r="BB57" s="114"/>
      <c r="BC57" s="114"/>
      <c r="BD57" s="114"/>
      <c r="BE57" s="114" t="s">
        <v>568</v>
      </c>
      <c r="BF57" s="117" t="s">
        <v>569</v>
      </c>
      <c r="BG57" s="114" t="s">
        <v>570</v>
      </c>
      <c r="BH57" s="114" t="s">
        <v>503</v>
      </c>
      <c r="BI57" s="114" t="s">
        <v>571</v>
      </c>
      <c r="BJ57" s="114" t="s">
        <v>572</v>
      </c>
      <c r="BK57" s="114" t="s">
        <v>573</v>
      </c>
      <c r="BL57" s="129">
        <v>4320410</v>
      </c>
      <c r="BM57" s="56" t="s">
        <v>574</v>
      </c>
      <c r="BN57" s="128"/>
      <c r="BO57" s="128"/>
    </row>
    <row r="58" spans="1:67" s="359" customFormat="1" ht="128.25" hidden="1" customHeight="1" x14ac:dyDescent="0.3">
      <c r="A58" s="466" t="s">
        <v>575</v>
      </c>
      <c r="B58" s="345" t="s">
        <v>474</v>
      </c>
      <c r="C58" s="345"/>
      <c r="D58" s="345" t="s">
        <v>576</v>
      </c>
      <c r="E58" s="345"/>
      <c r="F58" s="345" t="s">
        <v>525</v>
      </c>
      <c r="G58" s="346" t="s">
        <v>510</v>
      </c>
      <c r="H58" s="347">
        <v>44197</v>
      </c>
      <c r="I58" s="347">
        <v>45627</v>
      </c>
      <c r="J58" s="360" t="s">
        <v>577</v>
      </c>
      <c r="K58" s="345" t="s">
        <v>562</v>
      </c>
      <c r="L58" s="345">
        <v>0</v>
      </c>
      <c r="M58" s="348" t="s">
        <v>64</v>
      </c>
      <c r="N58" s="348"/>
      <c r="O58" s="349"/>
      <c r="P58" s="345">
        <v>1</v>
      </c>
      <c r="Q58" s="349">
        <v>6000000</v>
      </c>
      <c r="R58" s="345">
        <v>1</v>
      </c>
      <c r="S58" s="349">
        <v>6000000</v>
      </c>
      <c r="T58" s="345">
        <v>1</v>
      </c>
      <c r="U58" s="349">
        <v>6000000</v>
      </c>
      <c r="V58" s="345">
        <v>1</v>
      </c>
      <c r="W58" s="349">
        <v>6000000</v>
      </c>
      <c r="X58" s="350">
        <f t="shared" ref="X58:X59" si="43">O58+Q58+S58+U58+W58</f>
        <v>24000000</v>
      </c>
      <c r="Y58" s="350">
        <f t="shared" si="37"/>
        <v>24000000</v>
      </c>
      <c r="Z58" s="349"/>
      <c r="AA58" s="351" t="str">
        <f t="shared" si="40"/>
        <v xml:space="preserve"> </v>
      </c>
      <c r="AB58" s="345"/>
      <c r="AC58" s="351" t="str">
        <f t="shared" si="41"/>
        <v xml:space="preserve"> </v>
      </c>
      <c r="AD58" s="345"/>
      <c r="AE58" s="345"/>
      <c r="AF58" s="349">
        <v>0</v>
      </c>
      <c r="AG58" s="351">
        <f t="shared" si="20"/>
        <v>0</v>
      </c>
      <c r="AH58" s="345">
        <v>0</v>
      </c>
      <c r="AI58" s="351">
        <f t="shared" si="42"/>
        <v>0</v>
      </c>
      <c r="AJ58" s="345" t="s">
        <v>578</v>
      </c>
      <c r="AK58" s="345"/>
      <c r="AL58" s="352">
        <v>0</v>
      </c>
      <c r="AM58" s="353" t="s">
        <v>565</v>
      </c>
      <c r="AN58" s="354">
        <v>1</v>
      </c>
      <c r="AO58" s="353">
        <v>1</v>
      </c>
      <c r="AP58" s="356" t="s">
        <v>579</v>
      </c>
      <c r="AQ58" s="356" t="s">
        <v>580</v>
      </c>
      <c r="AR58" s="349"/>
      <c r="AS58" s="351">
        <f t="shared" si="22"/>
        <v>0</v>
      </c>
      <c r="AT58" s="345"/>
      <c r="AU58" s="351">
        <f t="shared" si="35"/>
        <v>0</v>
      </c>
      <c r="AV58" s="345"/>
      <c r="AW58" s="345"/>
      <c r="AX58" s="349"/>
      <c r="AY58" s="351">
        <f t="shared" si="24"/>
        <v>0</v>
      </c>
      <c r="AZ58" s="345"/>
      <c r="BA58" s="351">
        <f t="shared" si="36"/>
        <v>0</v>
      </c>
      <c r="BB58" s="345"/>
      <c r="BC58" s="345"/>
      <c r="BD58" s="345"/>
      <c r="BE58" s="345" t="s">
        <v>568</v>
      </c>
      <c r="BF58" s="348" t="s">
        <v>581</v>
      </c>
      <c r="BG58" s="345" t="s">
        <v>582</v>
      </c>
      <c r="BH58" s="345" t="s">
        <v>503</v>
      </c>
      <c r="BI58" s="345" t="s">
        <v>571</v>
      </c>
      <c r="BJ58" s="345" t="s">
        <v>572</v>
      </c>
      <c r="BK58" s="345" t="s">
        <v>573</v>
      </c>
      <c r="BL58" s="357">
        <v>4320410</v>
      </c>
      <c r="BM58" s="367" t="s">
        <v>574</v>
      </c>
      <c r="BN58" s="358"/>
      <c r="BO58" s="358"/>
    </row>
    <row r="59" spans="1:67" s="359" customFormat="1" ht="49.5" hidden="1" customHeight="1" x14ac:dyDescent="0.3">
      <c r="A59" s="466" t="s">
        <v>583</v>
      </c>
      <c r="B59" s="345" t="s">
        <v>474</v>
      </c>
      <c r="C59" s="345"/>
      <c r="D59" s="360" t="s">
        <v>584</v>
      </c>
      <c r="E59" s="345"/>
      <c r="F59" s="345" t="s">
        <v>525</v>
      </c>
      <c r="G59" s="346" t="s">
        <v>510</v>
      </c>
      <c r="H59" s="347">
        <v>44105</v>
      </c>
      <c r="I59" s="347">
        <v>44896</v>
      </c>
      <c r="J59" s="345" t="s">
        <v>585</v>
      </c>
      <c r="K59" s="345" t="s">
        <v>562</v>
      </c>
      <c r="L59" s="345">
        <v>0</v>
      </c>
      <c r="M59" s="348" t="s">
        <v>64</v>
      </c>
      <c r="N59" s="345">
        <v>1</v>
      </c>
      <c r="O59" s="349">
        <v>0</v>
      </c>
      <c r="P59" s="349">
        <v>0</v>
      </c>
      <c r="Q59" s="349">
        <v>0</v>
      </c>
      <c r="R59" s="345">
        <v>0</v>
      </c>
      <c r="S59" s="349">
        <v>0</v>
      </c>
      <c r="T59" s="345">
        <v>0</v>
      </c>
      <c r="U59" s="349">
        <v>0</v>
      </c>
      <c r="V59" s="361">
        <v>0</v>
      </c>
      <c r="W59" s="361">
        <v>0</v>
      </c>
      <c r="X59" s="350">
        <f t="shared" si="43"/>
        <v>0</v>
      </c>
      <c r="Y59" s="350">
        <f t="shared" si="37"/>
        <v>0</v>
      </c>
      <c r="Z59" s="349"/>
      <c r="AA59" s="351" t="str">
        <f t="shared" si="40"/>
        <v xml:space="preserve"> </v>
      </c>
      <c r="AB59" s="345"/>
      <c r="AC59" s="351">
        <f t="shared" si="41"/>
        <v>0</v>
      </c>
      <c r="AD59" s="345"/>
      <c r="AE59" s="345"/>
      <c r="AF59" s="349">
        <v>0</v>
      </c>
      <c r="AG59" s="351">
        <v>0</v>
      </c>
      <c r="AH59" s="345">
        <v>0</v>
      </c>
      <c r="AI59" s="351">
        <v>0</v>
      </c>
      <c r="AJ59" s="345" t="s">
        <v>586</v>
      </c>
      <c r="AK59" s="345"/>
      <c r="AL59" s="352">
        <v>0</v>
      </c>
      <c r="AM59" s="353">
        <v>0</v>
      </c>
      <c r="AN59" s="354">
        <v>0</v>
      </c>
      <c r="AO59" s="353">
        <v>0</v>
      </c>
      <c r="AP59" s="355" t="s">
        <v>587</v>
      </c>
      <c r="AQ59" s="356"/>
      <c r="AR59" s="349"/>
      <c r="AS59" s="351" t="str">
        <f t="shared" si="22"/>
        <v xml:space="preserve"> </v>
      </c>
      <c r="AT59" s="345"/>
      <c r="AU59" s="351" t="str">
        <f t="shared" si="35"/>
        <v xml:space="preserve"> </v>
      </c>
      <c r="AV59" s="345"/>
      <c r="AW59" s="345"/>
      <c r="AX59" s="349"/>
      <c r="AY59" s="351" t="str">
        <f t="shared" si="24"/>
        <v xml:space="preserve"> </v>
      </c>
      <c r="AZ59" s="345"/>
      <c r="BA59" s="351" t="str">
        <f t="shared" si="36"/>
        <v xml:space="preserve"> </v>
      </c>
      <c r="BB59" s="345"/>
      <c r="BC59" s="345"/>
      <c r="BD59" s="345"/>
      <c r="BE59" s="358" t="s">
        <v>588</v>
      </c>
      <c r="BF59" s="345" t="s">
        <v>544</v>
      </c>
      <c r="BG59" s="345" t="s">
        <v>589</v>
      </c>
      <c r="BH59" s="345" t="s">
        <v>487</v>
      </c>
      <c r="BI59" s="345" t="s">
        <v>571</v>
      </c>
      <c r="BJ59" s="345" t="s">
        <v>590</v>
      </c>
      <c r="BK59" s="345" t="s">
        <v>591</v>
      </c>
      <c r="BL59" s="357">
        <v>4320410</v>
      </c>
      <c r="BM59" s="367" t="s">
        <v>592</v>
      </c>
      <c r="BN59" s="358"/>
      <c r="BO59" s="358"/>
    </row>
    <row r="60" spans="1:67" s="359" customFormat="1" ht="49.5" hidden="1" customHeight="1" x14ac:dyDescent="0.3">
      <c r="A60" s="466" t="s">
        <v>593</v>
      </c>
      <c r="B60" s="345" t="s">
        <v>474</v>
      </c>
      <c r="C60" s="345"/>
      <c r="D60" s="345" t="s">
        <v>594</v>
      </c>
      <c r="E60" s="345"/>
      <c r="F60" s="345" t="s">
        <v>595</v>
      </c>
      <c r="G60" s="346" t="s">
        <v>510</v>
      </c>
      <c r="H60" s="347">
        <v>44197</v>
      </c>
      <c r="I60" s="347">
        <v>45627</v>
      </c>
      <c r="J60" s="345" t="s">
        <v>596</v>
      </c>
      <c r="K60" s="345" t="s">
        <v>597</v>
      </c>
      <c r="L60" s="345">
        <v>0</v>
      </c>
      <c r="M60" s="348" t="s">
        <v>64</v>
      </c>
      <c r="N60" s="345">
        <v>0</v>
      </c>
      <c r="O60" s="349">
        <v>0</v>
      </c>
      <c r="P60" s="345">
        <v>5</v>
      </c>
      <c r="Q60" s="349">
        <v>5000000</v>
      </c>
      <c r="R60" s="345">
        <v>5</v>
      </c>
      <c r="S60" s="349">
        <v>5000000</v>
      </c>
      <c r="T60" s="345">
        <v>5</v>
      </c>
      <c r="U60" s="349">
        <v>5000000</v>
      </c>
      <c r="V60" s="362">
        <v>5</v>
      </c>
      <c r="W60" s="361">
        <v>5000000</v>
      </c>
      <c r="X60" s="363">
        <f>V60+T60+R60+P60</f>
        <v>20</v>
      </c>
      <c r="Y60" s="350">
        <f t="shared" si="37"/>
        <v>20000000</v>
      </c>
      <c r="Z60" s="349"/>
      <c r="AA60" s="351" t="str">
        <f t="shared" si="40"/>
        <v xml:space="preserve"> </v>
      </c>
      <c r="AB60" s="345"/>
      <c r="AC60" s="351" t="str">
        <f t="shared" si="41"/>
        <v xml:space="preserve"> </v>
      </c>
      <c r="AD60" s="345"/>
      <c r="AE60" s="345"/>
      <c r="AF60" s="349">
        <v>0</v>
      </c>
      <c r="AG60" s="351">
        <v>0</v>
      </c>
      <c r="AH60" s="345">
        <v>0</v>
      </c>
      <c r="AI60" s="351">
        <v>0</v>
      </c>
      <c r="AJ60" s="345" t="s">
        <v>598</v>
      </c>
      <c r="AK60" s="345" t="s">
        <v>599</v>
      </c>
      <c r="AL60" s="352">
        <v>5000000</v>
      </c>
      <c r="AM60" s="353">
        <v>1</v>
      </c>
      <c r="AN60" s="354">
        <v>0</v>
      </c>
      <c r="AO60" s="364">
        <v>0</v>
      </c>
      <c r="AP60" s="365" t="s">
        <v>600</v>
      </c>
      <c r="AQ60" s="366"/>
      <c r="AR60" s="349"/>
      <c r="AS60" s="351">
        <f t="shared" si="22"/>
        <v>0</v>
      </c>
      <c r="AT60" s="345"/>
      <c r="AU60" s="351">
        <f t="shared" si="35"/>
        <v>0</v>
      </c>
      <c r="AV60" s="345"/>
      <c r="AW60" s="345"/>
      <c r="AX60" s="349"/>
      <c r="AY60" s="351">
        <f t="shared" si="24"/>
        <v>0</v>
      </c>
      <c r="AZ60" s="345"/>
      <c r="BA60" s="351">
        <f t="shared" si="36"/>
        <v>0</v>
      </c>
      <c r="BB60" s="345"/>
      <c r="BC60" s="345"/>
      <c r="BD60" s="357"/>
      <c r="BE60" s="367" t="s">
        <v>588</v>
      </c>
      <c r="BF60" s="368" t="s">
        <v>601</v>
      </c>
      <c r="BG60" s="345" t="s">
        <v>602</v>
      </c>
      <c r="BH60" s="345" t="s">
        <v>487</v>
      </c>
      <c r="BI60" s="345" t="s">
        <v>571</v>
      </c>
      <c r="BJ60" s="345" t="s">
        <v>590</v>
      </c>
      <c r="BK60" s="345" t="s">
        <v>591</v>
      </c>
      <c r="BL60" s="357">
        <v>4320410</v>
      </c>
      <c r="BM60" s="367" t="s">
        <v>592</v>
      </c>
      <c r="BN60" s="358"/>
      <c r="BO60" s="358"/>
    </row>
    <row r="61" spans="1:67" s="359" customFormat="1" ht="49.5" hidden="1" customHeight="1" x14ac:dyDescent="0.3">
      <c r="A61" s="466" t="s">
        <v>603</v>
      </c>
      <c r="B61" s="345" t="s">
        <v>474</v>
      </c>
      <c r="C61" s="345"/>
      <c r="D61" s="345" t="s">
        <v>604</v>
      </c>
      <c r="E61" s="345"/>
      <c r="F61" s="345" t="s">
        <v>595</v>
      </c>
      <c r="G61" s="346" t="s">
        <v>510</v>
      </c>
      <c r="H61" s="347">
        <v>44743</v>
      </c>
      <c r="I61" s="347">
        <v>45627</v>
      </c>
      <c r="J61" s="345" t="s">
        <v>605</v>
      </c>
      <c r="K61" s="345" t="s">
        <v>562</v>
      </c>
      <c r="L61" s="345" t="s">
        <v>155</v>
      </c>
      <c r="M61" s="348" t="s">
        <v>64</v>
      </c>
      <c r="N61" s="348"/>
      <c r="O61" s="349">
        <v>0</v>
      </c>
      <c r="P61" s="348"/>
      <c r="Q61" s="349"/>
      <c r="R61" s="345">
        <v>0</v>
      </c>
      <c r="S61" s="349">
        <v>0</v>
      </c>
      <c r="T61" s="345">
        <v>1</v>
      </c>
      <c r="U61" s="349">
        <v>4000000</v>
      </c>
      <c r="V61" s="345">
        <v>1</v>
      </c>
      <c r="W61" s="361">
        <v>4000000</v>
      </c>
      <c r="X61" s="363">
        <v>1</v>
      </c>
      <c r="Y61" s="350">
        <f t="shared" si="37"/>
        <v>8000000</v>
      </c>
      <c r="Z61" s="349"/>
      <c r="AA61" s="351" t="str">
        <f t="shared" si="40"/>
        <v xml:space="preserve"> </v>
      </c>
      <c r="AB61" s="345"/>
      <c r="AC61" s="351" t="str">
        <f t="shared" si="41"/>
        <v xml:space="preserve"> </v>
      </c>
      <c r="AD61" s="345"/>
      <c r="AE61" s="345"/>
      <c r="AF61" s="349">
        <v>0</v>
      </c>
      <c r="AG61" s="351">
        <v>0</v>
      </c>
      <c r="AH61" s="345">
        <v>0</v>
      </c>
      <c r="AI61" s="351">
        <v>0</v>
      </c>
      <c r="AJ61" s="345"/>
      <c r="AK61" s="345" t="s">
        <v>606</v>
      </c>
      <c r="AL61" s="352" t="s">
        <v>83</v>
      </c>
      <c r="AM61" s="353" t="s">
        <v>83</v>
      </c>
      <c r="AN61" s="354" t="s">
        <v>83</v>
      </c>
      <c r="AO61" s="353" t="s">
        <v>83</v>
      </c>
      <c r="AP61" s="369" t="s">
        <v>607</v>
      </c>
      <c r="AQ61" s="356"/>
      <c r="AR61" s="349"/>
      <c r="AS61" s="351" t="str">
        <f t="shared" si="22"/>
        <v xml:space="preserve"> </v>
      </c>
      <c r="AT61" s="345"/>
      <c r="AU61" s="351" t="str">
        <f t="shared" si="35"/>
        <v xml:space="preserve"> </v>
      </c>
      <c r="AV61" s="345"/>
      <c r="AW61" s="345"/>
      <c r="AX61" s="349"/>
      <c r="AY61" s="351" t="str">
        <f t="shared" si="24"/>
        <v xml:space="preserve"> </v>
      </c>
      <c r="AZ61" s="345"/>
      <c r="BA61" s="351" t="str">
        <f t="shared" si="36"/>
        <v xml:space="preserve"> </v>
      </c>
      <c r="BB61" s="345"/>
      <c r="BC61" s="345"/>
      <c r="BD61" s="345"/>
      <c r="BE61" s="358" t="s">
        <v>588</v>
      </c>
      <c r="BF61" s="345" t="s">
        <v>608</v>
      </c>
      <c r="BG61" s="370" t="s">
        <v>602</v>
      </c>
      <c r="BH61" s="345" t="s">
        <v>487</v>
      </c>
      <c r="BI61" s="345" t="s">
        <v>571</v>
      </c>
      <c r="BJ61" s="345" t="s">
        <v>590</v>
      </c>
      <c r="BK61" s="345" t="s">
        <v>591</v>
      </c>
      <c r="BL61" s="371">
        <v>4320410</v>
      </c>
      <c r="BM61" s="394" t="s">
        <v>592</v>
      </c>
      <c r="BN61" s="358"/>
      <c r="BO61" s="358"/>
    </row>
    <row r="62" spans="1:67" s="130" customFormat="1" ht="49.5" hidden="1" customHeight="1" x14ac:dyDescent="0.3">
      <c r="A62" s="466" t="s">
        <v>609</v>
      </c>
      <c r="B62" s="114" t="s">
        <v>474</v>
      </c>
      <c r="C62" s="114"/>
      <c r="D62" s="114" t="s">
        <v>610</v>
      </c>
      <c r="E62" s="114"/>
      <c r="F62" s="31" t="s">
        <v>611</v>
      </c>
      <c r="G62" s="131" t="s">
        <v>612</v>
      </c>
      <c r="H62" s="116">
        <v>44256</v>
      </c>
      <c r="I62" s="116">
        <v>45443</v>
      </c>
      <c r="J62" s="114" t="s">
        <v>613</v>
      </c>
      <c r="K62" s="114" t="s">
        <v>614</v>
      </c>
      <c r="L62" s="114" t="s">
        <v>155</v>
      </c>
      <c r="M62" s="114" t="s">
        <v>64</v>
      </c>
      <c r="N62" s="114"/>
      <c r="O62" s="114"/>
      <c r="P62" s="114">
        <v>21</v>
      </c>
      <c r="Q62" s="124">
        <f>(19549535+(117334*20))</f>
        <v>21896215</v>
      </c>
      <c r="R62" s="114">
        <v>21</v>
      </c>
      <c r="S62" s="124">
        <f>+(21896215*3%)+Q62</f>
        <v>22553101.449999999</v>
      </c>
      <c r="T62" s="114">
        <v>21</v>
      </c>
      <c r="U62" s="124">
        <f>+(21896215*3%)+S62</f>
        <v>23209987.899999999</v>
      </c>
      <c r="V62" s="114">
        <v>7</v>
      </c>
      <c r="W62" s="124">
        <v>22196038</v>
      </c>
      <c r="X62" s="114">
        <f t="shared" ref="X62:Y62" si="44">+P62+R62+T62+V62</f>
        <v>70</v>
      </c>
      <c r="Y62" s="124">
        <f t="shared" si="44"/>
        <v>89855342.349999994</v>
      </c>
      <c r="Z62" s="124"/>
      <c r="AA62" s="125"/>
      <c r="AB62" s="114"/>
      <c r="AC62" s="125"/>
      <c r="AD62" s="114"/>
      <c r="AE62" s="114"/>
      <c r="AF62" s="124"/>
      <c r="AG62" s="125"/>
      <c r="AH62" s="114"/>
      <c r="AI62" s="125">
        <f t="shared" ref="AI62:AI65" si="45">IF(P62=0," ",AH62/P62)</f>
        <v>0</v>
      </c>
      <c r="AJ62" s="128"/>
      <c r="AK62" s="114" t="s">
        <v>615</v>
      </c>
      <c r="AL62" s="124">
        <v>1130716.6616554216</v>
      </c>
      <c r="AM62" s="125">
        <f t="shared" si="30"/>
        <v>5.163982275728575E-2</v>
      </c>
      <c r="AN62" s="114">
        <v>2</v>
      </c>
      <c r="AO62" s="125">
        <f t="shared" ref="AO62:AO65" si="46">IF(P62=0," ",AN62/P62)</f>
        <v>9.5238095238095233E-2</v>
      </c>
      <c r="AP62" s="261" t="s">
        <v>616</v>
      </c>
      <c r="AQ62" s="261"/>
      <c r="AR62" s="124"/>
      <c r="AS62" s="125">
        <f t="shared" si="22"/>
        <v>0</v>
      </c>
      <c r="AT62" s="114"/>
      <c r="AU62" s="125">
        <f t="shared" si="35"/>
        <v>0</v>
      </c>
      <c r="AV62" s="114"/>
      <c r="AW62" s="114"/>
      <c r="AX62" s="124"/>
      <c r="AY62" s="125">
        <f t="shared" si="24"/>
        <v>0</v>
      </c>
      <c r="AZ62" s="114"/>
      <c r="BA62" s="125">
        <f t="shared" si="36"/>
        <v>0</v>
      </c>
      <c r="BB62" s="114"/>
      <c r="BC62" s="114"/>
      <c r="BD62" s="114"/>
      <c r="BE62" s="114" t="s">
        <v>617</v>
      </c>
      <c r="BF62" s="114" t="s">
        <v>618</v>
      </c>
      <c r="BG62" s="114" t="s">
        <v>619</v>
      </c>
      <c r="BH62" s="114" t="s">
        <v>487</v>
      </c>
      <c r="BI62" s="114" t="s">
        <v>620</v>
      </c>
      <c r="BJ62" s="114" t="s">
        <v>621</v>
      </c>
      <c r="BK62" s="114" t="s">
        <v>622</v>
      </c>
      <c r="BL62" s="138">
        <v>6605400</v>
      </c>
      <c r="BM62" s="425" t="s">
        <v>623</v>
      </c>
      <c r="BN62" s="128"/>
      <c r="BO62" s="128"/>
    </row>
    <row r="63" spans="1:67" s="130" customFormat="1" ht="39" hidden="1" customHeight="1" x14ac:dyDescent="0.3">
      <c r="A63" s="466" t="s">
        <v>624</v>
      </c>
      <c r="B63" s="114" t="s">
        <v>474</v>
      </c>
      <c r="C63" s="114"/>
      <c r="D63" s="31" t="s">
        <v>625</v>
      </c>
      <c r="E63" s="114"/>
      <c r="F63" s="114" t="s">
        <v>60</v>
      </c>
      <c r="G63" s="131" t="s">
        <v>626</v>
      </c>
      <c r="H63" s="116">
        <v>44197</v>
      </c>
      <c r="I63" s="116">
        <v>45473</v>
      </c>
      <c r="J63" s="114" t="s">
        <v>627</v>
      </c>
      <c r="K63" s="114" t="s">
        <v>628</v>
      </c>
      <c r="L63" s="114" t="s">
        <v>155</v>
      </c>
      <c r="M63" s="151" t="s">
        <v>64</v>
      </c>
      <c r="N63" s="117"/>
      <c r="O63" s="124"/>
      <c r="P63" s="114">
        <v>1</v>
      </c>
      <c r="Q63" s="124">
        <v>20192308</v>
      </c>
      <c r="R63" s="114">
        <v>1</v>
      </c>
      <c r="S63" s="124">
        <v>20798077</v>
      </c>
      <c r="T63" s="114">
        <v>1</v>
      </c>
      <c r="U63" s="124">
        <v>21422019</v>
      </c>
      <c r="V63" s="114">
        <v>1</v>
      </c>
      <c r="W63" s="149">
        <v>22064608</v>
      </c>
      <c r="X63" s="150">
        <v>4</v>
      </c>
      <c r="Y63" s="118">
        <f t="shared" ref="Y63:Y65" si="47">O63+Q63+S63+U63+W63</f>
        <v>84477012</v>
      </c>
      <c r="Z63" s="124"/>
      <c r="AA63" s="125" t="str">
        <f t="shared" ref="AA63:AA65" si="48">IF(O63=0," ",Z63/O63)</f>
        <v xml:space="preserve"> </v>
      </c>
      <c r="AB63" s="114"/>
      <c r="AC63" s="125" t="str">
        <f t="shared" ref="AC63:AC65" si="49">IF(N63=0," ",AB63/N63)</f>
        <v xml:space="preserve"> </v>
      </c>
      <c r="AD63" s="114"/>
      <c r="AE63" s="114"/>
      <c r="AF63" s="124"/>
      <c r="AG63" s="125">
        <f t="shared" ref="AG63:AG65" si="50">IF(Q63=0," ",AF63/Q63)</f>
        <v>0</v>
      </c>
      <c r="AH63" s="114"/>
      <c r="AI63" s="125">
        <f t="shared" si="45"/>
        <v>0</v>
      </c>
      <c r="AJ63" s="114" t="s">
        <v>629</v>
      </c>
      <c r="AK63" s="114" t="s">
        <v>630</v>
      </c>
      <c r="AL63" s="124"/>
      <c r="AM63" s="125">
        <f t="shared" si="30"/>
        <v>0</v>
      </c>
      <c r="AN63" s="114"/>
      <c r="AO63" s="125">
        <f t="shared" si="46"/>
        <v>0</v>
      </c>
      <c r="AP63" s="261" t="s">
        <v>631</v>
      </c>
      <c r="AQ63" s="261"/>
      <c r="AR63" s="124"/>
      <c r="AS63" s="125">
        <f t="shared" si="22"/>
        <v>0</v>
      </c>
      <c r="AT63" s="114"/>
      <c r="AU63" s="125">
        <f t="shared" si="35"/>
        <v>0</v>
      </c>
      <c r="AV63" s="114"/>
      <c r="AW63" s="114"/>
      <c r="AX63" s="124"/>
      <c r="AY63" s="125">
        <f t="shared" si="24"/>
        <v>0</v>
      </c>
      <c r="AZ63" s="114"/>
      <c r="BA63" s="125">
        <f t="shared" si="36"/>
        <v>0</v>
      </c>
      <c r="BB63" s="114"/>
      <c r="BC63" s="114"/>
      <c r="BD63" s="114"/>
      <c r="BE63" s="114" t="s">
        <v>632</v>
      </c>
      <c r="BF63" s="114" t="s">
        <v>633</v>
      </c>
      <c r="BG63" s="31" t="s">
        <v>634</v>
      </c>
      <c r="BH63" s="114" t="s">
        <v>503</v>
      </c>
      <c r="BI63" s="114" t="s">
        <v>635</v>
      </c>
      <c r="BJ63" s="114" t="s">
        <v>636</v>
      </c>
      <c r="BK63" s="114" t="s">
        <v>637</v>
      </c>
      <c r="BL63" s="138" t="s">
        <v>638</v>
      </c>
      <c r="BM63" s="423" t="s">
        <v>639</v>
      </c>
      <c r="BN63" s="128"/>
      <c r="BO63" s="128"/>
    </row>
    <row r="64" spans="1:67" s="130" customFormat="1" ht="84" hidden="1" customHeight="1" x14ac:dyDescent="0.3">
      <c r="A64" s="466" t="s">
        <v>640</v>
      </c>
      <c r="B64" s="114" t="s">
        <v>474</v>
      </c>
      <c r="C64" s="114"/>
      <c r="D64" s="31" t="s">
        <v>641</v>
      </c>
      <c r="E64" s="114"/>
      <c r="F64" s="114" t="s">
        <v>60</v>
      </c>
      <c r="G64" s="131" t="s">
        <v>626</v>
      </c>
      <c r="H64" s="116">
        <v>44197</v>
      </c>
      <c r="I64" s="116">
        <v>45473</v>
      </c>
      <c r="J64" s="114" t="s">
        <v>642</v>
      </c>
      <c r="K64" s="114" t="s">
        <v>643</v>
      </c>
      <c r="L64" s="114"/>
      <c r="M64" s="151" t="s">
        <v>64</v>
      </c>
      <c r="N64" s="117"/>
      <c r="O64" s="124"/>
      <c r="P64" s="114">
        <v>25</v>
      </c>
      <c r="Q64" s="124">
        <v>15898550</v>
      </c>
      <c r="R64" s="114">
        <v>25</v>
      </c>
      <c r="S64" s="124">
        <v>16216525</v>
      </c>
      <c r="T64" s="114">
        <v>25</v>
      </c>
      <c r="U64" s="124">
        <v>16540850</v>
      </c>
      <c r="V64" s="114">
        <v>25</v>
      </c>
      <c r="W64" s="149">
        <v>16871650</v>
      </c>
      <c r="X64" s="150">
        <v>100</v>
      </c>
      <c r="Y64" s="118">
        <f t="shared" si="47"/>
        <v>65527575</v>
      </c>
      <c r="Z64" s="124"/>
      <c r="AA64" s="125" t="str">
        <f t="shared" si="48"/>
        <v xml:space="preserve"> </v>
      </c>
      <c r="AB64" s="114"/>
      <c r="AC64" s="125" t="str">
        <f t="shared" si="49"/>
        <v xml:space="preserve"> </v>
      </c>
      <c r="AD64" s="114"/>
      <c r="AE64" s="114"/>
      <c r="AF64" s="124"/>
      <c r="AG64" s="125">
        <f t="shared" si="50"/>
        <v>0</v>
      </c>
      <c r="AH64" s="114"/>
      <c r="AI64" s="125">
        <f t="shared" si="45"/>
        <v>0</v>
      </c>
      <c r="AJ64" s="114" t="s">
        <v>644</v>
      </c>
      <c r="AK64" s="114" t="s">
        <v>645</v>
      </c>
      <c r="AL64" s="124"/>
      <c r="AM64" s="125">
        <f t="shared" si="30"/>
        <v>0</v>
      </c>
      <c r="AN64" s="114"/>
      <c r="AO64" s="125">
        <f t="shared" si="46"/>
        <v>0</v>
      </c>
      <c r="AP64" s="261" t="s">
        <v>646</v>
      </c>
      <c r="AQ64" s="261"/>
      <c r="AR64" s="124"/>
      <c r="AS64" s="125">
        <f t="shared" si="22"/>
        <v>0</v>
      </c>
      <c r="AT64" s="114"/>
      <c r="AU64" s="125">
        <f t="shared" si="35"/>
        <v>0</v>
      </c>
      <c r="AV64" s="114"/>
      <c r="AW64" s="114"/>
      <c r="AX64" s="124"/>
      <c r="AY64" s="125">
        <f t="shared" si="24"/>
        <v>0</v>
      </c>
      <c r="AZ64" s="114"/>
      <c r="BA64" s="125">
        <f t="shared" si="36"/>
        <v>0</v>
      </c>
      <c r="BB64" s="114"/>
      <c r="BC64" s="114"/>
      <c r="BD64" s="114"/>
      <c r="BE64" s="114" t="s">
        <v>647</v>
      </c>
      <c r="BF64" s="114" t="s">
        <v>648</v>
      </c>
      <c r="BG64" s="114" t="s">
        <v>649</v>
      </c>
      <c r="BH64" s="114" t="s">
        <v>503</v>
      </c>
      <c r="BI64" s="114" t="s">
        <v>635</v>
      </c>
      <c r="BJ64" s="114" t="s">
        <v>650</v>
      </c>
      <c r="BK64" s="41" t="s">
        <v>651</v>
      </c>
      <c r="BL64" s="152" t="s">
        <v>652</v>
      </c>
      <c r="BM64" s="423" t="s">
        <v>653</v>
      </c>
      <c r="BN64" s="128"/>
      <c r="BO64" s="128"/>
    </row>
    <row r="65" spans="1:67" s="130" customFormat="1" ht="93.75" hidden="1" customHeight="1" x14ac:dyDescent="0.3">
      <c r="A65" s="466" t="s">
        <v>654</v>
      </c>
      <c r="B65" s="114" t="s">
        <v>655</v>
      </c>
      <c r="C65" s="114"/>
      <c r="D65" s="114" t="s">
        <v>656</v>
      </c>
      <c r="E65" s="114"/>
      <c r="F65" s="31" t="s">
        <v>60</v>
      </c>
      <c r="G65" s="131" t="s">
        <v>510</v>
      </c>
      <c r="H65" s="116">
        <v>44197</v>
      </c>
      <c r="I65" s="116">
        <v>45443</v>
      </c>
      <c r="J65" s="114" t="s">
        <v>657</v>
      </c>
      <c r="K65" s="114" t="s">
        <v>658</v>
      </c>
      <c r="L65" s="114"/>
      <c r="M65" s="114" t="s">
        <v>64</v>
      </c>
      <c r="N65" s="117"/>
      <c r="O65" s="124"/>
      <c r="P65" s="114">
        <v>1</v>
      </c>
      <c r="Q65" s="124">
        <v>10000000</v>
      </c>
      <c r="R65" s="114">
        <v>1</v>
      </c>
      <c r="S65" s="124">
        <v>10000000</v>
      </c>
      <c r="T65" s="114">
        <v>1</v>
      </c>
      <c r="U65" s="124">
        <v>10000000</v>
      </c>
      <c r="V65" s="153">
        <v>1</v>
      </c>
      <c r="W65" s="149">
        <v>10000000</v>
      </c>
      <c r="X65" s="150">
        <v>4</v>
      </c>
      <c r="Y65" s="118">
        <f t="shared" si="47"/>
        <v>40000000</v>
      </c>
      <c r="Z65" s="124"/>
      <c r="AA65" s="125" t="str">
        <f t="shared" si="48"/>
        <v xml:space="preserve"> </v>
      </c>
      <c r="AB65" s="114"/>
      <c r="AC65" s="125" t="str">
        <f t="shared" si="49"/>
        <v xml:space="preserve"> </v>
      </c>
      <c r="AD65" s="114"/>
      <c r="AE65" s="114"/>
      <c r="AF65" s="124">
        <v>0</v>
      </c>
      <c r="AG65" s="125">
        <f t="shared" si="50"/>
        <v>0</v>
      </c>
      <c r="AH65" s="114">
        <v>0</v>
      </c>
      <c r="AI65" s="125">
        <f t="shared" si="45"/>
        <v>0</v>
      </c>
      <c r="AJ65" s="114" t="s">
        <v>659</v>
      </c>
      <c r="AK65" s="114" t="s">
        <v>660</v>
      </c>
      <c r="AL65" s="258">
        <v>0</v>
      </c>
      <c r="AM65" s="259">
        <f t="shared" si="30"/>
        <v>0</v>
      </c>
      <c r="AN65" s="260">
        <v>0.1</v>
      </c>
      <c r="AO65" s="259">
        <f t="shared" si="46"/>
        <v>0.1</v>
      </c>
      <c r="AP65" s="261" t="s">
        <v>661</v>
      </c>
      <c r="AQ65" s="261" t="s">
        <v>662</v>
      </c>
      <c r="AR65" s="124"/>
      <c r="AS65" s="125">
        <f t="shared" si="22"/>
        <v>0</v>
      </c>
      <c r="AT65" s="114"/>
      <c r="AU65" s="125">
        <f t="shared" si="35"/>
        <v>0</v>
      </c>
      <c r="AV65" s="114"/>
      <c r="AW65" s="114"/>
      <c r="AX65" s="124"/>
      <c r="AY65" s="125">
        <f t="shared" si="24"/>
        <v>0</v>
      </c>
      <c r="AZ65" s="114"/>
      <c r="BA65" s="125">
        <f t="shared" si="36"/>
        <v>0</v>
      </c>
      <c r="BB65" s="114"/>
      <c r="BC65" s="114"/>
      <c r="BD65" s="114"/>
      <c r="BE65" s="154" t="s">
        <v>663</v>
      </c>
      <c r="BF65" s="154" t="s">
        <v>664</v>
      </c>
      <c r="BG65" s="154" t="s">
        <v>665</v>
      </c>
      <c r="BH65" s="41" t="s">
        <v>503</v>
      </c>
      <c r="BI65" s="154" t="s">
        <v>666</v>
      </c>
      <c r="BJ65" s="41" t="s">
        <v>667</v>
      </c>
      <c r="BK65" s="41" t="s">
        <v>668</v>
      </c>
      <c r="BL65" s="152">
        <v>3274850</v>
      </c>
      <c r="BM65" s="425" t="s">
        <v>669</v>
      </c>
      <c r="BN65" s="128"/>
      <c r="BO65" s="128"/>
    </row>
    <row r="66" spans="1:67" s="130" customFormat="1" ht="66.75" hidden="1" customHeight="1" x14ac:dyDescent="0.3">
      <c r="A66" s="466" t="s">
        <v>670</v>
      </c>
      <c r="B66" s="114" t="s">
        <v>655</v>
      </c>
      <c r="C66" s="114"/>
      <c r="D66" s="136" t="s">
        <v>671</v>
      </c>
      <c r="E66" s="114"/>
      <c r="F66" s="31" t="s">
        <v>60</v>
      </c>
      <c r="G66" s="131" t="s">
        <v>672</v>
      </c>
      <c r="H66" s="116">
        <v>44197</v>
      </c>
      <c r="I66" s="116">
        <v>45443</v>
      </c>
      <c r="J66" s="114" t="s">
        <v>673</v>
      </c>
      <c r="K66" s="114" t="s">
        <v>674</v>
      </c>
      <c r="L66" s="114" t="s">
        <v>675</v>
      </c>
      <c r="M66" s="151" t="s">
        <v>64</v>
      </c>
      <c r="N66" s="117"/>
      <c r="O66" s="124">
        <v>0</v>
      </c>
      <c r="P66" s="114">
        <v>1</v>
      </c>
      <c r="Q66" s="155">
        <v>11250000</v>
      </c>
      <c r="R66" s="114">
        <v>1</v>
      </c>
      <c r="S66" s="155">
        <v>11250000</v>
      </c>
      <c r="T66" s="114">
        <v>1</v>
      </c>
      <c r="U66" s="155">
        <v>11250000</v>
      </c>
      <c r="V66" s="148">
        <v>1</v>
      </c>
      <c r="W66" s="155">
        <v>11250000</v>
      </c>
      <c r="X66" s="150">
        <v>4</v>
      </c>
      <c r="Y66" s="156">
        <v>45000000</v>
      </c>
      <c r="Z66" s="124"/>
      <c r="AA66" s="125"/>
      <c r="AB66" s="114"/>
      <c r="AC66" s="125"/>
      <c r="AD66" s="114"/>
      <c r="AE66" s="114"/>
      <c r="AF66" s="157">
        <v>2812500</v>
      </c>
      <c r="AG66" s="125">
        <v>0.25</v>
      </c>
      <c r="AH66" s="158">
        <v>0.25</v>
      </c>
      <c r="AI66" s="125">
        <v>0.25</v>
      </c>
      <c r="AJ66" s="114" t="s">
        <v>676</v>
      </c>
      <c r="AK66" s="114"/>
      <c r="AL66" s="157">
        <f>2812500*2</f>
        <v>5625000</v>
      </c>
      <c r="AM66" s="125">
        <v>0.5</v>
      </c>
      <c r="AN66" s="158">
        <v>0.5</v>
      </c>
      <c r="AO66" s="125">
        <v>0.5</v>
      </c>
      <c r="AP66" s="261" t="s">
        <v>677</v>
      </c>
      <c r="AQ66" s="261" t="s">
        <v>678</v>
      </c>
      <c r="AR66" s="124"/>
      <c r="AS66" s="125" t="s">
        <v>183</v>
      </c>
      <c r="AT66" s="114"/>
      <c r="AU66" s="125">
        <v>0</v>
      </c>
      <c r="AV66" s="114"/>
      <c r="AW66" s="114"/>
      <c r="AX66" s="124"/>
      <c r="AY66" s="125" t="s">
        <v>183</v>
      </c>
      <c r="AZ66" s="114"/>
      <c r="BA66" s="125">
        <v>0</v>
      </c>
      <c r="BB66" s="114"/>
      <c r="BC66" s="114"/>
      <c r="BD66" s="129"/>
      <c r="BE66" s="56"/>
      <c r="BF66" s="56"/>
      <c r="BG66" s="56"/>
      <c r="BH66" s="56" t="s">
        <v>503</v>
      </c>
      <c r="BI66" s="56" t="s">
        <v>679</v>
      </c>
      <c r="BJ66" s="56" t="s">
        <v>680</v>
      </c>
      <c r="BK66" s="56" t="s">
        <v>681</v>
      </c>
      <c r="BL66" s="164" t="s">
        <v>682</v>
      </c>
      <c r="BM66" s="56" t="s">
        <v>683</v>
      </c>
      <c r="BN66" s="128"/>
      <c r="BO66" s="128"/>
    </row>
    <row r="67" spans="1:67" s="130" customFormat="1" ht="102.75" hidden="1" customHeight="1" x14ac:dyDescent="0.25">
      <c r="A67" s="466" t="s">
        <v>684</v>
      </c>
      <c r="B67" s="114" t="s">
        <v>58</v>
      </c>
      <c r="C67" s="116"/>
      <c r="D67" s="114" t="s">
        <v>685</v>
      </c>
      <c r="E67" s="114">
        <v>100</v>
      </c>
      <c r="F67" s="114" t="s">
        <v>686</v>
      </c>
      <c r="G67" s="131" t="s">
        <v>61</v>
      </c>
      <c r="H67" s="116">
        <v>44228</v>
      </c>
      <c r="I67" s="116">
        <v>45442</v>
      </c>
      <c r="J67" s="114" t="s">
        <v>687</v>
      </c>
      <c r="K67" s="114" t="s">
        <v>688</v>
      </c>
      <c r="L67" s="117" t="s">
        <v>130</v>
      </c>
      <c r="M67" s="117" t="s">
        <v>689</v>
      </c>
      <c r="N67" s="114">
        <v>0</v>
      </c>
      <c r="O67" s="159">
        <v>0</v>
      </c>
      <c r="P67" s="160">
        <v>0.1</v>
      </c>
      <c r="Q67" s="159">
        <v>574747</v>
      </c>
      <c r="R67" s="160">
        <v>0.3</v>
      </c>
      <c r="S67" s="159">
        <v>380033</v>
      </c>
      <c r="T67" s="160">
        <v>0.5</v>
      </c>
      <c r="U67" s="159">
        <v>423745</v>
      </c>
      <c r="V67" s="160">
        <v>1</v>
      </c>
      <c r="W67" s="118">
        <v>501085</v>
      </c>
      <c r="X67" s="150"/>
      <c r="Y67" s="161">
        <v>1879610</v>
      </c>
      <c r="Z67" s="124"/>
      <c r="AA67" s="114"/>
      <c r="AB67" s="114"/>
      <c r="AC67" s="114"/>
      <c r="AD67" s="114"/>
      <c r="AE67" s="114"/>
      <c r="AF67" s="124">
        <f>Q67/4</f>
        <v>143686.75</v>
      </c>
      <c r="AG67" s="125">
        <f t="shared" ref="AG67" si="51">IF(Q67=0," ",AF67/Q67)</f>
        <v>0.25</v>
      </c>
      <c r="AH67" s="80">
        <v>0</v>
      </c>
      <c r="AI67" s="162">
        <v>0</v>
      </c>
      <c r="AJ67" s="163" t="s">
        <v>690</v>
      </c>
      <c r="AK67" s="114"/>
      <c r="AL67" s="124">
        <f>Q67/2</f>
        <v>287373.5</v>
      </c>
      <c r="AM67" s="125">
        <f>IF(Q67=0," ",AL67/Q67)</f>
        <v>0.5</v>
      </c>
      <c r="AN67" s="80">
        <v>0</v>
      </c>
      <c r="AO67" s="125">
        <f t="shared" ref="AO67" si="52">IF(P67=0," ",AN67/P67)</f>
        <v>0</v>
      </c>
      <c r="AP67" s="262" t="s">
        <v>691</v>
      </c>
      <c r="AQ67" s="114" t="s">
        <v>183</v>
      </c>
      <c r="AR67" s="124"/>
      <c r="AS67" s="125">
        <f t="shared" ref="AS67:AS75" si="53">IF(Q67=0," ",AR67/Q67)</f>
        <v>0</v>
      </c>
      <c r="AT67" s="114"/>
      <c r="AU67" s="125">
        <f t="shared" ref="AU67:AU75" si="54">IF(P67=0," ",AT67/P67)</f>
        <v>0</v>
      </c>
      <c r="AV67" s="114"/>
      <c r="AW67" s="114"/>
      <c r="AX67" s="124"/>
      <c r="AY67" s="125">
        <f t="shared" ref="AY67:AY75" si="55">IF(Q67=0," ",AX67/Q67)</f>
        <v>0</v>
      </c>
      <c r="AZ67" s="114"/>
      <c r="BA67" s="125">
        <f t="shared" ref="BA67:BA75" si="56">IF(P67=0," ",AZ67/P67)</f>
        <v>0</v>
      </c>
      <c r="BB67" s="114"/>
      <c r="BC67" s="114"/>
      <c r="BD67" s="129"/>
      <c r="BE67" s="221" t="s">
        <v>692</v>
      </c>
      <c r="BF67" s="221" t="s">
        <v>693</v>
      </c>
      <c r="BG67" s="221" t="s">
        <v>694</v>
      </c>
      <c r="BH67" s="221" t="s">
        <v>695</v>
      </c>
      <c r="BI67" s="221" t="s">
        <v>696</v>
      </c>
      <c r="BJ67" s="221" t="s">
        <v>697</v>
      </c>
      <c r="BK67" s="221" t="s">
        <v>698</v>
      </c>
      <c r="BL67" s="240">
        <v>3649400</v>
      </c>
      <c r="BM67" s="56" t="s">
        <v>699</v>
      </c>
    </row>
    <row r="68" spans="1:67" s="169" customFormat="1" ht="49.5" hidden="1" customHeight="1" x14ac:dyDescent="0.3">
      <c r="A68" s="466" t="s">
        <v>700</v>
      </c>
      <c r="B68" s="668" t="s">
        <v>58</v>
      </c>
      <c r="C68" s="668"/>
      <c r="D68" s="668" t="s">
        <v>701</v>
      </c>
      <c r="E68" s="668"/>
      <c r="F68" s="668" t="s">
        <v>702</v>
      </c>
      <c r="G68" s="3" t="s">
        <v>703</v>
      </c>
      <c r="H68" s="165">
        <v>44197</v>
      </c>
      <c r="I68" s="165">
        <v>45473</v>
      </c>
      <c r="J68" s="668" t="s">
        <v>704</v>
      </c>
      <c r="K68" s="668" t="s">
        <v>705</v>
      </c>
      <c r="L68" s="3" t="s">
        <v>155</v>
      </c>
      <c r="M68" s="231" t="s">
        <v>64</v>
      </c>
      <c r="N68" s="166">
        <v>0</v>
      </c>
      <c r="O68" s="167">
        <v>0</v>
      </c>
      <c r="P68" s="166">
        <v>1</v>
      </c>
      <c r="Q68" s="167">
        <v>0</v>
      </c>
      <c r="R68" s="166">
        <v>1</v>
      </c>
      <c r="S68" s="167">
        <v>0</v>
      </c>
      <c r="T68" s="166">
        <v>1</v>
      </c>
      <c r="U68" s="9">
        <v>0</v>
      </c>
      <c r="V68" s="166">
        <v>1</v>
      </c>
      <c r="W68" s="167">
        <v>0</v>
      </c>
      <c r="X68" s="92">
        <f t="shared" ref="X68:X71" si="57">O68+Q68+S68+U68+W68</f>
        <v>0</v>
      </c>
      <c r="Y68" s="65">
        <v>0</v>
      </c>
      <c r="Z68" s="14"/>
      <c r="AA68" s="15" t="str">
        <f t="shared" ref="AA68:AA75" si="58">IF(O68=0," ",Z68/O68)</f>
        <v xml:space="preserve"> </v>
      </c>
      <c r="AB68" s="3"/>
      <c r="AC68" s="16" t="str">
        <f t="shared" ref="AC68:AC75" si="59">IF(N68=0," ",AB68/N68)</f>
        <v xml:space="preserve"> </v>
      </c>
      <c r="AD68" s="3"/>
      <c r="AE68" s="3"/>
      <c r="AF68" s="81">
        <v>0</v>
      </c>
      <c r="AG68" s="16">
        <v>0</v>
      </c>
      <c r="AH68" s="3">
        <v>0</v>
      </c>
      <c r="AI68" s="16">
        <f t="shared" ref="AI68:AI69" si="60">IF(P68=0," ",AH68/P68)</f>
        <v>0</v>
      </c>
      <c r="AJ68" s="3" t="s">
        <v>706</v>
      </c>
      <c r="AK68" s="3" t="s">
        <v>707</v>
      </c>
      <c r="AL68" s="14">
        <v>0</v>
      </c>
      <c r="AM68" s="263" t="str">
        <f>IFERROR(AL68/$Q68,"")</f>
        <v/>
      </c>
      <c r="AN68" s="3">
        <v>0</v>
      </c>
      <c r="AO68" s="263">
        <f>IFERROR(AN68/$P68,"")</f>
        <v>0</v>
      </c>
      <c r="AP68" s="264" t="s">
        <v>708</v>
      </c>
      <c r="AQ68" s="264" t="s">
        <v>709</v>
      </c>
      <c r="AR68" s="14"/>
      <c r="AS68" s="15" t="str">
        <f t="shared" si="53"/>
        <v xml:space="preserve"> </v>
      </c>
      <c r="AT68" s="3"/>
      <c r="AU68" s="16">
        <f t="shared" si="54"/>
        <v>0</v>
      </c>
      <c r="AV68" s="3"/>
      <c r="AW68" s="3"/>
      <c r="AX68" s="14"/>
      <c r="AY68" s="15" t="str">
        <f t="shared" si="55"/>
        <v xml:space="preserve"> </v>
      </c>
      <c r="AZ68" s="3"/>
      <c r="BA68" s="16">
        <f t="shared" si="56"/>
        <v>0</v>
      </c>
      <c r="BB68" s="3"/>
      <c r="BC68" s="3"/>
      <c r="BD68" s="231"/>
      <c r="BE68" s="668" t="s">
        <v>710</v>
      </c>
      <c r="BF68" s="668" t="s">
        <v>711</v>
      </c>
      <c r="BG68" s="668">
        <v>7822</v>
      </c>
      <c r="BH68" s="668" t="s">
        <v>712</v>
      </c>
      <c r="BI68" s="668" t="s">
        <v>713</v>
      </c>
      <c r="BJ68" s="668" t="s">
        <v>714</v>
      </c>
      <c r="BK68" s="6" t="s">
        <v>715</v>
      </c>
      <c r="BL68" s="414" t="s">
        <v>716</v>
      </c>
      <c r="BM68" s="394" t="s">
        <v>717</v>
      </c>
      <c r="BN68" s="168"/>
    </row>
    <row r="69" spans="1:67" s="169" customFormat="1" ht="49.5" hidden="1" customHeight="1" x14ac:dyDescent="0.3">
      <c r="A69" s="466" t="s">
        <v>718</v>
      </c>
      <c r="B69" s="668" t="s">
        <v>58</v>
      </c>
      <c r="C69" s="668"/>
      <c r="D69" s="668" t="s">
        <v>719</v>
      </c>
      <c r="E69" s="668"/>
      <c r="F69" s="668" t="s">
        <v>702</v>
      </c>
      <c r="G69" s="3" t="s">
        <v>703</v>
      </c>
      <c r="H69" s="170">
        <v>44256</v>
      </c>
      <c r="I69" s="170">
        <v>45473</v>
      </c>
      <c r="J69" s="668" t="s">
        <v>720</v>
      </c>
      <c r="K69" s="668" t="s">
        <v>721</v>
      </c>
      <c r="L69" s="3" t="s">
        <v>155</v>
      </c>
      <c r="M69" s="231" t="s">
        <v>722</v>
      </c>
      <c r="N69" s="166">
        <v>0</v>
      </c>
      <c r="O69" s="167">
        <v>0</v>
      </c>
      <c r="P69" s="166">
        <v>1</v>
      </c>
      <c r="Q69" s="167">
        <v>0</v>
      </c>
      <c r="R69" s="166">
        <v>1</v>
      </c>
      <c r="S69" s="167">
        <v>0</v>
      </c>
      <c r="T69" s="166">
        <v>1</v>
      </c>
      <c r="U69" s="167">
        <v>0</v>
      </c>
      <c r="V69" s="166">
        <v>1</v>
      </c>
      <c r="W69" s="167">
        <v>0</v>
      </c>
      <c r="X69" s="92">
        <f t="shared" si="57"/>
        <v>0</v>
      </c>
      <c r="Y69" s="65">
        <f t="shared" ref="Y69:Y75" si="61">O69+Q69+S69+U69+W69</f>
        <v>0</v>
      </c>
      <c r="Z69" s="14"/>
      <c r="AA69" s="15" t="str">
        <f t="shared" si="58"/>
        <v xml:space="preserve"> </v>
      </c>
      <c r="AB69" s="3"/>
      <c r="AC69" s="16" t="str">
        <f t="shared" si="59"/>
        <v xml:space="preserve"> </v>
      </c>
      <c r="AD69" s="3"/>
      <c r="AE69" s="3"/>
      <c r="AF69" s="81" t="s">
        <v>723</v>
      </c>
      <c r="AG69" s="16">
        <v>0</v>
      </c>
      <c r="AH69" s="21">
        <v>1</v>
      </c>
      <c r="AI69" s="16">
        <f t="shared" si="60"/>
        <v>1</v>
      </c>
      <c r="AJ69" s="3" t="s">
        <v>724</v>
      </c>
      <c r="AK69" s="8" t="s">
        <v>707</v>
      </c>
      <c r="AL69" s="3">
        <v>0</v>
      </c>
      <c r="AM69" s="263" t="str">
        <f t="shared" ref="AM69:AM75" si="62">IFERROR(AL69/$Q69,"")</f>
        <v/>
      </c>
      <c r="AN69" s="3">
        <v>0</v>
      </c>
      <c r="AO69" s="263">
        <f t="shared" ref="AO69:AO75" si="63">IFERROR(AN69/$P69,"")</f>
        <v>0</v>
      </c>
      <c r="AP69" s="264" t="s">
        <v>725</v>
      </c>
      <c r="AQ69" s="264" t="s">
        <v>709</v>
      </c>
      <c r="AR69" s="14"/>
      <c r="AS69" s="15" t="str">
        <f t="shared" si="53"/>
        <v xml:space="preserve"> </v>
      </c>
      <c r="AT69" s="3"/>
      <c r="AU69" s="16">
        <f t="shared" si="54"/>
        <v>0</v>
      </c>
      <c r="AV69" s="3"/>
      <c r="AW69" s="3"/>
      <c r="AX69" s="14"/>
      <c r="AY69" s="15" t="str">
        <f t="shared" si="55"/>
        <v xml:space="preserve"> </v>
      </c>
      <c r="AZ69" s="3"/>
      <c r="BA69" s="16">
        <f t="shared" si="56"/>
        <v>0</v>
      </c>
      <c r="BB69" s="3"/>
      <c r="BC69" s="3"/>
      <c r="BD69" s="231"/>
      <c r="BE69" s="668" t="s">
        <v>710</v>
      </c>
      <c r="BF69" s="668" t="s">
        <v>711</v>
      </c>
      <c r="BG69" s="668">
        <v>7822</v>
      </c>
      <c r="BH69" s="668" t="s">
        <v>712</v>
      </c>
      <c r="BI69" s="668" t="s">
        <v>713</v>
      </c>
      <c r="BJ69" s="668" t="s">
        <v>714</v>
      </c>
      <c r="BK69" s="6" t="s">
        <v>715</v>
      </c>
      <c r="BL69" s="414" t="s">
        <v>726</v>
      </c>
      <c r="BM69" s="394" t="s">
        <v>717</v>
      </c>
      <c r="BN69" s="168"/>
    </row>
    <row r="70" spans="1:67" s="169" customFormat="1" ht="49.5" hidden="1" customHeight="1" x14ac:dyDescent="0.3">
      <c r="A70" s="478" t="s">
        <v>727</v>
      </c>
      <c r="B70" s="302" t="s">
        <v>58</v>
      </c>
      <c r="C70" s="302"/>
      <c r="D70" s="302" t="s">
        <v>728</v>
      </c>
      <c r="E70" s="302"/>
      <c r="F70" s="302" t="s">
        <v>702</v>
      </c>
      <c r="G70" s="303" t="s">
        <v>703</v>
      </c>
      <c r="H70" s="304">
        <v>44197</v>
      </c>
      <c r="I70" s="305">
        <v>45290</v>
      </c>
      <c r="J70" s="302" t="s">
        <v>729</v>
      </c>
      <c r="K70" s="302" t="s">
        <v>730</v>
      </c>
      <c r="L70" s="302" t="s">
        <v>731</v>
      </c>
      <c r="M70" s="306" t="s">
        <v>732</v>
      </c>
      <c r="N70" s="307">
        <v>0</v>
      </c>
      <c r="O70" s="308">
        <v>0</v>
      </c>
      <c r="P70" s="307">
        <v>0.3</v>
      </c>
      <c r="Q70" s="309">
        <v>25850000</v>
      </c>
      <c r="R70" s="310">
        <v>0.35</v>
      </c>
      <c r="S70" s="311">
        <v>24000000</v>
      </c>
      <c r="T70" s="310">
        <v>0.35</v>
      </c>
      <c r="U70" s="311">
        <v>26000000</v>
      </c>
      <c r="V70" s="310" t="s">
        <v>82</v>
      </c>
      <c r="W70" s="312">
        <v>0</v>
      </c>
      <c r="X70" s="309">
        <f t="shared" si="57"/>
        <v>75850000</v>
      </c>
      <c r="Y70" s="311">
        <f t="shared" si="61"/>
        <v>75850000</v>
      </c>
      <c r="Z70" s="313"/>
      <c r="AA70" s="314" t="str">
        <f t="shared" si="58"/>
        <v xml:space="preserve"> </v>
      </c>
      <c r="AB70" s="303"/>
      <c r="AC70" s="315" t="str">
        <f t="shared" si="59"/>
        <v xml:space="preserve"> </v>
      </c>
      <c r="AD70" s="303"/>
      <c r="AE70" s="303"/>
      <c r="AF70" s="316">
        <v>0</v>
      </c>
      <c r="AG70" s="314">
        <v>0</v>
      </c>
      <c r="AH70" s="317">
        <v>7.4999999999999997E-2</v>
      </c>
      <c r="AI70" s="318" t="s">
        <v>733</v>
      </c>
      <c r="AJ70" s="303" t="s">
        <v>734</v>
      </c>
      <c r="AK70" s="303"/>
      <c r="AL70" s="313">
        <v>25850000</v>
      </c>
      <c r="AM70" s="319">
        <f t="shared" si="62"/>
        <v>1</v>
      </c>
      <c r="AN70" s="320">
        <v>0.15</v>
      </c>
      <c r="AO70" s="319">
        <f t="shared" si="63"/>
        <v>0.5</v>
      </c>
      <c r="AP70" s="321" t="s">
        <v>735</v>
      </c>
      <c r="AQ70" s="321" t="s">
        <v>736</v>
      </c>
      <c r="AR70" s="313"/>
      <c r="AS70" s="314">
        <f t="shared" si="53"/>
        <v>0</v>
      </c>
      <c r="AT70" s="303"/>
      <c r="AU70" s="315">
        <f t="shared" si="54"/>
        <v>0</v>
      </c>
      <c r="AV70" s="303"/>
      <c r="AW70" s="303"/>
      <c r="AX70" s="313"/>
      <c r="AY70" s="314">
        <f t="shared" si="55"/>
        <v>0</v>
      </c>
      <c r="AZ70" s="303"/>
      <c r="BA70" s="315">
        <f t="shared" si="56"/>
        <v>0</v>
      </c>
      <c r="BB70" s="303"/>
      <c r="BC70" s="303"/>
      <c r="BD70" s="306"/>
      <c r="BE70" s="302" t="s">
        <v>737</v>
      </c>
      <c r="BF70" s="302" t="s">
        <v>738</v>
      </c>
      <c r="BG70" s="302">
        <v>7904</v>
      </c>
      <c r="BH70" s="302" t="s">
        <v>712</v>
      </c>
      <c r="BI70" s="302" t="s">
        <v>739</v>
      </c>
      <c r="BJ70" s="302" t="s">
        <v>740</v>
      </c>
      <c r="BK70" s="322" t="s">
        <v>741</v>
      </c>
      <c r="BL70" s="418" t="s">
        <v>742</v>
      </c>
      <c r="BM70" s="426" t="s">
        <v>743</v>
      </c>
    </row>
    <row r="71" spans="1:67" s="169" customFormat="1" ht="98.25" hidden="1" customHeight="1" x14ac:dyDescent="0.3">
      <c r="A71" s="466" t="s">
        <v>744</v>
      </c>
      <c r="B71" s="668" t="s">
        <v>58</v>
      </c>
      <c r="C71" s="668"/>
      <c r="D71" s="668" t="s">
        <v>745</v>
      </c>
      <c r="E71" s="668"/>
      <c r="F71" s="668" t="s">
        <v>746</v>
      </c>
      <c r="G71" s="3" t="s">
        <v>747</v>
      </c>
      <c r="H71" s="170">
        <v>44211</v>
      </c>
      <c r="I71" s="165">
        <v>45442</v>
      </c>
      <c r="J71" s="231" t="s">
        <v>748</v>
      </c>
      <c r="K71" s="231" t="s">
        <v>749</v>
      </c>
      <c r="L71" s="3" t="s">
        <v>155</v>
      </c>
      <c r="M71" s="231" t="s">
        <v>689</v>
      </c>
      <c r="N71" s="166">
        <v>0</v>
      </c>
      <c r="O71" s="167">
        <v>0</v>
      </c>
      <c r="P71" s="668">
        <v>1</v>
      </c>
      <c r="Q71" s="9">
        <v>7000000</v>
      </c>
      <c r="R71" s="668">
        <v>1</v>
      </c>
      <c r="S71" s="9">
        <v>7000000</v>
      </c>
      <c r="T71" s="668">
        <v>1</v>
      </c>
      <c r="U71" s="9">
        <v>7000000</v>
      </c>
      <c r="V71" s="668">
        <v>1</v>
      </c>
      <c r="W71" s="171">
        <v>7000000</v>
      </c>
      <c r="X71" s="92">
        <f t="shared" si="57"/>
        <v>28000000</v>
      </c>
      <c r="Y71" s="65">
        <f t="shared" si="61"/>
        <v>28000000</v>
      </c>
      <c r="Z71" s="14"/>
      <c r="AA71" s="15" t="str">
        <f t="shared" si="58"/>
        <v xml:space="preserve"> </v>
      </c>
      <c r="AB71" s="3"/>
      <c r="AC71" s="16" t="str">
        <f t="shared" si="59"/>
        <v xml:space="preserve"> </v>
      </c>
      <c r="AD71" s="3"/>
      <c r="AE71" s="3"/>
      <c r="AF71" s="14">
        <v>0</v>
      </c>
      <c r="AG71" s="15">
        <f t="shared" ref="AG71:AG73" si="64">IF(Q71=0," ",AF71/Q71)</f>
        <v>0</v>
      </c>
      <c r="AH71" s="3">
        <v>0</v>
      </c>
      <c r="AI71" s="16">
        <f t="shared" ref="AI71:AI74" si="65">IF(P71=0," ",AH71/P71)</f>
        <v>0</v>
      </c>
      <c r="AJ71" s="3" t="s">
        <v>750</v>
      </c>
      <c r="AK71" s="3" t="s">
        <v>481</v>
      </c>
      <c r="AL71" s="14">
        <v>0</v>
      </c>
      <c r="AM71" s="263">
        <f t="shared" si="62"/>
        <v>0</v>
      </c>
      <c r="AN71" s="3">
        <v>0</v>
      </c>
      <c r="AO71" s="263">
        <f t="shared" si="63"/>
        <v>0</v>
      </c>
      <c r="AP71" s="264" t="s">
        <v>751</v>
      </c>
      <c r="AQ71" s="264"/>
      <c r="AR71" s="14"/>
      <c r="AS71" s="15">
        <f t="shared" si="53"/>
        <v>0</v>
      </c>
      <c r="AT71" s="3"/>
      <c r="AU71" s="16">
        <f t="shared" si="54"/>
        <v>0</v>
      </c>
      <c r="AV71" s="3"/>
      <c r="AW71" s="3"/>
      <c r="AX71" s="14"/>
      <c r="AY71" s="15">
        <f t="shared" si="55"/>
        <v>0</v>
      </c>
      <c r="AZ71" s="3"/>
      <c r="BA71" s="16">
        <f t="shared" si="56"/>
        <v>0</v>
      </c>
      <c r="BB71" s="3"/>
      <c r="BC71" s="3"/>
      <c r="BD71" s="231"/>
      <c r="BE71" s="668" t="s">
        <v>752</v>
      </c>
      <c r="BF71" s="668" t="s">
        <v>753</v>
      </c>
      <c r="BG71" s="668">
        <v>7750</v>
      </c>
      <c r="BH71" s="668" t="s">
        <v>754</v>
      </c>
      <c r="BI71" s="668" t="s">
        <v>755</v>
      </c>
      <c r="BJ71" s="668" t="s">
        <v>756</v>
      </c>
      <c r="BK71" s="668" t="s">
        <v>757</v>
      </c>
      <c r="BL71" s="418" t="s">
        <v>758</v>
      </c>
      <c r="BM71" s="672" t="s">
        <v>759</v>
      </c>
    </row>
    <row r="72" spans="1:67" s="169" customFormat="1" ht="83.25" hidden="1" customHeight="1" x14ac:dyDescent="0.3">
      <c r="A72" s="466" t="s">
        <v>760</v>
      </c>
      <c r="B72" s="672" t="s">
        <v>58</v>
      </c>
      <c r="C72" s="672"/>
      <c r="D72" s="672" t="s">
        <v>761</v>
      </c>
      <c r="E72" s="672"/>
      <c r="F72" s="672" t="s">
        <v>762</v>
      </c>
      <c r="G72" s="323" t="s">
        <v>763</v>
      </c>
      <c r="H72" s="324">
        <v>44136</v>
      </c>
      <c r="I72" s="325">
        <v>45442</v>
      </c>
      <c r="J72" s="323" t="s">
        <v>764</v>
      </c>
      <c r="K72" s="323" t="s">
        <v>765</v>
      </c>
      <c r="L72" s="323" t="s">
        <v>766</v>
      </c>
      <c r="M72" s="326" t="s">
        <v>64</v>
      </c>
      <c r="N72" s="672">
        <v>1</v>
      </c>
      <c r="O72" s="327">
        <v>7629778</v>
      </c>
      <c r="P72" s="672">
        <v>1</v>
      </c>
      <c r="Q72" s="327">
        <v>171179625.5</v>
      </c>
      <c r="R72" s="672">
        <v>1</v>
      </c>
      <c r="S72" s="327">
        <v>47628126.18</v>
      </c>
      <c r="T72" s="672">
        <v>1</v>
      </c>
      <c r="U72" s="327">
        <v>48580688</v>
      </c>
      <c r="V72" s="672">
        <v>1</v>
      </c>
      <c r="W72" s="327">
        <v>20646792</v>
      </c>
      <c r="X72" s="328">
        <f>+O72+Q72+S72+U72+W72</f>
        <v>295665009.68000001</v>
      </c>
      <c r="Y72" s="327">
        <f>O72+Q72+S72+U72+W72</f>
        <v>295665009.68000001</v>
      </c>
      <c r="Z72" s="329"/>
      <c r="AA72" s="330"/>
      <c r="AB72" s="323"/>
      <c r="AC72" s="331"/>
      <c r="AD72" s="323"/>
      <c r="AE72" s="323"/>
      <c r="AF72" s="329">
        <v>6966960</v>
      </c>
      <c r="AG72" s="332">
        <f>+AF72/Q72</f>
        <v>4.0699703481942719E-2</v>
      </c>
      <c r="AH72" s="323">
        <v>1</v>
      </c>
      <c r="AI72" s="333">
        <v>1</v>
      </c>
      <c r="AJ72" s="323" t="s">
        <v>767</v>
      </c>
      <c r="AK72" s="323" t="s">
        <v>481</v>
      </c>
      <c r="AL72" s="329">
        <v>46506874</v>
      </c>
      <c r="AM72" s="334">
        <f>IFERROR(AL72/$Q72,"")</f>
        <v>0.27168463457118613</v>
      </c>
      <c r="AN72" s="323">
        <v>1</v>
      </c>
      <c r="AO72" s="334">
        <f t="shared" si="63"/>
        <v>1</v>
      </c>
      <c r="AP72" s="335" t="s">
        <v>768</v>
      </c>
      <c r="AQ72" s="336" t="s">
        <v>481</v>
      </c>
      <c r="AR72" s="329"/>
      <c r="AS72" s="330"/>
      <c r="AT72" s="323"/>
      <c r="AU72" s="331"/>
      <c r="AV72" s="323"/>
      <c r="AW72" s="323"/>
      <c r="AX72" s="329"/>
      <c r="AY72" s="330"/>
      <c r="AZ72" s="323"/>
      <c r="BA72" s="331"/>
      <c r="BB72" s="323"/>
      <c r="BC72" s="323"/>
      <c r="BD72" s="326"/>
      <c r="BE72" s="672" t="s">
        <v>769</v>
      </c>
      <c r="BF72" s="672" t="s">
        <v>770</v>
      </c>
      <c r="BG72" s="672">
        <v>7750</v>
      </c>
      <c r="BH72" s="672" t="s">
        <v>754</v>
      </c>
      <c r="BI72" s="337" t="s">
        <v>771</v>
      </c>
      <c r="BJ72" s="672" t="s">
        <v>756</v>
      </c>
      <c r="BK72" s="672" t="s">
        <v>772</v>
      </c>
      <c r="BL72" s="418" t="s">
        <v>758</v>
      </c>
      <c r="BM72" s="672" t="s">
        <v>759</v>
      </c>
    </row>
    <row r="73" spans="1:67" s="169" customFormat="1" ht="49.5" hidden="1" customHeight="1" x14ac:dyDescent="0.3">
      <c r="A73" s="466" t="s">
        <v>773</v>
      </c>
      <c r="B73" s="668" t="s">
        <v>58</v>
      </c>
      <c r="C73" s="668"/>
      <c r="D73" s="668" t="s">
        <v>774</v>
      </c>
      <c r="E73" s="668"/>
      <c r="F73" s="668" t="s">
        <v>762</v>
      </c>
      <c r="G73" s="3" t="s">
        <v>747</v>
      </c>
      <c r="H73" s="170">
        <v>44211</v>
      </c>
      <c r="I73" s="170">
        <v>45657</v>
      </c>
      <c r="J73" s="231" t="s">
        <v>775</v>
      </c>
      <c r="K73" s="231" t="s">
        <v>776</v>
      </c>
      <c r="L73" s="3" t="s">
        <v>766</v>
      </c>
      <c r="M73" s="231" t="s">
        <v>64</v>
      </c>
      <c r="N73" s="166">
        <v>0</v>
      </c>
      <c r="O73" s="9">
        <v>0</v>
      </c>
      <c r="P73" s="668">
        <v>1</v>
      </c>
      <c r="Q73" s="9">
        <v>12000000</v>
      </c>
      <c r="R73" s="668">
        <v>1</v>
      </c>
      <c r="S73" s="9">
        <v>0</v>
      </c>
      <c r="T73" s="668">
        <v>1</v>
      </c>
      <c r="U73" s="9">
        <v>0</v>
      </c>
      <c r="V73" s="668">
        <v>1</v>
      </c>
      <c r="W73" s="82">
        <v>0</v>
      </c>
      <c r="X73" s="82">
        <v>1</v>
      </c>
      <c r="Y73" s="9">
        <v>12000000</v>
      </c>
      <c r="Z73" s="14"/>
      <c r="AA73" s="15" t="str">
        <f t="shared" si="58"/>
        <v xml:space="preserve"> </v>
      </c>
      <c r="AB73" s="3"/>
      <c r="AC73" s="16" t="str">
        <f t="shared" si="59"/>
        <v xml:space="preserve"> </v>
      </c>
      <c r="AD73" s="3"/>
      <c r="AE73" s="3"/>
      <c r="AF73" s="14">
        <v>0</v>
      </c>
      <c r="AG73" s="15">
        <f t="shared" si="64"/>
        <v>0</v>
      </c>
      <c r="AH73" s="3">
        <v>0</v>
      </c>
      <c r="AI73" s="16">
        <f t="shared" si="65"/>
        <v>0</v>
      </c>
      <c r="AJ73" s="3" t="s">
        <v>777</v>
      </c>
      <c r="AK73" s="3" t="s">
        <v>481</v>
      </c>
      <c r="AL73" s="14">
        <v>0</v>
      </c>
      <c r="AM73" s="263" t="s">
        <v>183</v>
      </c>
      <c r="AN73" s="3">
        <v>0</v>
      </c>
      <c r="AO73" s="263">
        <f t="shared" si="63"/>
        <v>0</v>
      </c>
      <c r="AP73" s="264" t="s">
        <v>778</v>
      </c>
      <c r="AQ73" s="264" t="s">
        <v>779</v>
      </c>
      <c r="AR73" s="14"/>
      <c r="AS73" s="15">
        <f t="shared" si="53"/>
        <v>0</v>
      </c>
      <c r="AT73" s="3"/>
      <c r="AU73" s="16">
        <f t="shared" si="54"/>
        <v>0</v>
      </c>
      <c r="AV73" s="3"/>
      <c r="AW73" s="3"/>
      <c r="AX73" s="14"/>
      <c r="AY73" s="15">
        <f t="shared" si="55"/>
        <v>0</v>
      </c>
      <c r="AZ73" s="3"/>
      <c r="BA73" s="16">
        <f t="shared" si="56"/>
        <v>0</v>
      </c>
      <c r="BB73" s="3"/>
      <c r="BC73" s="3"/>
      <c r="BD73" s="231"/>
      <c r="BE73" s="668" t="s">
        <v>769</v>
      </c>
      <c r="BF73" s="668" t="s">
        <v>770</v>
      </c>
      <c r="BG73" s="668">
        <v>7750</v>
      </c>
      <c r="BH73" s="668" t="s">
        <v>754</v>
      </c>
      <c r="BI73" s="88" t="s">
        <v>771</v>
      </c>
      <c r="BJ73" s="668" t="s">
        <v>756</v>
      </c>
      <c r="BK73" s="668" t="s">
        <v>780</v>
      </c>
      <c r="BL73" s="418" t="s">
        <v>781</v>
      </c>
      <c r="BM73" s="672" t="s">
        <v>759</v>
      </c>
    </row>
    <row r="74" spans="1:67" s="169" customFormat="1" ht="49.5" hidden="1" customHeight="1" x14ac:dyDescent="0.3">
      <c r="A74" s="466" t="s">
        <v>782</v>
      </c>
      <c r="B74" s="668" t="s">
        <v>58</v>
      </c>
      <c r="C74" s="668"/>
      <c r="D74" s="668" t="s">
        <v>783</v>
      </c>
      <c r="E74" s="668"/>
      <c r="F74" s="668" t="s">
        <v>702</v>
      </c>
      <c r="G74" s="3" t="s">
        <v>763</v>
      </c>
      <c r="H74" s="172">
        <v>44256</v>
      </c>
      <c r="I74" s="172">
        <v>45473</v>
      </c>
      <c r="J74" s="3" t="s">
        <v>784</v>
      </c>
      <c r="K74" s="3" t="s">
        <v>785</v>
      </c>
      <c r="L74" s="3" t="s">
        <v>766</v>
      </c>
      <c r="M74" s="231" t="s">
        <v>64</v>
      </c>
      <c r="N74" s="166">
        <v>0</v>
      </c>
      <c r="O74" s="9">
        <v>0</v>
      </c>
      <c r="P74" s="173">
        <v>1</v>
      </c>
      <c r="Q74" s="167">
        <v>145728000</v>
      </c>
      <c r="R74" s="173">
        <v>1</v>
      </c>
      <c r="S74" s="167">
        <v>150100000</v>
      </c>
      <c r="T74" s="173">
        <v>1</v>
      </c>
      <c r="U74" s="167">
        <v>154603000</v>
      </c>
      <c r="V74" s="173">
        <v>1</v>
      </c>
      <c r="W74" s="167">
        <v>159241000</v>
      </c>
      <c r="X74" s="82">
        <f>+O74+Q74+S74+U74+W74</f>
        <v>609672000</v>
      </c>
      <c r="Y74" s="167">
        <f t="shared" si="61"/>
        <v>609672000</v>
      </c>
      <c r="Z74" s="14"/>
      <c r="AA74" s="15" t="str">
        <f t="shared" si="58"/>
        <v xml:space="preserve"> </v>
      </c>
      <c r="AB74" s="3"/>
      <c r="AC74" s="16" t="str">
        <f t="shared" si="59"/>
        <v xml:space="preserve"> </v>
      </c>
      <c r="AD74" s="3"/>
      <c r="AE74" s="3"/>
      <c r="AF74" s="14">
        <v>0</v>
      </c>
      <c r="AG74" s="15">
        <v>0</v>
      </c>
      <c r="AH74" s="3">
        <v>0</v>
      </c>
      <c r="AI74" s="16">
        <f t="shared" si="65"/>
        <v>0</v>
      </c>
      <c r="AJ74" s="3" t="s">
        <v>786</v>
      </c>
      <c r="AK74" s="3" t="s">
        <v>787</v>
      </c>
      <c r="AL74" s="14">
        <v>0</v>
      </c>
      <c r="AM74" s="263">
        <f t="shared" si="62"/>
        <v>0</v>
      </c>
      <c r="AN74" s="3">
        <v>0</v>
      </c>
      <c r="AO74" s="263">
        <f t="shared" si="63"/>
        <v>0</v>
      </c>
      <c r="AP74" s="264" t="s">
        <v>788</v>
      </c>
      <c r="AQ74" s="433" t="s">
        <v>789</v>
      </c>
      <c r="AR74" s="14"/>
      <c r="AS74" s="15">
        <f t="shared" si="53"/>
        <v>0</v>
      </c>
      <c r="AT74" s="3"/>
      <c r="AU74" s="16">
        <f t="shared" si="54"/>
        <v>0</v>
      </c>
      <c r="AV74" s="3"/>
      <c r="AW74" s="3"/>
      <c r="AX74" s="14"/>
      <c r="AY74" s="15">
        <f t="shared" si="55"/>
        <v>0</v>
      </c>
      <c r="AZ74" s="3"/>
      <c r="BA74" s="16">
        <f t="shared" si="56"/>
        <v>0</v>
      </c>
      <c r="BB74" s="3"/>
      <c r="BC74" s="3"/>
      <c r="BD74" s="231"/>
      <c r="BE74" s="668" t="s">
        <v>790</v>
      </c>
      <c r="BF74" s="668" t="s">
        <v>791</v>
      </c>
      <c r="BG74" s="668">
        <v>7829</v>
      </c>
      <c r="BH74" s="668" t="s">
        <v>712</v>
      </c>
      <c r="BI74" s="668" t="s">
        <v>713</v>
      </c>
      <c r="BJ74" s="668" t="s">
        <v>792</v>
      </c>
      <c r="BK74" s="338" t="s">
        <v>793</v>
      </c>
      <c r="BL74" s="416" t="s">
        <v>794</v>
      </c>
      <c r="BM74" s="415" t="s">
        <v>795</v>
      </c>
    </row>
    <row r="75" spans="1:67" s="169" customFormat="1" ht="49.5" hidden="1" customHeight="1" x14ac:dyDescent="0.3">
      <c r="A75" s="466" t="s">
        <v>796</v>
      </c>
      <c r="B75" s="668" t="s">
        <v>58</v>
      </c>
      <c r="C75" s="668"/>
      <c r="D75" s="668" t="s">
        <v>797</v>
      </c>
      <c r="E75" s="668"/>
      <c r="F75" s="668" t="s">
        <v>702</v>
      </c>
      <c r="G75" s="3" t="s">
        <v>798</v>
      </c>
      <c r="H75" s="172">
        <v>44256</v>
      </c>
      <c r="I75" s="172">
        <v>45473</v>
      </c>
      <c r="J75" s="3" t="s">
        <v>799</v>
      </c>
      <c r="K75" s="3" t="s">
        <v>800</v>
      </c>
      <c r="L75" s="3" t="s">
        <v>766</v>
      </c>
      <c r="M75" s="231" t="s">
        <v>64</v>
      </c>
      <c r="N75" s="166">
        <v>0</v>
      </c>
      <c r="O75" s="231">
        <v>0</v>
      </c>
      <c r="P75" s="231">
        <v>4</v>
      </c>
      <c r="Q75" s="82">
        <v>136896000</v>
      </c>
      <c r="R75" s="668">
        <v>4</v>
      </c>
      <c r="S75" s="82">
        <v>141003000</v>
      </c>
      <c r="T75" s="668">
        <v>4</v>
      </c>
      <c r="U75" s="82">
        <v>145233000</v>
      </c>
      <c r="V75" s="668">
        <v>4</v>
      </c>
      <c r="W75" s="82">
        <v>149590000</v>
      </c>
      <c r="X75" s="82">
        <f>+O75+Q75+S75+U75+W75</f>
        <v>572722000</v>
      </c>
      <c r="Y75" s="167">
        <f t="shared" si="61"/>
        <v>572722000</v>
      </c>
      <c r="Z75" s="14"/>
      <c r="AA75" s="15" t="str">
        <f t="shared" si="58"/>
        <v xml:space="preserve"> </v>
      </c>
      <c r="AB75" s="3"/>
      <c r="AC75" s="16" t="str">
        <f t="shared" si="59"/>
        <v xml:space="preserve"> </v>
      </c>
      <c r="AD75" s="3"/>
      <c r="AE75" s="3"/>
      <c r="AF75" s="14">
        <v>0</v>
      </c>
      <c r="AG75" s="15">
        <f t="shared" ref="AG75" si="66">IF(Q75=0," ",AF75/Q75)</f>
        <v>0</v>
      </c>
      <c r="AH75" s="3">
        <v>0</v>
      </c>
      <c r="AI75" s="16">
        <v>0</v>
      </c>
      <c r="AJ75" s="3" t="s">
        <v>801</v>
      </c>
      <c r="AK75" s="3" t="s">
        <v>802</v>
      </c>
      <c r="AL75" s="14">
        <v>46366680</v>
      </c>
      <c r="AM75" s="263">
        <f t="shared" si="62"/>
        <v>0.33870003506311358</v>
      </c>
      <c r="AN75" s="3">
        <v>4</v>
      </c>
      <c r="AO75" s="263">
        <f t="shared" si="63"/>
        <v>1</v>
      </c>
      <c r="AP75" s="264" t="s">
        <v>803</v>
      </c>
      <c r="AQ75" s="264"/>
      <c r="AR75" s="14"/>
      <c r="AS75" s="15">
        <f t="shared" si="53"/>
        <v>0</v>
      </c>
      <c r="AT75" s="3"/>
      <c r="AU75" s="16">
        <f t="shared" si="54"/>
        <v>0</v>
      </c>
      <c r="AV75" s="3"/>
      <c r="AW75" s="3"/>
      <c r="AX75" s="14"/>
      <c r="AY75" s="15">
        <f t="shared" si="55"/>
        <v>0</v>
      </c>
      <c r="AZ75" s="3"/>
      <c r="BA75" s="16">
        <f t="shared" si="56"/>
        <v>0</v>
      </c>
      <c r="BB75" s="3"/>
      <c r="BC75" s="3"/>
      <c r="BD75" s="231"/>
      <c r="BE75" s="668" t="s">
        <v>804</v>
      </c>
      <c r="BF75" s="668" t="s">
        <v>805</v>
      </c>
      <c r="BG75" s="668">
        <v>7832</v>
      </c>
      <c r="BH75" s="668" t="s">
        <v>712</v>
      </c>
      <c r="BI75" s="668" t="s">
        <v>713</v>
      </c>
      <c r="BJ75" s="668" t="s">
        <v>806</v>
      </c>
      <c r="BK75" s="668" t="s">
        <v>807</v>
      </c>
      <c r="BL75" s="418" t="s">
        <v>808</v>
      </c>
      <c r="BM75" s="434" t="s">
        <v>809</v>
      </c>
    </row>
    <row r="76" spans="1:67" s="130" customFormat="1" ht="49.5" hidden="1" customHeight="1" x14ac:dyDescent="0.3">
      <c r="A76" s="481" t="s">
        <v>810</v>
      </c>
      <c r="B76" s="720" t="s">
        <v>58</v>
      </c>
      <c r="C76" s="720"/>
      <c r="D76" s="725" t="s">
        <v>811</v>
      </c>
      <c r="E76" s="720"/>
      <c r="F76" s="727" t="s">
        <v>60</v>
      </c>
      <c r="G76" s="720" t="s">
        <v>812</v>
      </c>
      <c r="H76" s="724">
        <v>44197</v>
      </c>
      <c r="I76" s="724">
        <v>44926</v>
      </c>
      <c r="J76" s="725" t="s">
        <v>813</v>
      </c>
      <c r="K76" s="726" t="s">
        <v>814</v>
      </c>
      <c r="L76" s="720" t="s">
        <v>815</v>
      </c>
      <c r="M76" s="673" t="s">
        <v>816</v>
      </c>
      <c r="N76" s="174">
        <v>0</v>
      </c>
      <c r="O76" s="175"/>
      <c r="P76" s="721">
        <v>0.7</v>
      </c>
      <c r="Q76" s="176">
        <v>19768200.534991801</v>
      </c>
      <c r="R76" s="721">
        <v>0.3</v>
      </c>
      <c r="S76" s="176">
        <v>8726248.5218749531</v>
      </c>
      <c r="T76" s="174"/>
      <c r="U76" s="175"/>
      <c r="V76" s="175"/>
      <c r="W76" s="175"/>
      <c r="X76" s="721">
        <v>1</v>
      </c>
      <c r="Y76" s="177">
        <v>28494449.056866754</v>
      </c>
      <c r="Z76" s="178"/>
      <c r="AA76" s="25" t="s">
        <v>183</v>
      </c>
      <c r="AB76" s="668"/>
      <c r="AC76" s="16" t="s">
        <v>183</v>
      </c>
      <c r="AD76" s="668"/>
      <c r="AE76" s="175"/>
      <c r="AF76" s="179">
        <v>5000000</v>
      </c>
      <c r="AG76" s="62">
        <v>0.25293146895942664</v>
      </c>
      <c r="AH76" s="180">
        <v>10</v>
      </c>
      <c r="AI76" s="181">
        <v>0.14000000000000001</v>
      </c>
      <c r="AJ76" s="96" t="s">
        <v>817</v>
      </c>
      <c r="AK76" s="95" t="s">
        <v>818</v>
      </c>
      <c r="AL76" s="372">
        <v>5930460</v>
      </c>
      <c r="AM76" s="373">
        <v>0.3</v>
      </c>
      <c r="AN76" s="374">
        <v>20</v>
      </c>
      <c r="AO76" s="375">
        <v>0.28999999999999998</v>
      </c>
      <c r="AP76" s="376" t="s">
        <v>819</v>
      </c>
      <c r="AQ76" s="95"/>
      <c r="AR76" s="178"/>
      <c r="AS76" s="25">
        <v>0</v>
      </c>
      <c r="AT76" s="668"/>
      <c r="AU76" s="16">
        <v>0</v>
      </c>
      <c r="AV76" s="668"/>
      <c r="AW76" s="175"/>
      <c r="AX76" s="178"/>
      <c r="AY76" s="25">
        <v>0</v>
      </c>
      <c r="AZ76" s="668"/>
      <c r="BA76" s="16">
        <v>0</v>
      </c>
      <c r="BB76" s="668"/>
      <c r="BC76" s="175"/>
      <c r="BD76" s="174"/>
      <c r="BE76" s="668"/>
      <c r="BF76" s="175"/>
      <c r="BG76" s="175"/>
      <c r="BH76" s="670" t="s">
        <v>680</v>
      </c>
      <c r="BI76" s="670" t="s">
        <v>820</v>
      </c>
      <c r="BJ76" s="182" t="s">
        <v>821</v>
      </c>
      <c r="BK76" s="720" t="s">
        <v>822</v>
      </c>
      <c r="BL76" s="718" t="s">
        <v>823</v>
      </c>
      <c r="BM76" s="719" t="s">
        <v>824</v>
      </c>
    </row>
    <row r="77" spans="1:67" s="130" customFormat="1" ht="49.5" hidden="1" customHeight="1" x14ac:dyDescent="0.3">
      <c r="A77" s="481"/>
      <c r="B77" s="720"/>
      <c r="C77" s="720"/>
      <c r="D77" s="725"/>
      <c r="E77" s="720"/>
      <c r="F77" s="727"/>
      <c r="G77" s="723"/>
      <c r="H77" s="724"/>
      <c r="I77" s="724"/>
      <c r="J77" s="725"/>
      <c r="K77" s="726"/>
      <c r="L77" s="720"/>
      <c r="M77" s="673" t="s">
        <v>64</v>
      </c>
      <c r="N77" s="174"/>
      <c r="O77" s="175"/>
      <c r="P77" s="721"/>
      <c r="Q77" s="175"/>
      <c r="R77" s="721"/>
      <c r="S77" s="176">
        <v>3027665.43</v>
      </c>
      <c r="T77" s="174"/>
      <c r="U77" s="175"/>
      <c r="V77" s="175"/>
      <c r="W77" s="175"/>
      <c r="X77" s="721"/>
      <c r="Y77" s="177">
        <v>3027665.43</v>
      </c>
      <c r="Z77" s="178"/>
      <c r="AA77" s="25"/>
      <c r="AB77" s="668"/>
      <c r="AC77" s="16"/>
      <c r="AD77" s="668"/>
      <c r="AE77" s="175"/>
      <c r="AF77" s="178"/>
      <c r="AG77" s="25"/>
      <c r="AH77" s="668"/>
      <c r="AI77" s="16"/>
      <c r="AJ77" s="668"/>
      <c r="AK77" s="175"/>
      <c r="AL77" s="377"/>
      <c r="AM77" s="378"/>
      <c r="AN77" s="672"/>
      <c r="AO77" s="331"/>
      <c r="AP77" s="672"/>
      <c r="AQ77" s="175"/>
      <c r="AR77" s="178"/>
      <c r="AS77" s="25"/>
      <c r="AT77" s="668"/>
      <c r="AU77" s="16"/>
      <c r="AV77" s="668"/>
      <c r="AW77" s="175"/>
      <c r="AX77" s="178"/>
      <c r="AY77" s="25"/>
      <c r="AZ77" s="668"/>
      <c r="BA77" s="16"/>
      <c r="BB77" s="668"/>
      <c r="BC77" s="175"/>
      <c r="BD77" s="174"/>
      <c r="BE77" s="668" t="s">
        <v>825</v>
      </c>
      <c r="BF77" s="668" t="s">
        <v>826</v>
      </c>
      <c r="BG77" s="183" t="s">
        <v>827</v>
      </c>
      <c r="BH77" s="670" t="s">
        <v>680</v>
      </c>
      <c r="BI77" s="670" t="s">
        <v>820</v>
      </c>
      <c r="BJ77" s="182" t="s">
        <v>821</v>
      </c>
      <c r="BK77" s="722"/>
      <c r="BL77" s="718"/>
      <c r="BM77" s="719"/>
    </row>
    <row r="78" spans="1:67" s="130" customFormat="1" ht="114.75" hidden="1" customHeight="1" x14ac:dyDescent="0.3">
      <c r="A78" s="481" t="s">
        <v>828</v>
      </c>
      <c r="B78" s="668" t="s">
        <v>829</v>
      </c>
      <c r="C78" s="668"/>
      <c r="D78" s="669" t="s">
        <v>830</v>
      </c>
      <c r="E78" s="668"/>
      <c r="F78" s="670" t="s">
        <v>60</v>
      </c>
      <c r="G78" s="668" t="s">
        <v>763</v>
      </c>
      <c r="H78" s="165">
        <v>44136</v>
      </c>
      <c r="I78" s="165">
        <v>45473</v>
      </c>
      <c r="J78" s="669" t="s">
        <v>831</v>
      </c>
      <c r="K78" s="669" t="s">
        <v>832</v>
      </c>
      <c r="L78" s="668" t="s">
        <v>815</v>
      </c>
      <c r="M78" s="668" t="s">
        <v>64</v>
      </c>
      <c r="N78" s="668">
        <v>2</v>
      </c>
      <c r="O78" s="178"/>
      <c r="P78" s="668">
        <v>2</v>
      </c>
      <c r="Q78" s="184">
        <v>5420640</v>
      </c>
      <c r="R78" s="668">
        <v>2</v>
      </c>
      <c r="S78" s="184">
        <v>5583259</v>
      </c>
      <c r="T78" s="668">
        <v>2</v>
      </c>
      <c r="U78" s="184">
        <v>5750756</v>
      </c>
      <c r="V78" s="668">
        <v>2</v>
      </c>
      <c r="W78" s="184">
        <v>5923279</v>
      </c>
      <c r="X78" s="668">
        <v>10</v>
      </c>
      <c r="Y78" s="177">
        <v>22677934</v>
      </c>
      <c r="Z78" s="178">
        <v>0</v>
      </c>
      <c r="AA78" s="25">
        <v>0</v>
      </c>
      <c r="AB78" s="668">
        <v>1</v>
      </c>
      <c r="AC78" s="16">
        <v>0.5</v>
      </c>
      <c r="AD78" s="668" t="s">
        <v>833</v>
      </c>
      <c r="AE78" s="668" t="s">
        <v>834</v>
      </c>
      <c r="AF78" s="178">
        <v>0</v>
      </c>
      <c r="AG78" s="25">
        <v>0</v>
      </c>
      <c r="AH78" s="668">
        <v>0</v>
      </c>
      <c r="AI78" s="16">
        <v>0</v>
      </c>
      <c r="AJ78" s="668" t="s">
        <v>835</v>
      </c>
      <c r="AK78" s="668"/>
      <c r="AL78" s="377">
        <v>0</v>
      </c>
      <c r="AM78" s="378">
        <v>0</v>
      </c>
      <c r="AN78" s="379">
        <v>2</v>
      </c>
      <c r="AO78" s="380">
        <v>1</v>
      </c>
      <c r="AP78" s="672" t="s">
        <v>836</v>
      </c>
      <c r="AQ78" s="668"/>
      <c r="AR78" s="178"/>
      <c r="AS78" s="25">
        <v>0</v>
      </c>
      <c r="AT78" s="668"/>
      <c r="AU78" s="16">
        <v>0</v>
      </c>
      <c r="AV78" s="668"/>
      <c r="AW78" s="175"/>
      <c r="AX78" s="178"/>
      <c r="AY78" s="25">
        <v>0</v>
      </c>
      <c r="AZ78" s="668"/>
      <c r="BA78" s="16">
        <v>0</v>
      </c>
      <c r="BB78" s="668"/>
      <c r="BC78" s="175"/>
      <c r="BD78" s="174"/>
      <c r="BE78" s="185" t="s">
        <v>837</v>
      </c>
      <c r="BF78" s="668" t="s">
        <v>838</v>
      </c>
      <c r="BG78" s="183" t="s">
        <v>839</v>
      </c>
      <c r="BH78" s="670" t="s">
        <v>680</v>
      </c>
      <c r="BI78" s="670" t="s">
        <v>820</v>
      </c>
      <c r="BJ78" s="670" t="s">
        <v>840</v>
      </c>
      <c r="BK78" s="670" t="s">
        <v>841</v>
      </c>
      <c r="BL78" s="417">
        <v>3358000</v>
      </c>
      <c r="BM78" s="427" t="s">
        <v>842</v>
      </c>
    </row>
    <row r="79" spans="1:67" s="130" customFormat="1" ht="49.5" hidden="1" customHeight="1" x14ac:dyDescent="0.3">
      <c r="A79" s="481" t="s">
        <v>843</v>
      </c>
      <c r="B79" s="668" t="s">
        <v>829</v>
      </c>
      <c r="C79" s="668"/>
      <c r="D79" s="669" t="s">
        <v>844</v>
      </c>
      <c r="E79" s="668"/>
      <c r="F79" s="670" t="s">
        <v>60</v>
      </c>
      <c r="G79" s="668" t="s">
        <v>763</v>
      </c>
      <c r="H79" s="165">
        <v>44136</v>
      </c>
      <c r="I79" s="165">
        <v>45473</v>
      </c>
      <c r="J79" s="669" t="s">
        <v>845</v>
      </c>
      <c r="K79" s="669" t="s">
        <v>846</v>
      </c>
      <c r="L79" s="668" t="s">
        <v>815</v>
      </c>
      <c r="M79" s="668" t="s">
        <v>64</v>
      </c>
      <c r="N79" s="668">
        <v>1</v>
      </c>
      <c r="O79" s="178">
        <v>0</v>
      </c>
      <c r="P79" s="668">
        <v>1</v>
      </c>
      <c r="Q79" s="186">
        <v>2710320</v>
      </c>
      <c r="R79" s="668">
        <v>1</v>
      </c>
      <c r="S79" s="178">
        <v>2791629.6</v>
      </c>
      <c r="T79" s="668">
        <v>1</v>
      </c>
      <c r="U79" s="178">
        <v>2875378.4879999999</v>
      </c>
      <c r="V79" s="668">
        <v>1</v>
      </c>
      <c r="W79" s="178">
        <v>2961639.8426399999</v>
      </c>
      <c r="X79" s="668">
        <v>5</v>
      </c>
      <c r="Y79" s="177">
        <v>11338967.930639999</v>
      </c>
      <c r="Z79" s="178">
        <v>0</v>
      </c>
      <c r="AA79" s="25">
        <v>0</v>
      </c>
      <c r="AB79" s="668">
        <v>1</v>
      </c>
      <c r="AC79" s="16">
        <v>1</v>
      </c>
      <c r="AD79" s="668" t="s">
        <v>847</v>
      </c>
      <c r="AE79" s="668" t="s">
        <v>848</v>
      </c>
      <c r="AF79" s="178">
        <v>0</v>
      </c>
      <c r="AG79" s="25">
        <v>0</v>
      </c>
      <c r="AH79" s="668">
        <v>0</v>
      </c>
      <c r="AI79" s="16">
        <v>0</v>
      </c>
      <c r="AJ79" s="668" t="s">
        <v>849</v>
      </c>
      <c r="AK79" s="668"/>
      <c r="AL79" s="377">
        <v>0</v>
      </c>
      <c r="AM79" s="378">
        <v>0</v>
      </c>
      <c r="AN79" s="672">
        <v>0</v>
      </c>
      <c r="AO79" s="331">
        <v>0</v>
      </c>
      <c r="AP79" s="672" t="s">
        <v>850</v>
      </c>
      <c r="AQ79" s="668"/>
      <c r="AR79" s="178"/>
      <c r="AS79" s="25">
        <v>0</v>
      </c>
      <c r="AT79" s="668"/>
      <c r="AU79" s="16">
        <v>0</v>
      </c>
      <c r="AV79" s="668"/>
      <c r="AW79" s="175"/>
      <c r="AX79" s="178"/>
      <c r="AY79" s="25">
        <v>0</v>
      </c>
      <c r="AZ79" s="668"/>
      <c r="BA79" s="16">
        <v>0</v>
      </c>
      <c r="BB79" s="668"/>
      <c r="BC79" s="175"/>
      <c r="BD79" s="174"/>
      <c r="BE79" s="185" t="s">
        <v>837</v>
      </c>
      <c r="BF79" s="668" t="s">
        <v>838</v>
      </c>
      <c r="BG79" s="183" t="s">
        <v>839</v>
      </c>
      <c r="BH79" s="670" t="s">
        <v>680</v>
      </c>
      <c r="BI79" s="670" t="s">
        <v>820</v>
      </c>
      <c r="BJ79" s="670" t="s">
        <v>840</v>
      </c>
      <c r="BK79" s="670" t="s">
        <v>841</v>
      </c>
      <c r="BL79" s="417">
        <v>3358000</v>
      </c>
      <c r="BM79" s="427" t="s">
        <v>842</v>
      </c>
    </row>
    <row r="80" spans="1:67" s="130" customFormat="1" ht="80.25" hidden="1" customHeight="1" x14ac:dyDescent="0.3">
      <c r="A80" s="481" t="s">
        <v>851</v>
      </c>
      <c r="B80" s="668" t="s">
        <v>474</v>
      </c>
      <c r="C80" s="668"/>
      <c r="D80" s="187" t="s">
        <v>852</v>
      </c>
      <c r="E80" s="668"/>
      <c r="F80" s="670" t="s">
        <v>60</v>
      </c>
      <c r="G80" s="668" t="s">
        <v>763</v>
      </c>
      <c r="H80" s="165">
        <v>44197</v>
      </c>
      <c r="I80" s="165">
        <v>45473</v>
      </c>
      <c r="J80" s="669" t="s">
        <v>853</v>
      </c>
      <c r="K80" s="669" t="s">
        <v>854</v>
      </c>
      <c r="L80" s="668" t="s">
        <v>815</v>
      </c>
      <c r="M80" s="668" t="s">
        <v>64</v>
      </c>
      <c r="N80" s="668">
        <v>0</v>
      </c>
      <c r="O80" s="178">
        <v>0</v>
      </c>
      <c r="P80" s="668">
        <v>1</v>
      </c>
      <c r="Q80" s="186">
        <v>2710320</v>
      </c>
      <c r="R80" s="668">
        <v>1</v>
      </c>
      <c r="S80" s="178">
        <v>2791629</v>
      </c>
      <c r="T80" s="668">
        <v>1</v>
      </c>
      <c r="U80" s="178">
        <v>2875378</v>
      </c>
      <c r="V80" s="668">
        <v>1</v>
      </c>
      <c r="W80" s="178">
        <v>2961639</v>
      </c>
      <c r="X80" s="668">
        <v>4</v>
      </c>
      <c r="Y80" s="177">
        <v>11338966</v>
      </c>
      <c r="Z80" s="178">
        <v>0</v>
      </c>
      <c r="AA80" s="25">
        <v>0</v>
      </c>
      <c r="AB80" s="668">
        <v>0</v>
      </c>
      <c r="AC80" s="16">
        <v>0</v>
      </c>
      <c r="AD80" s="668" t="s">
        <v>855</v>
      </c>
      <c r="AE80" s="175" t="s">
        <v>855</v>
      </c>
      <c r="AF80" s="178">
        <v>0</v>
      </c>
      <c r="AG80" s="25">
        <v>0</v>
      </c>
      <c r="AH80" s="668">
        <v>0</v>
      </c>
      <c r="AI80" s="16">
        <v>0</v>
      </c>
      <c r="AJ80" s="668" t="s">
        <v>856</v>
      </c>
      <c r="AK80" s="668"/>
      <c r="AL80" s="377">
        <v>0</v>
      </c>
      <c r="AM80" s="378">
        <v>0</v>
      </c>
      <c r="AN80" s="672">
        <v>0</v>
      </c>
      <c r="AO80" s="331">
        <v>0</v>
      </c>
      <c r="AP80" s="672" t="s">
        <v>857</v>
      </c>
      <c r="AQ80" s="668"/>
      <c r="AR80" s="178"/>
      <c r="AS80" s="25">
        <v>0</v>
      </c>
      <c r="AT80" s="668"/>
      <c r="AU80" s="16">
        <v>0</v>
      </c>
      <c r="AV80" s="668"/>
      <c r="AW80" s="175"/>
      <c r="AX80" s="178"/>
      <c r="AY80" s="25">
        <v>0</v>
      </c>
      <c r="AZ80" s="668"/>
      <c r="BA80" s="16">
        <v>0</v>
      </c>
      <c r="BB80" s="668"/>
      <c r="BC80" s="175"/>
      <c r="BD80" s="174"/>
      <c r="BE80" s="185" t="s">
        <v>837</v>
      </c>
      <c r="BF80" s="668" t="s">
        <v>838</v>
      </c>
      <c r="BG80" s="183" t="s">
        <v>839</v>
      </c>
      <c r="BH80" s="670" t="s">
        <v>680</v>
      </c>
      <c r="BI80" s="670" t="s">
        <v>820</v>
      </c>
      <c r="BJ80" s="670" t="s">
        <v>840</v>
      </c>
      <c r="BK80" s="670" t="s">
        <v>841</v>
      </c>
      <c r="BL80" s="417">
        <v>3358000</v>
      </c>
      <c r="BM80" s="427" t="s">
        <v>842</v>
      </c>
    </row>
    <row r="81" spans="1:67" s="128" customFormat="1" ht="81.75" hidden="1" customHeight="1" x14ac:dyDescent="0.3">
      <c r="A81" s="466" t="s">
        <v>858</v>
      </c>
      <c r="B81" s="3" t="s">
        <v>58</v>
      </c>
      <c r="C81" s="3"/>
      <c r="D81" s="56" t="s">
        <v>859</v>
      </c>
      <c r="E81" s="3"/>
      <c r="F81" s="56" t="s">
        <v>525</v>
      </c>
      <c r="G81" s="56" t="s">
        <v>860</v>
      </c>
      <c r="H81" s="172">
        <v>44197</v>
      </c>
      <c r="I81" s="172">
        <v>45442</v>
      </c>
      <c r="J81" s="56" t="s">
        <v>861</v>
      </c>
      <c r="K81" s="56" t="s">
        <v>862</v>
      </c>
      <c r="L81" s="8" t="s">
        <v>82</v>
      </c>
      <c r="M81" s="8" t="s">
        <v>64</v>
      </c>
      <c r="N81" s="8" t="s">
        <v>863</v>
      </c>
      <c r="O81" s="8" t="s">
        <v>863</v>
      </c>
      <c r="P81" s="6">
        <v>2</v>
      </c>
      <c r="Q81" s="178">
        <v>73700</v>
      </c>
      <c r="R81" s="6">
        <v>2</v>
      </c>
      <c r="S81" s="178">
        <v>77400</v>
      </c>
      <c r="T81" s="6">
        <v>2</v>
      </c>
      <c r="U81" s="178">
        <v>81300</v>
      </c>
      <c r="V81" s="6">
        <v>2</v>
      </c>
      <c r="W81" s="178">
        <v>85400</v>
      </c>
      <c r="X81" s="56">
        <v>8</v>
      </c>
      <c r="Y81" s="188">
        <v>317800</v>
      </c>
      <c r="Z81" s="8"/>
      <c r="AA81" s="8"/>
      <c r="AB81" s="8"/>
      <c r="AC81" s="8"/>
      <c r="AD81" s="8"/>
      <c r="AE81" s="8"/>
      <c r="AF81" s="8">
        <v>0</v>
      </c>
      <c r="AG81" s="8">
        <v>0</v>
      </c>
      <c r="AH81" s="8">
        <v>0</v>
      </c>
      <c r="AI81" s="189">
        <v>0</v>
      </c>
      <c r="AJ81" s="8" t="s">
        <v>864</v>
      </c>
      <c r="AK81" s="8" t="s">
        <v>82</v>
      </c>
      <c r="AL81" s="265">
        <v>73700</v>
      </c>
      <c r="AM81" s="189">
        <v>1</v>
      </c>
      <c r="AN81" s="8">
        <v>1</v>
      </c>
      <c r="AO81" s="189">
        <v>1</v>
      </c>
      <c r="AP81" s="8" t="s">
        <v>865</v>
      </c>
      <c r="AQ81" s="8"/>
      <c r="AR81" s="8"/>
      <c r="AS81" s="8"/>
      <c r="AT81" s="8"/>
      <c r="AU81" s="8"/>
      <c r="AV81" s="8"/>
      <c r="AW81" s="8"/>
      <c r="AX81" s="8"/>
      <c r="AY81" s="8"/>
      <c r="AZ81" s="8"/>
      <c r="BA81" s="8"/>
      <c r="BB81" s="8"/>
      <c r="BC81" s="8"/>
      <c r="BD81" s="8"/>
      <c r="BE81" s="231" t="s">
        <v>866</v>
      </c>
      <c r="BF81" s="231" t="s">
        <v>867</v>
      </c>
      <c r="BG81" s="231" t="s">
        <v>868</v>
      </c>
      <c r="BH81" s="28" t="s">
        <v>869</v>
      </c>
      <c r="BI81" s="28" t="s">
        <v>870</v>
      </c>
      <c r="BJ81" s="231" t="s">
        <v>871</v>
      </c>
      <c r="BK81" s="670" t="s">
        <v>872</v>
      </c>
      <c r="BL81" s="417">
        <v>3166234777</v>
      </c>
      <c r="BM81" s="382" t="s">
        <v>873</v>
      </c>
      <c r="BN81" s="48"/>
      <c r="BO81" s="48"/>
    </row>
    <row r="82" spans="1:67" s="128" customFormat="1" ht="49.5" hidden="1" customHeight="1" x14ac:dyDescent="0.3">
      <c r="A82" s="466" t="s">
        <v>874</v>
      </c>
      <c r="B82" s="3"/>
      <c r="C82" s="3"/>
      <c r="D82" s="56" t="s">
        <v>875</v>
      </c>
      <c r="E82" s="3"/>
      <c r="F82" s="56" t="s">
        <v>876</v>
      </c>
      <c r="G82" s="56" t="s">
        <v>860</v>
      </c>
      <c r="H82" s="172">
        <v>44197</v>
      </c>
      <c r="I82" s="172">
        <v>45442</v>
      </c>
      <c r="J82" s="56" t="s">
        <v>877</v>
      </c>
      <c r="K82" s="56" t="s">
        <v>878</v>
      </c>
      <c r="L82" s="3" t="s">
        <v>82</v>
      </c>
      <c r="M82" s="8" t="s">
        <v>64</v>
      </c>
      <c r="N82" s="8" t="s">
        <v>863</v>
      </c>
      <c r="O82" s="8" t="s">
        <v>863</v>
      </c>
      <c r="P82" s="55">
        <v>1</v>
      </c>
      <c r="Q82" s="14">
        <v>20657000</v>
      </c>
      <c r="R82" s="55">
        <v>1</v>
      </c>
      <c r="S82" s="14">
        <v>21689000</v>
      </c>
      <c r="T82" s="55">
        <v>1</v>
      </c>
      <c r="U82" s="14">
        <v>22774000</v>
      </c>
      <c r="V82" s="55">
        <v>1</v>
      </c>
      <c r="W82" s="190">
        <v>23913000</v>
      </c>
      <c r="X82" s="55">
        <v>1</v>
      </c>
      <c r="Y82" s="65">
        <v>100561000</v>
      </c>
      <c r="Z82" s="8"/>
      <c r="AA82" s="8"/>
      <c r="AB82" s="8"/>
      <c r="AC82" s="8"/>
      <c r="AD82" s="8"/>
      <c r="AE82" s="8"/>
      <c r="AF82" s="8">
        <v>0</v>
      </c>
      <c r="AG82" s="8">
        <v>0</v>
      </c>
      <c r="AH82" s="8">
        <v>0</v>
      </c>
      <c r="AI82" s="189">
        <v>0</v>
      </c>
      <c r="AJ82" s="8" t="s">
        <v>879</v>
      </c>
      <c r="AK82" s="8" t="s">
        <v>82</v>
      </c>
      <c r="AL82" s="265" t="s">
        <v>880</v>
      </c>
      <c r="AM82" s="189">
        <v>0.41</v>
      </c>
      <c r="AN82" s="189">
        <v>0.15</v>
      </c>
      <c r="AO82" s="189">
        <v>0.15</v>
      </c>
      <c r="AP82" s="8" t="s">
        <v>881</v>
      </c>
      <c r="AQ82" s="8"/>
      <c r="AR82" s="8"/>
      <c r="AS82" s="8"/>
      <c r="AT82" s="8"/>
      <c r="AU82" s="8"/>
      <c r="AV82" s="8"/>
      <c r="AW82" s="8"/>
      <c r="AX82" s="8"/>
      <c r="AY82" s="8"/>
      <c r="AZ82" s="8"/>
      <c r="BA82" s="8"/>
      <c r="BB82" s="8"/>
      <c r="BC82" s="8"/>
      <c r="BD82" s="8"/>
      <c r="BE82" s="231" t="s">
        <v>866</v>
      </c>
      <c r="BF82" s="231" t="s">
        <v>867</v>
      </c>
      <c r="BG82" s="231" t="s">
        <v>868</v>
      </c>
      <c r="BH82" s="28" t="s">
        <v>869</v>
      </c>
      <c r="BI82" s="28" t="s">
        <v>870</v>
      </c>
      <c r="BJ82" s="231" t="s">
        <v>871</v>
      </c>
      <c r="BK82" s="670" t="s">
        <v>872</v>
      </c>
      <c r="BL82" s="417">
        <v>3166234777</v>
      </c>
      <c r="BM82" s="382" t="s">
        <v>873</v>
      </c>
      <c r="BN82" s="48"/>
      <c r="BO82" s="48"/>
    </row>
    <row r="83" spans="1:67" s="128" customFormat="1" ht="49.5" hidden="1" customHeight="1" x14ac:dyDescent="0.3">
      <c r="A83" s="466" t="s">
        <v>882</v>
      </c>
      <c r="B83" s="3" t="s">
        <v>883</v>
      </c>
      <c r="C83" s="3"/>
      <c r="D83" s="56" t="s">
        <v>884</v>
      </c>
      <c r="E83" s="3"/>
      <c r="F83" s="56" t="s">
        <v>876</v>
      </c>
      <c r="G83" s="56" t="s">
        <v>860</v>
      </c>
      <c r="H83" s="5">
        <v>44197</v>
      </c>
      <c r="I83" s="172">
        <v>45442</v>
      </c>
      <c r="J83" s="56" t="s">
        <v>885</v>
      </c>
      <c r="K83" s="56" t="s">
        <v>886</v>
      </c>
      <c r="L83" s="3" t="s">
        <v>82</v>
      </c>
      <c r="M83" s="8" t="s">
        <v>64</v>
      </c>
      <c r="N83" s="8" t="s">
        <v>863</v>
      </c>
      <c r="O83" s="8" t="s">
        <v>863</v>
      </c>
      <c r="P83" s="6">
        <v>1</v>
      </c>
      <c r="Q83" s="81">
        <v>20657000</v>
      </c>
      <c r="R83" s="6">
        <v>1</v>
      </c>
      <c r="S83" s="81">
        <v>21689000</v>
      </c>
      <c r="T83" s="6">
        <v>1</v>
      </c>
      <c r="U83" s="81">
        <v>22774000</v>
      </c>
      <c r="V83" s="6">
        <v>1</v>
      </c>
      <c r="W83" s="191">
        <v>23913000</v>
      </c>
      <c r="X83" s="6">
        <v>4</v>
      </c>
      <c r="Y83" s="65">
        <v>100561000</v>
      </c>
      <c r="Z83" s="8"/>
      <c r="AA83" s="8"/>
      <c r="AB83" s="8"/>
      <c r="AC83" s="8"/>
      <c r="AD83" s="8"/>
      <c r="AE83" s="8"/>
      <c r="AF83" s="8">
        <v>0</v>
      </c>
      <c r="AG83" s="8">
        <v>0</v>
      </c>
      <c r="AH83" s="8">
        <v>0</v>
      </c>
      <c r="AI83" s="189">
        <v>0</v>
      </c>
      <c r="AJ83" s="8" t="s">
        <v>887</v>
      </c>
      <c r="AK83" s="8" t="s">
        <v>82</v>
      </c>
      <c r="AL83" s="8">
        <v>0</v>
      </c>
      <c r="AM83" s="8">
        <v>0</v>
      </c>
      <c r="AN83" s="8">
        <v>0</v>
      </c>
      <c r="AO83" s="189">
        <v>0</v>
      </c>
      <c r="AP83" s="8" t="s">
        <v>888</v>
      </c>
      <c r="AQ83" s="8"/>
      <c r="AR83" s="8"/>
      <c r="AS83" s="8"/>
      <c r="AT83" s="8"/>
      <c r="AU83" s="8"/>
      <c r="AV83" s="8"/>
      <c r="AW83" s="8"/>
      <c r="AX83" s="8"/>
      <c r="AY83" s="8"/>
      <c r="AZ83" s="8"/>
      <c r="BA83" s="8"/>
      <c r="BB83" s="8"/>
      <c r="BC83" s="8"/>
      <c r="BD83" s="8"/>
      <c r="BE83" s="231" t="s">
        <v>866</v>
      </c>
      <c r="BF83" s="231" t="s">
        <v>867</v>
      </c>
      <c r="BG83" s="231" t="s">
        <v>868</v>
      </c>
      <c r="BH83" s="28" t="s">
        <v>869</v>
      </c>
      <c r="BI83" s="28" t="s">
        <v>870</v>
      </c>
      <c r="BJ83" s="231" t="s">
        <v>871</v>
      </c>
      <c r="BK83" s="670" t="s">
        <v>872</v>
      </c>
      <c r="BL83" s="417">
        <v>3166234777</v>
      </c>
      <c r="BM83" s="382" t="s">
        <v>873</v>
      </c>
      <c r="BN83" s="48"/>
      <c r="BO83" s="48"/>
    </row>
    <row r="84" spans="1:67" s="128" customFormat="1" ht="49.5" hidden="1" customHeight="1" x14ac:dyDescent="0.3">
      <c r="A84" s="466" t="s">
        <v>889</v>
      </c>
      <c r="B84" s="3" t="s">
        <v>890</v>
      </c>
      <c r="C84" s="3"/>
      <c r="D84" s="56" t="s">
        <v>891</v>
      </c>
      <c r="E84" s="3"/>
      <c r="F84" s="56" t="s">
        <v>876</v>
      </c>
      <c r="G84" s="56" t="s">
        <v>860</v>
      </c>
      <c r="H84" s="5">
        <v>44197</v>
      </c>
      <c r="I84" s="172">
        <v>45442</v>
      </c>
      <c r="J84" s="56" t="s">
        <v>892</v>
      </c>
      <c r="K84" s="56" t="s">
        <v>893</v>
      </c>
      <c r="L84" s="3" t="s">
        <v>894</v>
      </c>
      <c r="M84" s="8" t="s">
        <v>64</v>
      </c>
      <c r="N84" s="8">
        <v>1</v>
      </c>
      <c r="O84" s="192">
        <v>11528000</v>
      </c>
      <c r="P84" s="6">
        <v>1</v>
      </c>
      <c r="Q84" s="81">
        <v>20657000</v>
      </c>
      <c r="R84" s="6">
        <v>1</v>
      </c>
      <c r="S84" s="81">
        <v>21689000</v>
      </c>
      <c r="T84" s="6">
        <v>1</v>
      </c>
      <c r="U84" s="81">
        <v>22774000</v>
      </c>
      <c r="V84" s="6">
        <v>1</v>
      </c>
      <c r="W84" s="191">
        <v>23913000</v>
      </c>
      <c r="X84" s="6">
        <v>1</v>
      </c>
      <c r="Y84" s="65">
        <v>100561000</v>
      </c>
      <c r="Z84" s="8"/>
      <c r="AA84" s="8"/>
      <c r="AB84" s="8"/>
      <c r="AC84" s="8"/>
      <c r="AD84" s="8"/>
      <c r="AE84" s="8"/>
      <c r="AF84" s="193">
        <v>20657000</v>
      </c>
      <c r="AG84" s="194">
        <v>1</v>
      </c>
      <c r="AH84" s="195">
        <v>1</v>
      </c>
      <c r="AI84" s="189">
        <v>1</v>
      </c>
      <c r="AJ84" s="195" t="s">
        <v>895</v>
      </c>
      <c r="AK84" s="8" t="s">
        <v>82</v>
      </c>
      <c r="AL84" s="8">
        <v>0</v>
      </c>
      <c r="AM84" s="189">
        <v>0</v>
      </c>
      <c r="AN84" s="8">
        <v>1</v>
      </c>
      <c r="AO84" s="189">
        <v>1</v>
      </c>
      <c r="AP84" s="8" t="s">
        <v>896</v>
      </c>
      <c r="AQ84" s="8"/>
      <c r="AR84" s="8"/>
      <c r="AS84" s="8"/>
      <c r="AT84" s="8"/>
      <c r="AU84" s="8"/>
      <c r="AV84" s="8"/>
      <c r="AW84" s="8"/>
      <c r="AX84" s="8"/>
      <c r="AY84" s="8"/>
      <c r="AZ84" s="8"/>
      <c r="BA84" s="8"/>
      <c r="BB84" s="8"/>
      <c r="BC84" s="8"/>
      <c r="BD84" s="8"/>
      <c r="BE84" s="231" t="s">
        <v>866</v>
      </c>
      <c r="BF84" s="231" t="s">
        <v>867</v>
      </c>
      <c r="BG84" s="231" t="s">
        <v>868</v>
      </c>
      <c r="BH84" s="28" t="s">
        <v>869</v>
      </c>
      <c r="BI84" s="28" t="s">
        <v>870</v>
      </c>
      <c r="BJ84" s="231" t="s">
        <v>871</v>
      </c>
      <c r="BK84" s="670" t="s">
        <v>872</v>
      </c>
      <c r="BL84" s="17">
        <v>3166234777</v>
      </c>
      <c r="BM84" s="670" t="s">
        <v>873</v>
      </c>
      <c r="BN84" s="48"/>
      <c r="BO84" s="48"/>
    </row>
    <row r="85" spans="1:67" s="48" customFormat="1" ht="49.5" hidden="1" customHeight="1" x14ac:dyDescent="0.3">
      <c r="A85" s="466" t="s">
        <v>897</v>
      </c>
      <c r="B85" s="3"/>
      <c r="C85" s="3"/>
      <c r="D85" s="231" t="s">
        <v>898</v>
      </c>
      <c r="E85" s="3"/>
      <c r="F85" s="4" t="s">
        <v>525</v>
      </c>
      <c r="G85" s="20" t="s">
        <v>899</v>
      </c>
      <c r="H85" s="231" t="s">
        <v>900</v>
      </c>
      <c r="I85" s="231" t="s">
        <v>900</v>
      </c>
      <c r="J85" s="3" t="s">
        <v>901</v>
      </c>
      <c r="K85" s="3" t="s">
        <v>902</v>
      </c>
      <c r="L85" s="3" t="s">
        <v>903</v>
      </c>
      <c r="M85" s="8" t="s">
        <v>64</v>
      </c>
      <c r="N85" s="8"/>
      <c r="O85" s="14"/>
      <c r="P85" s="21">
        <v>1</v>
      </c>
      <c r="Q85" s="14"/>
      <c r="R85" s="21">
        <v>1</v>
      </c>
      <c r="S85" s="14"/>
      <c r="T85" s="21">
        <v>1</v>
      </c>
      <c r="U85" s="14"/>
      <c r="V85" s="21">
        <v>1</v>
      </c>
      <c r="W85" s="14"/>
      <c r="X85" s="65"/>
      <c r="Y85" s="65"/>
      <c r="Z85" s="14"/>
      <c r="AA85" s="15"/>
      <c r="AB85" s="3"/>
      <c r="AC85" s="16"/>
      <c r="AD85" s="3"/>
      <c r="AE85" s="3"/>
      <c r="AF85" s="14">
        <v>0</v>
      </c>
      <c r="AG85" s="15">
        <v>0</v>
      </c>
      <c r="AH85" s="3">
        <v>0</v>
      </c>
      <c r="AI85" s="16">
        <v>0</v>
      </c>
      <c r="AJ85" s="3"/>
      <c r="AK85" s="3"/>
      <c r="AL85" s="14">
        <v>0</v>
      </c>
      <c r="AM85" s="15">
        <v>0</v>
      </c>
      <c r="AN85" s="3">
        <v>0</v>
      </c>
      <c r="AO85" s="16">
        <v>0</v>
      </c>
      <c r="AP85" s="3" t="s">
        <v>904</v>
      </c>
      <c r="AQ85" s="3" t="s">
        <v>905</v>
      </c>
      <c r="AR85" s="14"/>
      <c r="AS85" s="15" t="s">
        <v>183</v>
      </c>
      <c r="AT85" s="3"/>
      <c r="AU85" s="16">
        <v>0</v>
      </c>
      <c r="AV85" s="3"/>
      <c r="AW85" s="3"/>
      <c r="AX85" s="14"/>
      <c r="AY85" s="15" t="s">
        <v>183</v>
      </c>
      <c r="AZ85" s="3"/>
      <c r="BA85" s="16">
        <v>0</v>
      </c>
      <c r="BB85" s="3"/>
      <c r="BC85" s="3"/>
      <c r="BD85" s="231"/>
      <c r="BE85" s="231" t="s">
        <v>906</v>
      </c>
      <c r="BF85" s="668" t="s">
        <v>907</v>
      </c>
      <c r="BG85" s="673" t="s">
        <v>908</v>
      </c>
      <c r="BH85" s="196" t="s">
        <v>869</v>
      </c>
      <c r="BI85" s="670" t="s">
        <v>909</v>
      </c>
      <c r="BJ85" s="231" t="s">
        <v>910</v>
      </c>
      <c r="BK85" s="670" t="s">
        <v>911</v>
      </c>
      <c r="BL85" s="17" t="s">
        <v>912</v>
      </c>
      <c r="BM85" s="670" t="s">
        <v>913</v>
      </c>
    </row>
    <row r="86" spans="1:67" s="48" customFormat="1" ht="49.5" hidden="1" customHeight="1" x14ac:dyDescent="0.3">
      <c r="A86" s="466" t="s">
        <v>914</v>
      </c>
      <c r="B86" s="3"/>
      <c r="C86" s="3"/>
      <c r="D86" s="231" t="s">
        <v>915</v>
      </c>
      <c r="E86" s="3"/>
      <c r="F86" s="4" t="s">
        <v>525</v>
      </c>
      <c r="G86" s="20" t="s">
        <v>899</v>
      </c>
      <c r="H86" s="231" t="s">
        <v>900</v>
      </c>
      <c r="I86" s="231" t="s">
        <v>900</v>
      </c>
      <c r="J86" s="3" t="s">
        <v>916</v>
      </c>
      <c r="K86" s="3" t="s">
        <v>916</v>
      </c>
      <c r="L86" s="3" t="s">
        <v>903</v>
      </c>
      <c r="M86" s="8" t="s">
        <v>64</v>
      </c>
      <c r="N86" s="8"/>
      <c r="O86" s="14"/>
      <c r="P86" s="3">
        <v>1</v>
      </c>
      <c r="Q86" s="14">
        <v>20339000</v>
      </c>
      <c r="R86" s="3">
        <v>1</v>
      </c>
      <c r="S86" s="14">
        <v>20339000</v>
      </c>
      <c r="T86" s="3">
        <v>1</v>
      </c>
      <c r="U86" s="14">
        <v>20339000</v>
      </c>
      <c r="V86" s="3">
        <v>1</v>
      </c>
      <c r="W86" s="190">
        <v>11094000</v>
      </c>
      <c r="X86" s="65"/>
      <c r="Y86" s="65">
        <v>72111000</v>
      </c>
      <c r="Z86" s="14"/>
      <c r="AA86" s="15"/>
      <c r="AB86" s="3"/>
      <c r="AC86" s="16"/>
      <c r="AD86" s="3"/>
      <c r="AE86" s="3"/>
      <c r="AF86" s="14"/>
      <c r="AG86" s="15">
        <v>0</v>
      </c>
      <c r="AH86" s="3"/>
      <c r="AI86" s="16">
        <v>0</v>
      </c>
      <c r="AJ86" s="3"/>
      <c r="AK86" s="3"/>
      <c r="AL86" s="14">
        <v>0</v>
      </c>
      <c r="AM86" s="15">
        <v>0</v>
      </c>
      <c r="AN86" s="3">
        <v>0</v>
      </c>
      <c r="AO86" s="16">
        <v>0</v>
      </c>
      <c r="AP86" s="3" t="s">
        <v>917</v>
      </c>
      <c r="AQ86" s="48" t="s">
        <v>918</v>
      </c>
      <c r="AR86" s="14"/>
      <c r="AS86" s="15">
        <v>0</v>
      </c>
      <c r="AT86" s="3"/>
      <c r="AU86" s="16">
        <v>0</v>
      </c>
      <c r="AV86" s="3"/>
      <c r="AW86" s="3"/>
      <c r="AX86" s="14"/>
      <c r="AY86" s="15">
        <v>0</v>
      </c>
      <c r="AZ86" s="3"/>
      <c r="BA86" s="16">
        <v>0</v>
      </c>
      <c r="BB86" s="3"/>
      <c r="BC86" s="3"/>
      <c r="BD86" s="231"/>
      <c r="BE86" s="231" t="s">
        <v>906</v>
      </c>
      <c r="BF86" s="668" t="s">
        <v>907</v>
      </c>
      <c r="BG86" s="673" t="s">
        <v>908</v>
      </c>
      <c r="BH86" s="196" t="s">
        <v>869</v>
      </c>
      <c r="BI86" s="670" t="s">
        <v>909</v>
      </c>
      <c r="BJ86" s="231" t="s">
        <v>910</v>
      </c>
      <c r="BK86" s="670" t="s">
        <v>911</v>
      </c>
      <c r="BL86" s="17" t="s">
        <v>912</v>
      </c>
      <c r="BM86" s="670" t="s">
        <v>913</v>
      </c>
    </row>
    <row r="87" spans="1:67" s="130" customFormat="1" ht="49.5" hidden="1" customHeight="1" x14ac:dyDescent="0.25">
      <c r="A87" s="474" t="s">
        <v>919</v>
      </c>
      <c r="B87" s="58"/>
      <c r="C87" s="58"/>
      <c r="D87" s="3" t="s">
        <v>920</v>
      </c>
      <c r="E87" s="27"/>
      <c r="F87" s="231" t="s">
        <v>525</v>
      </c>
      <c r="G87" s="27" t="s">
        <v>921</v>
      </c>
      <c r="H87" s="197">
        <v>44197</v>
      </c>
      <c r="I87" s="197">
        <v>45442</v>
      </c>
      <c r="J87" s="231" t="s">
        <v>922</v>
      </c>
      <c r="K87" s="231" t="s">
        <v>923</v>
      </c>
      <c r="L87" s="231" t="s">
        <v>155</v>
      </c>
      <c r="M87" s="18"/>
      <c r="N87" s="18"/>
      <c r="O87" s="27"/>
      <c r="P87" s="18"/>
      <c r="Q87" s="198"/>
      <c r="R87" s="18"/>
      <c r="S87" s="27"/>
      <c r="T87" s="18"/>
      <c r="U87" s="27"/>
      <c r="V87" s="18"/>
      <c r="W87" s="27"/>
      <c r="X87" s="27"/>
      <c r="Y87" s="27"/>
      <c r="Z87" s="198">
        <v>347600</v>
      </c>
      <c r="AA87" s="199"/>
      <c r="AB87" s="231" t="s">
        <v>924</v>
      </c>
      <c r="AC87" s="200" t="s">
        <v>925</v>
      </c>
      <c r="AD87" s="231" t="s">
        <v>926</v>
      </c>
      <c r="AE87" s="231" t="s">
        <v>927</v>
      </c>
      <c r="AF87" s="27"/>
      <c r="AG87" s="199"/>
      <c r="AH87" s="18"/>
      <c r="AI87" s="201"/>
      <c r="AJ87" s="18"/>
      <c r="AK87" s="18"/>
      <c r="AL87" s="266">
        <v>0</v>
      </c>
      <c r="AM87" s="15">
        <v>0</v>
      </c>
      <c r="AN87" s="237">
        <v>0</v>
      </c>
      <c r="AO87" s="15">
        <v>0</v>
      </c>
      <c r="AP87" s="267" t="s">
        <v>928</v>
      </c>
      <c r="AQ87" s="267" t="s">
        <v>929</v>
      </c>
      <c r="AR87" s="27"/>
      <c r="AS87" s="199"/>
      <c r="AT87" s="18"/>
      <c r="AU87" s="201"/>
      <c r="AV87" s="18"/>
      <c r="AW87" s="18"/>
      <c r="AX87" s="27"/>
      <c r="AY87" s="199"/>
      <c r="AZ87" s="18"/>
      <c r="BA87" s="201"/>
      <c r="BB87" s="18"/>
      <c r="BC87" s="18"/>
      <c r="BD87" s="18"/>
      <c r="BE87" s="27" t="s">
        <v>930</v>
      </c>
      <c r="BF87" s="231" t="s">
        <v>931</v>
      </c>
      <c r="BG87" s="27" t="s">
        <v>932</v>
      </c>
      <c r="BH87" s="231" t="s">
        <v>933</v>
      </c>
      <c r="BI87" s="231" t="s">
        <v>934</v>
      </c>
      <c r="BJ87" s="231" t="s">
        <v>935</v>
      </c>
      <c r="BK87" s="231" t="s">
        <v>936</v>
      </c>
      <c r="BL87" s="202" t="s">
        <v>937</v>
      </c>
      <c r="BM87" s="231" t="s">
        <v>938</v>
      </c>
    </row>
    <row r="88" spans="1:67" s="130" customFormat="1" ht="49.5" hidden="1" customHeight="1" x14ac:dyDescent="0.25">
      <c r="A88" s="474" t="s">
        <v>939</v>
      </c>
      <c r="B88" s="58"/>
      <c r="C88" s="58"/>
      <c r="D88" s="231" t="s">
        <v>940</v>
      </c>
      <c r="E88" s="18"/>
      <c r="F88" s="231" t="s">
        <v>525</v>
      </c>
      <c r="G88" s="27" t="s">
        <v>921</v>
      </c>
      <c r="H88" s="197">
        <v>44197</v>
      </c>
      <c r="I88" s="197">
        <v>45442</v>
      </c>
      <c r="J88" s="231" t="s">
        <v>941</v>
      </c>
      <c r="K88" s="231" t="s">
        <v>942</v>
      </c>
      <c r="L88" s="231" t="s">
        <v>155</v>
      </c>
      <c r="M88" s="18"/>
      <c r="N88" s="18"/>
      <c r="O88" s="27"/>
      <c r="P88" s="18"/>
      <c r="Q88" s="27"/>
      <c r="R88" s="18"/>
      <c r="S88" s="27"/>
      <c r="T88" s="18"/>
      <c r="U88" s="58"/>
      <c r="V88" s="18"/>
      <c r="W88" s="27"/>
      <c r="X88" s="18"/>
      <c r="Y88" s="27"/>
      <c r="Z88" s="18"/>
      <c r="AA88" s="201"/>
      <c r="AB88" s="18"/>
      <c r="AC88" s="201"/>
      <c r="AD88" s="18"/>
      <c r="AE88" s="56" t="s">
        <v>943</v>
      </c>
      <c r="AF88" s="18"/>
      <c r="AG88" s="201"/>
      <c r="AH88" s="18"/>
      <c r="AI88" s="201"/>
      <c r="AJ88" s="18"/>
      <c r="AK88" s="18"/>
      <c r="AL88" s="250"/>
      <c r="AM88" s="268"/>
      <c r="AN88" s="250"/>
      <c r="AO88" s="268"/>
      <c r="AP88" s="267" t="s">
        <v>944</v>
      </c>
      <c r="AQ88" s="269" t="s">
        <v>945</v>
      </c>
      <c r="AR88" s="18"/>
      <c r="AS88" s="201"/>
      <c r="AT88" s="18"/>
      <c r="AU88" s="201"/>
      <c r="AV88" s="18"/>
      <c r="AW88" s="18"/>
      <c r="AX88" s="18"/>
      <c r="AY88" s="201"/>
      <c r="AZ88" s="18"/>
      <c r="BA88" s="201"/>
      <c r="BB88" s="18"/>
      <c r="BC88" s="18"/>
      <c r="BD88" s="18"/>
      <c r="BE88" s="18" t="s">
        <v>946</v>
      </c>
      <c r="BF88" s="231" t="s">
        <v>947</v>
      </c>
      <c r="BG88" s="231" t="s">
        <v>948</v>
      </c>
      <c r="BH88" s="231" t="s">
        <v>933</v>
      </c>
      <c r="BI88" s="231" t="s">
        <v>934</v>
      </c>
      <c r="BJ88" s="231" t="s">
        <v>949</v>
      </c>
      <c r="BK88" s="231" t="s">
        <v>950</v>
      </c>
      <c r="BL88" s="202" t="s">
        <v>951</v>
      </c>
      <c r="BM88" s="231" t="s">
        <v>952</v>
      </c>
    </row>
    <row r="89" spans="1:67" s="128" customFormat="1" ht="49.5" hidden="1" customHeight="1" x14ac:dyDescent="0.3">
      <c r="A89" s="489" t="s">
        <v>953</v>
      </c>
      <c r="B89" s="668" t="s">
        <v>829</v>
      </c>
      <c r="C89" s="668"/>
      <c r="D89" s="668" t="s">
        <v>954</v>
      </c>
      <c r="E89" s="668"/>
      <c r="F89" s="4" t="s">
        <v>60</v>
      </c>
      <c r="G89" s="4" t="s">
        <v>955</v>
      </c>
      <c r="H89" s="197">
        <v>44197</v>
      </c>
      <c r="I89" s="197">
        <v>45444</v>
      </c>
      <c r="J89" s="668" t="s">
        <v>956</v>
      </c>
      <c r="K89" s="668" t="s">
        <v>957</v>
      </c>
      <c r="L89" s="49" t="s">
        <v>958</v>
      </c>
      <c r="M89" s="49" t="s">
        <v>732</v>
      </c>
      <c r="N89" s="668"/>
      <c r="O89" s="49">
        <v>0</v>
      </c>
      <c r="P89" s="166">
        <v>0</v>
      </c>
      <c r="Q89" s="204">
        <v>0</v>
      </c>
      <c r="R89" s="166">
        <v>1</v>
      </c>
      <c r="S89" s="204">
        <v>5000000</v>
      </c>
      <c r="T89" s="166">
        <v>0</v>
      </c>
      <c r="U89" s="204">
        <v>0</v>
      </c>
      <c r="V89" s="166">
        <v>0</v>
      </c>
      <c r="W89" s="205">
        <v>0</v>
      </c>
      <c r="X89" s="206">
        <v>5000000</v>
      </c>
      <c r="Y89" s="56"/>
      <c r="Z89" s="56"/>
      <c r="AA89" s="56"/>
      <c r="AB89" s="56"/>
      <c r="AC89" s="56"/>
      <c r="AD89" s="56"/>
      <c r="AE89" s="56"/>
      <c r="AF89" s="56">
        <v>0</v>
      </c>
      <c r="AG89" s="56">
        <v>0</v>
      </c>
      <c r="AH89" s="56">
        <v>0</v>
      </c>
      <c r="AI89" s="56">
        <v>0</v>
      </c>
      <c r="AJ89" s="56" t="s">
        <v>959</v>
      </c>
      <c r="AK89" s="164"/>
      <c r="AL89" s="114">
        <v>0</v>
      </c>
      <c r="AM89" s="114">
        <v>0</v>
      </c>
      <c r="AN89" s="114">
        <v>0</v>
      </c>
      <c r="AO89" s="114">
        <v>0</v>
      </c>
      <c r="AP89" s="114" t="s">
        <v>960</v>
      </c>
      <c r="AQ89" s="114"/>
      <c r="AR89" s="114"/>
      <c r="AS89" s="114"/>
      <c r="AT89" s="114"/>
      <c r="AU89" s="114"/>
      <c r="AV89" s="114"/>
      <c r="AW89" s="114"/>
      <c r="AX89" s="114"/>
      <c r="AY89" s="114"/>
      <c r="AZ89" s="114"/>
      <c r="BA89" s="114"/>
      <c r="BB89" s="114"/>
      <c r="BC89" s="114"/>
      <c r="BD89" s="114"/>
      <c r="BE89" s="114"/>
      <c r="BF89" s="207" t="s">
        <v>961</v>
      </c>
      <c r="BG89" s="207" t="s">
        <v>962</v>
      </c>
      <c r="BH89" s="208" t="s">
        <v>963</v>
      </c>
      <c r="BI89" s="208" t="s">
        <v>964</v>
      </c>
      <c r="BJ89" s="208" t="s">
        <v>965</v>
      </c>
      <c r="BK89" s="208" t="s">
        <v>966</v>
      </c>
      <c r="BL89" s="216" t="s">
        <v>967</v>
      </c>
      <c r="BM89" s="428" t="s">
        <v>968</v>
      </c>
    </row>
    <row r="90" spans="1:67" s="128" customFormat="1" ht="78" hidden="1" customHeight="1" x14ac:dyDescent="0.3">
      <c r="A90" s="489" t="s">
        <v>969</v>
      </c>
      <c r="B90" s="668" t="s">
        <v>829</v>
      </c>
      <c r="C90" s="668"/>
      <c r="D90" s="668" t="s">
        <v>970</v>
      </c>
      <c r="E90" s="668"/>
      <c r="F90" s="4" t="s">
        <v>60</v>
      </c>
      <c r="G90" s="4" t="s">
        <v>955</v>
      </c>
      <c r="H90" s="197">
        <v>44197</v>
      </c>
      <c r="I90" s="197">
        <v>45444</v>
      </c>
      <c r="J90" s="668" t="s">
        <v>971</v>
      </c>
      <c r="K90" s="668" t="s">
        <v>957</v>
      </c>
      <c r="L90" s="668" t="s">
        <v>958</v>
      </c>
      <c r="M90" s="49" t="s">
        <v>732</v>
      </c>
      <c r="N90" s="668"/>
      <c r="O90" s="49">
        <v>0</v>
      </c>
      <c r="P90" s="166">
        <v>0.01</v>
      </c>
      <c r="Q90" s="204">
        <v>3600000</v>
      </c>
      <c r="R90" s="166">
        <v>0.01</v>
      </c>
      <c r="S90" s="204">
        <v>3600000</v>
      </c>
      <c r="T90" s="166">
        <v>0.01</v>
      </c>
      <c r="U90" s="204">
        <v>3600000</v>
      </c>
      <c r="V90" s="166">
        <v>0.01</v>
      </c>
      <c r="W90" s="209">
        <v>3600000</v>
      </c>
      <c r="X90" s="210">
        <v>14400000</v>
      </c>
      <c r="Y90" s="56"/>
      <c r="Z90" s="56"/>
      <c r="AA90" s="56"/>
      <c r="AB90" s="56"/>
      <c r="AC90" s="56"/>
      <c r="AD90" s="56"/>
      <c r="AE90" s="56"/>
      <c r="AF90" s="56">
        <v>0</v>
      </c>
      <c r="AG90" s="56">
        <v>0</v>
      </c>
      <c r="AH90" s="56">
        <v>0</v>
      </c>
      <c r="AI90" s="56">
        <v>0</v>
      </c>
      <c r="AJ90" s="56" t="s">
        <v>972</v>
      </c>
      <c r="AK90" s="164" t="s">
        <v>481</v>
      </c>
      <c r="AL90" s="114">
        <v>0</v>
      </c>
      <c r="AM90" s="114">
        <v>0</v>
      </c>
      <c r="AN90" s="114">
        <v>0</v>
      </c>
      <c r="AO90" s="114">
        <v>0</v>
      </c>
      <c r="AP90" s="114" t="s">
        <v>973</v>
      </c>
      <c r="AQ90" s="114"/>
      <c r="AR90" s="114"/>
      <c r="AS90" s="114"/>
      <c r="AT90" s="114"/>
      <c r="AU90" s="114"/>
      <c r="AV90" s="114"/>
      <c r="AW90" s="114"/>
      <c r="AX90" s="114"/>
      <c r="AY90" s="114"/>
      <c r="AZ90" s="114"/>
      <c r="BA90" s="114"/>
      <c r="BB90" s="114"/>
      <c r="BC90" s="114"/>
      <c r="BD90" s="114"/>
      <c r="BE90" s="114"/>
      <c r="BF90" s="207"/>
      <c r="BG90" s="207" t="s">
        <v>962</v>
      </c>
      <c r="BH90" s="208" t="s">
        <v>963</v>
      </c>
      <c r="BI90" s="208" t="s">
        <v>964</v>
      </c>
      <c r="BJ90" s="211" t="s">
        <v>974</v>
      </c>
      <c r="BK90" s="211" t="s">
        <v>975</v>
      </c>
      <c r="BL90" s="216" t="s">
        <v>967</v>
      </c>
      <c r="BM90" s="428" t="s">
        <v>976</v>
      </c>
    </row>
    <row r="91" spans="1:67" s="128" customFormat="1" ht="49.5" hidden="1" customHeight="1" x14ac:dyDescent="0.3">
      <c r="A91" s="489" t="s">
        <v>977</v>
      </c>
      <c r="B91" s="3" t="s">
        <v>978</v>
      </c>
      <c r="C91" s="668"/>
      <c r="D91" s="668" t="s">
        <v>979</v>
      </c>
      <c r="E91" s="668"/>
      <c r="F91" s="4" t="s">
        <v>60</v>
      </c>
      <c r="G91" s="4" t="s">
        <v>955</v>
      </c>
      <c r="H91" s="671">
        <v>44197</v>
      </c>
      <c r="I91" s="671">
        <v>45290</v>
      </c>
      <c r="J91" s="668" t="s">
        <v>979</v>
      </c>
      <c r="K91" s="668" t="s">
        <v>980</v>
      </c>
      <c r="L91" s="668" t="s">
        <v>958</v>
      </c>
      <c r="M91" s="49" t="s">
        <v>732</v>
      </c>
      <c r="N91" s="668"/>
      <c r="O91" s="49">
        <v>0</v>
      </c>
      <c r="P91" s="212">
        <v>1</v>
      </c>
      <c r="Q91" s="204">
        <v>15200000</v>
      </c>
      <c r="R91" s="212">
        <v>0</v>
      </c>
      <c r="S91" s="204">
        <v>0</v>
      </c>
      <c r="T91" s="212">
        <v>1</v>
      </c>
      <c r="U91" s="204">
        <v>15200000</v>
      </c>
      <c r="V91" s="213">
        <v>0</v>
      </c>
      <c r="W91" s="214">
        <v>0</v>
      </c>
      <c r="X91" s="80">
        <v>2</v>
      </c>
      <c r="Y91" s="215">
        <f>O91+Q91+S91+U91+W91</f>
        <v>30400000</v>
      </c>
      <c r="Z91" s="56"/>
      <c r="AA91" s="56"/>
      <c r="AB91" s="56"/>
      <c r="AC91" s="56"/>
      <c r="AD91" s="56"/>
      <c r="AE91" s="56"/>
      <c r="AF91" s="56">
        <v>0</v>
      </c>
      <c r="AG91" s="56">
        <v>0</v>
      </c>
      <c r="AH91" s="56">
        <v>0</v>
      </c>
      <c r="AI91" s="56">
        <v>0</v>
      </c>
      <c r="AJ91" s="56" t="s">
        <v>981</v>
      </c>
      <c r="AK91" s="164"/>
      <c r="AL91" s="233">
        <v>0</v>
      </c>
      <c r="AM91" s="234">
        <v>0</v>
      </c>
      <c r="AN91" s="114">
        <v>0</v>
      </c>
      <c r="AO91" s="234">
        <v>0</v>
      </c>
      <c r="AP91" s="114" t="s">
        <v>982</v>
      </c>
      <c r="AQ91" s="114" t="s">
        <v>983</v>
      </c>
      <c r="AR91" s="114"/>
      <c r="AS91" s="114"/>
      <c r="AT91" s="114"/>
      <c r="AU91" s="114"/>
      <c r="AV91" s="114"/>
      <c r="AW91" s="114"/>
      <c r="AX91" s="114"/>
      <c r="AY91" s="114"/>
      <c r="AZ91" s="114"/>
      <c r="BA91" s="114"/>
      <c r="BB91" s="114"/>
      <c r="BC91" s="114"/>
      <c r="BD91" s="80" t="s">
        <v>984</v>
      </c>
      <c r="BE91" s="80" t="s">
        <v>985</v>
      </c>
      <c r="BF91" s="207" t="s">
        <v>986</v>
      </c>
      <c r="BG91" s="211" t="s">
        <v>978</v>
      </c>
      <c r="BH91" s="208" t="s">
        <v>963</v>
      </c>
      <c r="BI91" s="208" t="s">
        <v>964</v>
      </c>
      <c r="BJ91" s="208" t="s">
        <v>987</v>
      </c>
      <c r="BK91" s="208" t="s">
        <v>988</v>
      </c>
      <c r="BL91" s="216" t="s">
        <v>967</v>
      </c>
      <c r="BM91" s="670" t="s">
        <v>989</v>
      </c>
    </row>
    <row r="92" spans="1:67" s="128" customFormat="1" ht="49.5" hidden="1" customHeight="1" x14ac:dyDescent="0.3">
      <c r="A92" s="489" t="s">
        <v>990</v>
      </c>
      <c r="B92" s="668" t="s">
        <v>829</v>
      </c>
      <c r="C92" s="668"/>
      <c r="D92" s="668" t="s">
        <v>991</v>
      </c>
      <c r="E92" s="668"/>
      <c r="F92" s="4" t="s">
        <v>60</v>
      </c>
      <c r="G92" s="4" t="s">
        <v>955</v>
      </c>
      <c r="H92" s="197">
        <v>44197</v>
      </c>
      <c r="I92" s="197">
        <v>45444</v>
      </c>
      <c r="J92" s="668" t="s">
        <v>992</v>
      </c>
      <c r="K92" s="668" t="s">
        <v>993</v>
      </c>
      <c r="L92" s="668" t="s">
        <v>958</v>
      </c>
      <c r="M92" s="49" t="s">
        <v>64</v>
      </c>
      <c r="N92" s="668"/>
      <c r="O92" s="49">
        <v>0</v>
      </c>
      <c r="P92" s="217">
        <v>1</v>
      </c>
      <c r="Q92" s="204">
        <v>2000000</v>
      </c>
      <c r="R92" s="217">
        <v>1</v>
      </c>
      <c r="S92" s="204">
        <v>2000000</v>
      </c>
      <c r="T92" s="217">
        <v>1</v>
      </c>
      <c r="U92" s="204">
        <v>2000000</v>
      </c>
      <c r="V92" s="217">
        <v>1</v>
      </c>
      <c r="W92" s="205">
        <v>2000000</v>
      </c>
      <c r="X92" s="218" t="s">
        <v>994</v>
      </c>
      <c r="Y92" s="56"/>
      <c r="Z92" s="56"/>
      <c r="AA92" s="56"/>
      <c r="AB92" s="56"/>
      <c r="AC92" s="56"/>
      <c r="AD92" s="56"/>
      <c r="AE92" s="56"/>
      <c r="AF92" s="56">
        <v>0</v>
      </c>
      <c r="AG92" s="56">
        <v>0</v>
      </c>
      <c r="AH92" s="56">
        <v>0</v>
      </c>
      <c r="AI92" s="56">
        <v>0</v>
      </c>
      <c r="AJ92" s="56" t="s">
        <v>995</v>
      </c>
      <c r="AK92" s="164" t="s">
        <v>481</v>
      </c>
      <c r="AL92" s="114">
        <v>0</v>
      </c>
      <c r="AM92" s="114">
        <v>0</v>
      </c>
      <c r="AN92" s="114">
        <v>0</v>
      </c>
      <c r="AO92" s="114">
        <v>0</v>
      </c>
      <c r="AP92" s="114" t="s">
        <v>996</v>
      </c>
      <c r="AQ92" s="114"/>
      <c r="AR92" s="114"/>
      <c r="AS92" s="114"/>
      <c r="AT92" s="114"/>
      <c r="AU92" s="114"/>
      <c r="AV92" s="114"/>
      <c r="AW92" s="114"/>
      <c r="AX92" s="114"/>
      <c r="AY92" s="114"/>
      <c r="AZ92" s="114"/>
      <c r="BA92" s="114"/>
      <c r="BB92" s="114"/>
      <c r="BC92" s="114"/>
      <c r="BD92" s="114"/>
      <c r="BE92" s="114"/>
      <c r="BF92" s="207" t="s">
        <v>986</v>
      </c>
      <c r="BG92" s="207" t="s">
        <v>962</v>
      </c>
      <c r="BH92" s="208" t="s">
        <v>963</v>
      </c>
      <c r="BI92" s="208" t="s">
        <v>964</v>
      </c>
      <c r="BJ92" s="211" t="s">
        <v>997</v>
      </c>
      <c r="BK92" s="211" t="s">
        <v>998</v>
      </c>
      <c r="BL92" s="421">
        <v>3132877964</v>
      </c>
      <c r="BM92" s="428" t="s">
        <v>999</v>
      </c>
    </row>
    <row r="93" spans="1:67" s="128" customFormat="1" ht="49.5" hidden="1" customHeight="1" x14ac:dyDescent="0.3">
      <c r="A93" s="489" t="s">
        <v>1000</v>
      </c>
      <c r="B93" s="668" t="s">
        <v>829</v>
      </c>
      <c r="C93" s="668"/>
      <c r="D93" s="668" t="s">
        <v>1001</v>
      </c>
      <c r="E93" s="668"/>
      <c r="F93" s="4" t="s">
        <v>60</v>
      </c>
      <c r="G93" s="4" t="s">
        <v>955</v>
      </c>
      <c r="H93" s="197">
        <v>44197</v>
      </c>
      <c r="I93" s="197">
        <v>45444</v>
      </c>
      <c r="J93" s="668" t="s">
        <v>1002</v>
      </c>
      <c r="K93" s="668" t="s">
        <v>993</v>
      </c>
      <c r="L93" s="668" t="s">
        <v>958</v>
      </c>
      <c r="M93" s="49" t="s">
        <v>64</v>
      </c>
      <c r="N93" s="668"/>
      <c r="O93" s="49">
        <v>0</v>
      </c>
      <c r="P93" s="217">
        <v>1</v>
      </c>
      <c r="Q93" s="204" t="s">
        <v>1003</v>
      </c>
      <c r="R93" s="217">
        <v>1</v>
      </c>
      <c r="S93" s="204" t="s">
        <v>1003</v>
      </c>
      <c r="T93" s="217">
        <v>1</v>
      </c>
      <c r="U93" s="204" t="s">
        <v>1003</v>
      </c>
      <c r="V93" s="217">
        <v>1</v>
      </c>
      <c r="W93" s="205" t="s">
        <v>1003</v>
      </c>
      <c r="X93" s="206" t="s">
        <v>1004</v>
      </c>
      <c r="Z93" s="56"/>
      <c r="AA93" s="56"/>
      <c r="AB93" s="56"/>
      <c r="AC93" s="56"/>
      <c r="AD93" s="56"/>
      <c r="AE93" s="56"/>
      <c r="AF93" s="56">
        <v>0</v>
      </c>
      <c r="AG93" s="56">
        <v>0</v>
      </c>
      <c r="AH93" s="56">
        <v>1</v>
      </c>
      <c r="AI93" s="55">
        <v>1</v>
      </c>
      <c r="AJ93" s="56" t="s">
        <v>1005</v>
      </c>
      <c r="AK93" s="164" t="s">
        <v>481</v>
      </c>
      <c r="AL93" s="114">
        <v>4700000</v>
      </c>
      <c r="AM93" s="234">
        <v>0.17</v>
      </c>
      <c r="AN93" s="114">
        <v>1</v>
      </c>
      <c r="AO93" s="125">
        <v>1</v>
      </c>
      <c r="AP93" s="56" t="s">
        <v>1005</v>
      </c>
      <c r="AQ93" s="114"/>
      <c r="AR93" s="114"/>
      <c r="AS93" s="114"/>
      <c r="AT93" s="114"/>
      <c r="AU93" s="114"/>
      <c r="AV93" s="114"/>
      <c r="AW93" s="114"/>
      <c r="AX93" s="114"/>
      <c r="AY93" s="114"/>
      <c r="AZ93" s="114"/>
      <c r="BA93" s="114"/>
      <c r="BB93" s="114"/>
      <c r="BC93" s="114"/>
      <c r="BD93" s="114"/>
      <c r="BE93" s="114"/>
      <c r="BF93" s="207" t="s">
        <v>986</v>
      </c>
      <c r="BG93" s="207" t="s">
        <v>962</v>
      </c>
      <c r="BH93" s="208" t="s">
        <v>963</v>
      </c>
      <c r="BI93" s="208" t="s">
        <v>964</v>
      </c>
      <c r="BJ93" s="211" t="s">
        <v>997</v>
      </c>
      <c r="BK93" s="211" t="s">
        <v>998</v>
      </c>
      <c r="BL93" s="421">
        <v>3132877964</v>
      </c>
      <c r="BM93" s="428" t="s">
        <v>999</v>
      </c>
    </row>
    <row r="94" spans="1:67" s="128" customFormat="1" ht="49.5" hidden="1" customHeight="1" x14ac:dyDescent="0.3">
      <c r="A94" s="489" t="s">
        <v>1006</v>
      </c>
      <c r="B94" s="668" t="s">
        <v>829</v>
      </c>
      <c r="C94" s="6"/>
      <c r="D94" s="6" t="s">
        <v>1007</v>
      </c>
      <c r="E94" s="6"/>
      <c r="F94" s="4" t="s">
        <v>60</v>
      </c>
      <c r="G94" s="4" t="s">
        <v>955</v>
      </c>
      <c r="H94" s="671">
        <v>44197</v>
      </c>
      <c r="I94" s="671">
        <v>44197</v>
      </c>
      <c r="J94" s="6" t="s">
        <v>1008</v>
      </c>
      <c r="K94" s="668" t="s">
        <v>993</v>
      </c>
      <c r="L94" s="668" t="s">
        <v>958</v>
      </c>
      <c r="M94" s="49" t="s">
        <v>732</v>
      </c>
      <c r="N94" s="6"/>
      <c r="O94" s="6">
        <v>0</v>
      </c>
      <c r="P94" s="6">
        <v>1</v>
      </c>
      <c r="Q94" s="6" t="s">
        <v>1009</v>
      </c>
      <c r="R94" s="6">
        <v>0</v>
      </c>
      <c r="S94" s="6">
        <v>0</v>
      </c>
      <c r="T94" s="6">
        <v>0</v>
      </c>
      <c r="U94" s="6">
        <v>0</v>
      </c>
      <c r="V94" s="6">
        <v>0</v>
      </c>
      <c r="W94" s="219">
        <v>0</v>
      </c>
      <c r="X94" s="220">
        <v>5000000</v>
      </c>
      <c r="Y94" s="56"/>
      <c r="Z94" s="56"/>
      <c r="AA94" s="56"/>
      <c r="AB94" s="56"/>
      <c r="AC94" s="56"/>
      <c r="AD94" s="56"/>
      <c r="AE94" s="56"/>
      <c r="AF94" s="56">
        <v>0</v>
      </c>
      <c r="AG94" s="56">
        <v>0</v>
      </c>
      <c r="AH94" s="56">
        <v>0</v>
      </c>
      <c r="AI94" s="56">
        <v>0</v>
      </c>
      <c r="AJ94" s="56" t="s">
        <v>1010</v>
      </c>
      <c r="AK94" s="164" t="s">
        <v>481</v>
      </c>
      <c r="AL94" s="114">
        <v>0</v>
      </c>
      <c r="AM94" s="114">
        <v>0</v>
      </c>
      <c r="AN94" s="114">
        <v>0</v>
      </c>
      <c r="AO94" s="125">
        <v>0.3</v>
      </c>
      <c r="AP94" s="114" t="s">
        <v>1011</v>
      </c>
      <c r="AQ94" s="114"/>
      <c r="AR94" s="114"/>
      <c r="AS94" s="114"/>
      <c r="AT94" s="114"/>
      <c r="AU94" s="114"/>
      <c r="AV94" s="114"/>
      <c r="AW94" s="114"/>
      <c r="AX94" s="114"/>
      <c r="AY94" s="114"/>
      <c r="AZ94" s="114"/>
      <c r="BA94" s="114"/>
      <c r="BB94" s="114"/>
      <c r="BC94" s="114"/>
      <c r="BD94" s="114"/>
      <c r="BE94" s="114"/>
      <c r="BF94" s="207" t="s">
        <v>986</v>
      </c>
      <c r="BG94" s="207" t="s">
        <v>962</v>
      </c>
      <c r="BH94" s="208" t="s">
        <v>963</v>
      </c>
      <c r="BI94" s="208" t="s">
        <v>964</v>
      </c>
      <c r="BJ94" s="211" t="s">
        <v>997</v>
      </c>
      <c r="BK94" s="211" t="s">
        <v>998</v>
      </c>
      <c r="BL94" s="421">
        <v>3132877964</v>
      </c>
      <c r="BM94" s="428" t="s">
        <v>999</v>
      </c>
    </row>
    <row r="95" spans="1:67" s="381" customFormat="1" ht="49.5" hidden="1" customHeight="1" x14ac:dyDescent="0.3">
      <c r="A95" s="489" t="s">
        <v>1012</v>
      </c>
      <c r="B95" s="672" t="s">
        <v>829</v>
      </c>
      <c r="C95" s="672"/>
      <c r="D95" s="323" t="s">
        <v>1013</v>
      </c>
      <c r="E95" s="672"/>
      <c r="F95" s="382" t="s">
        <v>60</v>
      </c>
      <c r="G95" s="672" t="s">
        <v>61</v>
      </c>
      <c r="H95" s="383">
        <v>43993</v>
      </c>
      <c r="I95" s="383">
        <v>44115</v>
      </c>
      <c r="J95" s="672" t="s">
        <v>1014</v>
      </c>
      <c r="K95" s="672" t="s">
        <v>1015</v>
      </c>
      <c r="L95" s="384" t="s">
        <v>1016</v>
      </c>
      <c r="M95" s="385" t="s">
        <v>64</v>
      </c>
      <c r="N95" s="384" t="s">
        <v>1017</v>
      </c>
      <c r="O95" s="386">
        <v>42100000</v>
      </c>
      <c r="P95" s="384">
        <v>4</v>
      </c>
      <c r="Q95" s="386">
        <v>42100000</v>
      </c>
      <c r="R95" s="384">
        <v>4</v>
      </c>
      <c r="S95" s="386">
        <v>43100000</v>
      </c>
      <c r="T95" s="384">
        <v>4</v>
      </c>
      <c r="U95" s="386"/>
      <c r="V95" s="384">
        <v>4</v>
      </c>
      <c r="W95" s="387"/>
      <c r="X95" s="388"/>
      <c r="Y95" s="367"/>
      <c r="Z95" s="326"/>
      <c r="AA95" s="389"/>
      <c r="AB95" s="382"/>
      <c r="AC95" s="382"/>
      <c r="AD95" s="382"/>
      <c r="AE95" s="382"/>
      <c r="AF95" s="390"/>
      <c r="AG95" s="391"/>
      <c r="AH95" s="391"/>
      <c r="AI95" s="367"/>
      <c r="AJ95" s="367" t="s">
        <v>1018</v>
      </c>
      <c r="AK95" s="367"/>
      <c r="AL95" s="431">
        <v>19783680</v>
      </c>
      <c r="AM95" s="432">
        <f>+AL95/Q95</f>
        <v>0.46992114014251779</v>
      </c>
      <c r="AN95" s="367"/>
      <c r="AO95" s="367"/>
      <c r="AP95" s="392" t="s">
        <v>1019</v>
      </c>
      <c r="AQ95" s="367"/>
      <c r="AR95" s="367"/>
      <c r="AS95" s="367"/>
      <c r="AT95" s="367"/>
      <c r="AU95" s="367"/>
      <c r="AV95" s="367"/>
      <c r="AW95" s="367"/>
      <c r="AX95" s="367"/>
      <c r="AY95" s="367"/>
      <c r="AZ95" s="367"/>
      <c r="BA95" s="367"/>
      <c r="BB95" s="367"/>
      <c r="BC95" s="367"/>
      <c r="BD95" s="367"/>
      <c r="BE95" s="367"/>
      <c r="BF95" s="367" t="s">
        <v>1020</v>
      </c>
      <c r="BG95" s="326" t="s">
        <v>1021</v>
      </c>
      <c r="BH95" s="382" t="s">
        <v>963</v>
      </c>
      <c r="BI95" s="382" t="s">
        <v>1022</v>
      </c>
      <c r="BJ95" s="382" t="s">
        <v>1023</v>
      </c>
      <c r="BK95" s="382" t="s">
        <v>1024</v>
      </c>
      <c r="BL95" s="417" t="s">
        <v>1025</v>
      </c>
      <c r="BM95" s="429" t="s">
        <v>1026</v>
      </c>
    </row>
    <row r="96" spans="1:67" s="381" customFormat="1" ht="49.5" hidden="1" customHeight="1" x14ac:dyDescent="0.3">
      <c r="A96" s="489" t="s">
        <v>1027</v>
      </c>
      <c r="B96" s="672" t="s">
        <v>829</v>
      </c>
      <c r="C96" s="672"/>
      <c r="D96" s="323" t="s">
        <v>1028</v>
      </c>
      <c r="E96" s="672"/>
      <c r="F96" s="382" t="s">
        <v>60</v>
      </c>
      <c r="G96" s="672" t="s">
        <v>61</v>
      </c>
      <c r="H96" s="393">
        <v>44348</v>
      </c>
      <c r="I96" s="393">
        <v>45291</v>
      </c>
      <c r="J96" s="672" t="s">
        <v>1029</v>
      </c>
      <c r="K96" s="672" t="s">
        <v>1030</v>
      </c>
      <c r="L96" s="384" t="s">
        <v>1016</v>
      </c>
      <c r="M96" s="385" t="s">
        <v>64</v>
      </c>
      <c r="N96" s="672"/>
      <c r="O96" s="386">
        <v>0</v>
      </c>
      <c r="P96" s="384">
        <v>1</v>
      </c>
      <c r="Q96" s="394">
        <v>0</v>
      </c>
      <c r="R96" s="384"/>
      <c r="S96" s="386">
        <v>0</v>
      </c>
      <c r="T96" s="384">
        <v>1</v>
      </c>
      <c r="U96" s="386">
        <v>0</v>
      </c>
      <c r="V96" s="395"/>
      <c r="W96" s="387">
        <v>0</v>
      </c>
      <c r="X96" s="396">
        <v>1</v>
      </c>
      <c r="Y96" s="367"/>
      <c r="Z96" s="326"/>
      <c r="AA96" s="389"/>
      <c r="AB96" s="382"/>
      <c r="AC96" s="382"/>
      <c r="AD96" s="382"/>
      <c r="AE96" s="382"/>
      <c r="AF96" s="390"/>
      <c r="AG96" s="391"/>
      <c r="AH96" s="391"/>
      <c r="AI96" s="367"/>
      <c r="AJ96" s="367" t="s">
        <v>1031</v>
      </c>
      <c r="AK96" s="367"/>
      <c r="AL96" s="367"/>
      <c r="AM96" s="367"/>
      <c r="AN96" s="367"/>
      <c r="AO96" s="367"/>
      <c r="AP96" s="367" t="s">
        <v>1032</v>
      </c>
      <c r="AQ96" s="367" t="s">
        <v>1033</v>
      </c>
      <c r="AR96" s="367"/>
      <c r="AS96" s="367"/>
      <c r="AT96" s="367"/>
      <c r="AU96" s="367"/>
      <c r="AV96" s="367"/>
      <c r="AW96" s="367"/>
      <c r="AX96" s="367"/>
      <c r="AY96" s="367"/>
      <c r="AZ96" s="367"/>
      <c r="BA96" s="367"/>
      <c r="BB96" s="367"/>
      <c r="BC96" s="367"/>
      <c r="BD96" s="367"/>
      <c r="BE96" s="367"/>
      <c r="BF96" s="367" t="s">
        <v>1034</v>
      </c>
      <c r="BG96" s="326" t="s">
        <v>1021</v>
      </c>
      <c r="BH96" s="382" t="s">
        <v>963</v>
      </c>
      <c r="BI96" s="382" t="s">
        <v>1022</v>
      </c>
      <c r="BJ96" s="382" t="s">
        <v>1023</v>
      </c>
      <c r="BK96" s="382" t="s">
        <v>1024</v>
      </c>
      <c r="BL96" s="417" t="s">
        <v>1025</v>
      </c>
      <c r="BM96" s="429" t="s">
        <v>1026</v>
      </c>
    </row>
    <row r="97" spans="1:65" s="381" customFormat="1" ht="49.5" hidden="1" customHeight="1" x14ac:dyDescent="0.3">
      <c r="A97" s="489" t="s">
        <v>1035</v>
      </c>
      <c r="B97" s="323" t="s">
        <v>829</v>
      </c>
      <c r="C97" s="323"/>
      <c r="D97" s="323" t="s">
        <v>1036</v>
      </c>
      <c r="E97" s="323"/>
      <c r="F97" s="382" t="s">
        <v>60</v>
      </c>
      <c r="G97" s="323" t="s">
        <v>1037</v>
      </c>
      <c r="H97" s="393">
        <v>44256</v>
      </c>
      <c r="I97" s="393">
        <v>45473</v>
      </c>
      <c r="J97" s="323" t="s">
        <v>1038</v>
      </c>
      <c r="K97" s="323" t="s">
        <v>1039</v>
      </c>
      <c r="L97" s="323" t="s">
        <v>1016</v>
      </c>
      <c r="M97" s="385" t="s">
        <v>1040</v>
      </c>
      <c r="N97" s="323">
        <v>0</v>
      </c>
      <c r="O97" s="397"/>
      <c r="P97" s="333">
        <v>1</v>
      </c>
      <c r="Q97" s="397"/>
      <c r="R97" s="333">
        <v>1</v>
      </c>
      <c r="S97" s="397"/>
      <c r="T97" s="333">
        <v>1</v>
      </c>
      <c r="U97" s="397"/>
      <c r="V97" s="333">
        <v>1</v>
      </c>
      <c r="W97" s="398"/>
      <c r="X97" s="399">
        <v>0</v>
      </c>
      <c r="Y97" s="367"/>
      <c r="Z97" s="326"/>
      <c r="AA97" s="389"/>
      <c r="AB97" s="382"/>
      <c r="AC97" s="382"/>
      <c r="AD97" s="382"/>
      <c r="AE97" s="382"/>
      <c r="AF97" s="390"/>
      <c r="AG97" s="326"/>
      <c r="AH97" s="326"/>
      <c r="AI97" s="367"/>
      <c r="AJ97" s="400" t="s">
        <v>1041</v>
      </c>
      <c r="AK97" s="401"/>
      <c r="AL97" s="367"/>
      <c r="AM97" s="367"/>
      <c r="AN97" s="367"/>
      <c r="AO97" s="367"/>
      <c r="AP97" s="367" t="s">
        <v>1042</v>
      </c>
      <c r="AQ97" s="367" t="s">
        <v>1043</v>
      </c>
      <c r="AR97" s="367"/>
      <c r="AS97" s="367"/>
      <c r="AT97" s="367"/>
      <c r="AU97" s="367"/>
      <c r="AV97" s="367"/>
      <c r="AW97" s="367"/>
      <c r="AX97" s="367"/>
      <c r="AY97" s="367"/>
      <c r="AZ97" s="367"/>
      <c r="BA97" s="367"/>
      <c r="BB97" s="367"/>
      <c r="BC97" s="367"/>
      <c r="BD97" s="367"/>
      <c r="BE97" s="367"/>
      <c r="BF97" s="367" t="s">
        <v>1044</v>
      </c>
      <c r="BG97" s="326" t="s">
        <v>1021</v>
      </c>
      <c r="BH97" s="382" t="s">
        <v>963</v>
      </c>
      <c r="BI97" s="382" t="s">
        <v>1022</v>
      </c>
      <c r="BJ97" s="382" t="s">
        <v>1023</v>
      </c>
      <c r="BK97" s="382" t="s">
        <v>1024</v>
      </c>
      <c r="BL97" s="417" t="s">
        <v>1025</v>
      </c>
      <c r="BM97" s="429" t="s">
        <v>1026</v>
      </c>
    </row>
    <row r="98" spans="1:65" s="381" customFormat="1" ht="49.5" hidden="1" customHeight="1" thickBot="1" x14ac:dyDescent="0.25">
      <c r="A98" s="489" t="s">
        <v>1045</v>
      </c>
      <c r="B98" s="323" t="s">
        <v>829</v>
      </c>
      <c r="C98" s="323"/>
      <c r="D98" s="323" t="s">
        <v>1046</v>
      </c>
      <c r="E98" s="323"/>
      <c r="F98" s="382" t="s">
        <v>60</v>
      </c>
      <c r="G98" s="323" t="s">
        <v>1037</v>
      </c>
      <c r="H98" s="393">
        <v>44256</v>
      </c>
      <c r="I98" s="393">
        <v>45473</v>
      </c>
      <c r="J98" s="323" t="s">
        <v>1047</v>
      </c>
      <c r="K98" s="323" t="s">
        <v>1048</v>
      </c>
      <c r="L98" s="323" t="s">
        <v>1016</v>
      </c>
      <c r="M98" s="385" t="s">
        <v>64</v>
      </c>
      <c r="N98" s="672"/>
      <c r="O98" s="394"/>
      <c r="P98" s="333">
        <v>1</v>
      </c>
      <c r="Q98" s="402"/>
      <c r="R98" s="333">
        <v>1</v>
      </c>
      <c r="S98" s="403"/>
      <c r="T98" s="333">
        <v>1</v>
      </c>
      <c r="U98" s="403"/>
      <c r="V98" s="333">
        <v>1</v>
      </c>
      <c r="W98" s="404"/>
      <c r="X98" s="399">
        <v>0</v>
      </c>
      <c r="Y98" s="405"/>
      <c r="Z98" s="382"/>
      <c r="AA98" s="389"/>
      <c r="AB98" s="382"/>
      <c r="AC98" s="382"/>
      <c r="AD98" s="382"/>
      <c r="AE98" s="382"/>
      <c r="AF98" s="390"/>
      <c r="AG98" s="326"/>
      <c r="AH98" s="326"/>
      <c r="AI98" s="367"/>
      <c r="AJ98" s="367"/>
      <c r="AK98" s="367"/>
      <c r="AL98" s="367"/>
      <c r="AM98" s="367"/>
      <c r="AN98" s="367"/>
      <c r="AO98" s="367"/>
      <c r="AP98" s="367" t="s">
        <v>1049</v>
      </c>
      <c r="AQ98" s="367" t="s">
        <v>1050</v>
      </c>
      <c r="AR98" s="367"/>
      <c r="AS98" s="367"/>
      <c r="AT98" s="367"/>
      <c r="AU98" s="367"/>
      <c r="AV98" s="367"/>
      <c r="AW98" s="367"/>
      <c r="AX98" s="367"/>
      <c r="AY98" s="367"/>
      <c r="AZ98" s="367"/>
      <c r="BA98" s="367"/>
      <c r="BB98" s="367"/>
      <c r="BC98" s="367"/>
      <c r="BD98" s="367"/>
      <c r="BE98" s="367"/>
      <c r="BF98" s="405" t="s">
        <v>1051</v>
      </c>
      <c r="BG98" s="382" t="s">
        <v>1052</v>
      </c>
      <c r="BH98" s="382" t="s">
        <v>963</v>
      </c>
      <c r="BI98" s="382" t="s">
        <v>1022</v>
      </c>
      <c r="BJ98" s="382" t="s">
        <v>1053</v>
      </c>
      <c r="BK98" s="382" t="s">
        <v>1054</v>
      </c>
      <c r="BL98" s="417" t="s">
        <v>1055</v>
      </c>
      <c r="BM98" s="390" t="s">
        <v>1056</v>
      </c>
    </row>
    <row r="99" spans="1:65" s="381" customFormat="1" ht="49.5" hidden="1" customHeight="1" x14ac:dyDescent="0.3">
      <c r="A99" s="489" t="s">
        <v>1057</v>
      </c>
      <c r="B99" s="323" t="s">
        <v>58</v>
      </c>
      <c r="C99" s="323"/>
      <c r="D99" s="323" t="s">
        <v>1058</v>
      </c>
      <c r="E99" s="323"/>
      <c r="F99" s="382" t="s">
        <v>60</v>
      </c>
      <c r="G99" s="323" t="s">
        <v>61</v>
      </c>
      <c r="H99" s="393">
        <v>44256</v>
      </c>
      <c r="I99" s="393">
        <v>45473</v>
      </c>
      <c r="J99" s="323" t="s">
        <v>1059</v>
      </c>
      <c r="K99" s="323" t="s">
        <v>1060</v>
      </c>
      <c r="L99" s="323" t="s">
        <v>1016</v>
      </c>
      <c r="M99" s="385" t="s">
        <v>64</v>
      </c>
      <c r="N99" s="323" t="s">
        <v>169</v>
      </c>
      <c r="O99" s="397"/>
      <c r="P99" s="323">
        <v>1</v>
      </c>
      <c r="Q99" s="397"/>
      <c r="R99" s="323">
        <v>2</v>
      </c>
      <c r="S99" s="397"/>
      <c r="T99" s="323">
        <v>2</v>
      </c>
      <c r="U99" s="397"/>
      <c r="V99" s="323">
        <v>2</v>
      </c>
      <c r="W99" s="398"/>
      <c r="X99" s="399">
        <v>0</v>
      </c>
      <c r="Y99" s="406"/>
      <c r="Z99" s="326"/>
      <c r="AA99" s="389"/>
      <c r="AB99" s="382"/>
      <c r="AC99" s="382"/>
      <c r="AD99" s="382"/>
      <c r="AE99" s="382"/>
      <c r="AF99" s="390"/>
      <c r="AG99" s="326"/>
      <c r="AH99" s="326"/>
      <c r="AI99" s="367"/>
      <c r="AJ99" s="323" t="s">
        <v>1061</v>
      </c>
      <c r="AK99" s="329" t="s">
        <v>1062</v>
      </c>
      <c r="AL99" s="367"/>
      <c r="AM99" s="367"/>
      <c r="AN99" s="367"/>
      <c r="AO99" s="367"/>
      <c r="AP99" s="367"/>
      <c r="AQ99" s="367" t="s">
        <v>1063</v>
      </c>
      <c r="AR99" s="367"/>
      <c r="AS99" s="367"/>
      <c r="AT99" s="367"/>
      <c r="AU99" s="367"/>
      <c r="AV99" s="367"/>
      <c r="AW99" s="367"/>
      <c r="AX99" s="367"/>
      <c r="AY99" s="367"/>
      <c r="AZ99" s="367"/>
      <c r="BA99" s="367"/>
      <c r="BB99" s="367"/>
      <c r="BC99" s="367"/>
      <c r="BD99" s="367"/>
      <c r="BE99" s="367"/>
      <c r="BF99" s="406" t="s">
        <v>1064</v>
      </c>
      <c r="BG99" s="326" t="s">
        <v>1021</v>
      </c>
      <c r="BH99" s="382" t="s">
        <v>963</v>
      </c>
      <c r="BI99" s="382" t="s">
        <v>1022</v>
      </c>
      <c r="BJ99" s="382" t="s">
        <v>1023</v>
      </c>
      <c r="BK99" s="382" t="s">
        <v>1024</v>
      </c>
      <c r="BL99" s="417" t="s">
        <v>1025</v>
      </c>
      <c r="BM99" s="429" t="s">
        <v>1026</v>
      </c>
    </row>
    <row r="100" spans="1:65" s="381" customFormat="1" ht="49.5" hidden="1" customHeight="1" x14ac:dyDescent="0.3">
      <c r="A100" s="489" t="s">
        <v>1065</v>
      </c>
      <c r="B100" s="323" t="s">
        <v>829</v>
      </c>
      <c r="C100" s="323"/>
      <c r="D100" s="323" t="s">
        <v>1066</v>
      </c>
      <c r="E100" s="323"/>
      <c r="F100" s="382" t="s">
        <v>60</v>
      </c>
      <c r="G100" s="323" t="s">
        <v>61</v>
      </c>
      <c r="H100" s="393">
        <v>44348</v>
      </c>
      <c r="I100" s="393">
        <v>45291</v>
      </c>
      <c r="J100" s="323" t="s">
        <v>1067</v>
      </c>
      <c r="K100" s="323" t="s">
        <v>1068</v>
      </c>
      <c r="L100" s="323" t="s">
        <v>1016</v>
      </c>
      <c r="M100" s="394" t="s">
        <v>1040</v>
      </c>
      <c r="N100" s="672"/>
      <c r="O100" s="397"/>
      <c r="P100" s="323"/>
      <c r="Q100" s="397"/>
      <c r="R100" s="323"/>
      <c r="S100" s="397"/>
      <c r="T100" s="323">
        <v>1</v>
      </c>
      <c r="U100" s="397"/>
      <c r="V100" s="407" t="s">
        <v>82</v>
      </c>
      <c r="W100" s="398"/>
      <c r="X100" s="399"/>
      <c r="Y100" s="408"/>
      <c r="Z100" s="326"/>
      <c r="AA100" s="409"/>
      <c r="AB100" s="409"/>
      <c r="AC100" s="409"/>
      <c r="AD100" s="382"/>
      <c r="AE100" s="382"/>
      <c r="AF100" s="390"/>
      <c r="AG100" s="326"/>
      <c r="AH100" s="326" t="s">
        <v>1069</v>
      </c>
      <c r="AI100" s="326"/>
      <c r="AJ100" s="326"/>
      <c r="AK100" s="367"/>
      <c r="AL100" s="367"/>
      <c r="AM100" s="367"/>
      <c r="AN100" s="367"/>
      <c r="AO100" s="367"/>
      <c r="AP100" s="367"/>
      <c r="AQ100" s="367" t="s">
        <v>1070</v>
      </c>
      <c r="AR100" s="367"/>
      <c r="AS100" s="367"/>
      <c r="AT100" s="367"/>
      <c r="AU100" s="367"/>
      <c r="AV100" s="367"/>
      <c r="AW100" s="367"/>
      <c r="AX100" s="367"/>
      <c r="AY100" s="367"/>
      <c r="AZ100" s="367"/>
      <c r="BA100" s="367"/>
      <c r="BB100" s="367"/>
      <c r="BC100" s="367"/>
      <c r="BD100" s="367"/>
      <c r="BE100" s="367"/>
      <c r="BF100" s="408"/>
      <c r="BG100" s="326"/>
      <c r="BH100" s="382" t="s">
        <v>963</v>
      </c>
      <c r="BI100" s="409"/>
      <c r="BJ100" s="409"/>
      <c r="BK100" s="382"/>
      <c r="BL100" s="417"/>
      <c r="BM100" s="390"/>
    </row>
    <row r="101" spans="1:65" s="381" customFormat="1" ht="49.5" hidden="1" customHeight="1" x14ac:dyDescent="0.3">
      <c r="A101" s="489" t="s">
        <v>1071</v>
      </c>
      <c r="B101" s="323" t="s">
        <v>829</v>
      </c>
      <c r="C101" s="323"/>
      <c r="D101" s="323" t="s">
        <v>1072</v>
      </c>
      <c r="E101" s="323"/>
      <c r="F101" s="382" t="s">
        <v>60</v>
      </c>
      <c r="G101" s="323" t="s">
        <v>61</v>
      </c>
      <c r="H101" s="393">
        <v>44348</v>
      </c>
      <c r="I101" s="393">
        <v>45291</v>
      </c>
      <c r="J101" s="323" t="s">
        <v>1073</v>
      </c>
      <c r="K101" s="323" t="s">
        <v>1074</v>
      </c>
      <c r="L101" s="323" t="s">
        <v>1075</v>
      </c>
      <c r="M101" s="385" t="s">
        <v>64</v>
      </c>
      <c r="N101" s="672"/>
      <c r="O101" s="397"/>
      <c r="P101" s="333">
        <v>0.5</v>
      </c>
      <c r="Q101" s="394">
        <v>477698000</v>
      </c>
      <c r="R101" s="333">
        <v>0.5</v>
      </c>
      <c r="S101" s="397"/>
      <c r="T101" s="333"/>
      <c r="U101" s="397"/>
      <c r="V101" s="410"/>
      <c r="W101" s="398"/>
      <c r="X101" s="411">
        <v>1</v>
      </c>
      <c r="Y101" s="412"/>
      <c r="Z101" s="326"/>
      <c r="AA101" s="389"/>
      <c r="AB101" s="382"/>
      <c r="AC101" s="382"/>
      <c r="AD101" s="382" t="s">
        <v>83</v>
      </c>
      <c r="AE101" s="382" t="s">
        <v>83</v>
      </c>
      <c r="AF101" s="390" t="s">
        <v>83</v>
      </c>
      <c r="AG101" s="326"/>
      <c r="AH101" s="326"/>
      <c r="AI101" s="367"/>
      <c r="AJ101" s="323" t="s">
        <v>1076</v>
      </c>
      <c r="AK101" s="329" t="s">
        <v>1077</v>
      </c>
      <c r="AL101" s="367"/>
      <c r="AM101" s="367"/>
      <c r="AN101" s="367"/>
      <c r="AO101" s="367"/>
      <c r="AP101" s="367" t="s">
        <v>1078</v>
      </c>
      <c r="AQ101" s="413" t="s">
        <v>1079</v>
      </c>
      <c r="AR101" s="367"/>
      <c r="AS101" s="367"/>
      <c r="AT101" s="367"/>
      <c r="AU101" s="367"/>
      <c r="AV101" s="367"/>
      <c r="AW101" s="367"/>
      <c r="AX101" s="367"/>
      <c r="AY101" s="367"/>
      <c r="AZ101" s="367"/>
      <c r="BA101" s="367"/>
      <c r="BB101" s="367" t="s">
        <v>1080</v>
      </c>
      <c r="BC101" s="367" t="s">
        <v>1081</v>
      </c>
      <c r="BD101" s="367"/>
      <c r="BE101" s="367" t="s">
        <v>1082</v>
      </c>
      <c r="BF101" s="412" t="s">
        <v>1034</v>
      </c>
      <c r="BG101" s="326" t="s">
        <v>1021</v>
      </c>
      <c r="BH101" s="382" t="s">
        <v>963</v>
      </c>
      <c r="BI101" s="382" t="s">
        <v>1022</v>
      </c>
      <c r="BJ101" s="382" t="s">
        <v>1023</v>
      </c>
      <c r="BK101" s="382" t="s">
        <v>1024</v>
      </c>
      <c r="BL101" s="417" t="s">
        <v>1025</v>
      </c>
      <c r="BM101" s="429" t="s">
        <v>1026</v>
      </c>
    </row>
    <row r="102" spans="1:65" s="130" customFormat="1" ht="49.5" hidden="1" customHeight="1" x14ac:dyDescent="0.3">
      <c r="A102" s="474" t="s">
        <v>1083</v>
      </c>
      <c r="B102" s="668" t="s">
        <v>890</v>
      </c>
      <c r="C102" s="668"/>
      <c r="D102" s="668" t="s">
        <v>1084</v>
      </c>
      <c r="E102" s="668"/>
      <c r="F102" s="4" t="s">
        <v>595</v>
      </c>
      <c r="G102" s="668" t="s">
        <v>1085</v>
      </c>
      <c r="H102" s="170">
        <v>44197</v>
      </c>
      <c r="I102" s="170">
        <v>45473</v>
      </c>
      <c r="J102" s="231" t="s">
        <v>1086</v>
      </c>
      <c r="K102" s="231" t="s">
        <v>1087</v>
      </c>
      <c r="L102" s="231" t="s">
        <v>1088</v>
      </c>
      <c r="M102" s="231" t="s">
        <v>64</v>
      </c>
      <c r="N102" s="173">
        <v>0</v>
      </c>
      <c r="O102" s="231"/>
      <c r="P102" s="173">
        <v>1</v>
      </c>
      <c r="Q102" s="222">
        <v>11800000</v>
      </c>
      <c r="R102" s="173">
        <v>1</v>
      </c>
      <c r="S102" s="222">
        <v>11800000</v>
      </c>
      <c r="T102" s="173">
        <v>1</v>
      </c>
      <c r="U102" s="222">
        <v>11800000</v>
      </c>
      <c r="V102" s="173">
        <v>1</v>
      </c>
      <c r="W102" s="222">
        <v>11800000</v>
      </c>
      <c r="X102" s="108">
        <v>1</v>
      </c>
      <c r="Y102" s="223">
        <f>+Q102+S102+U102+W102</f>
        <v>47200000</v>
      </c>
      <c r="Z102" s="58"/>
      <c r="AA102" s="58"/>
      <c r="AB102" s="58"/>
      <c r="AC102" s="58"/>
      <c r="AD102" s="58"/>
      <c r="AE102" s="58"/>
      <c r="AF102" s="58"/>
      <c r="AG102" s="58"/>
      <c r="AH102" s="58"/>
      <c r="AI102" s="58"/>
      <c r="AJ102" s="3" t="s">
        <v>1089</v>
      </c>
      <c r="AK102" s="3" t="s">
        <v>1090</v>
      </c>
      <c r="AL102" s="58"/>
      <c r="AM102" s="58"/>
      <c r="AN102" s="58"/>
      <c r="AO102" s="58"/>
      <c r="AP102" s="58"/>
      <c r="AQ102" s="299" t="s">
        <v>1091</v>
      </c>
      <c r="AR102" s="58"/>
      <c r="AS102" s="58"/>
      <c r="AT102" s="58"/>
      <c r="AU102" s="58"/>
      <c r="AV102" s="58"/>
      <c r="AW102" s="58"/>
      <c r="AX102" s="58"/>
      <c r="AY102" s="58"/>
      <c r="AZ102" s="58"/>
      <c r="BA102" s="58"/>
      <c r="BB102" s="58"/>
      <c r="BC102" s="58"/>
      <c r="BD102" s="58"/>
      <c r="BE102" s="673" t="s">
        <v>1092</v>
      </c>
      <c r="BF102" s="673" t="s">
        <v>1093</v>
      </c>
      <c r="BG102" s="673" t="s">
        <v>1094</v>
      </c>
      <c r="BH102" s="673" t="s">
        <v>1095</v>
      </c>
      <c r="BI102" s="673" t="s">
        <v>1096</v>
      </c>
      <c r="BJ102" s="673" t="s">
        <v>1097</v>
      </c>
      <c r="BK102" s="673" t="s">
        <v>1098</v>
      </c>
      <c r="BL102" s="22">
        <v>3172144089</v>
      </c>
      <c r="BM102" s="673" t="s">
        <v>1099</v>
      </c>
    </row>
    <row r="103" spans="1:65" s="130" customFormat="1" ht="49.5" hidden="1" customHeight="1" x14ac:dyDescent="0.3">
      <c r="A103" s="474" t="s">
        <v>1100</v>
      </c>
      <c r="B103" s="668" t="s">
        <v>890</v>
      </c>
      <c r="C103" s="668"/>
      <c r="D103" s="673" t="s">
        <v>1101</v>
      </c>
      <c r="E103" s="668"/>
      <c r="F103" s="4" t="s">
        <v>595</v>
      </c>
      <c r="G103" s="668" t="s">
        <v>1085</v>
      </c>
      <c r="H103" s="170">
        <v>44197</v>
      </c>
      <c r="I103" s="170">
        <v>45473</v>
      </c>
      <c r="J103" s="231" t="s">
        <v>1102</v>
      </c>
      <c r="K103" s="231" t="s">
        <v>1103</v>
      </c>
      <c r="L103" s="231" t="s">
        <v>1104</v>
      </c>
      <c r="M103" s="231" t="s">
        <v>64</v>
      </c>
      <c r="N103" s="173">
        <v>0</v>
      </c>
      <c r="O103" s="231"/>
      <c r="P103" s="173">
        <v>1</v>
      </c>
      <c r="Q103" s="222">
        <v>8820000</v>
      </c>
      <c r="R103" s="173">
        <v>1</v>
      </c>
      <c r="S103" s="222">
        <v>8820000</v>
      </c>
      <c r="T103" s="173">
        <v>1</v>
      </c>
      <c r="U103" s="222">
        <v>8820000</v>
      </c>
      <c r="V103" s="173">
        <v>1</v>
      </c>
      <c r="W103" s="222">
        <v>8820000</v>
      </c>
      <c r="X103" s="108">
        <v>1</v>
      </c>
      <c r="Y103" s="223">
        <f t="shared" ref="Y103:Y109" si="67">+Q103+S103+U103+W103</f>
        <v>35280000</v>
      </c>
      <c r="Z103" s="58"/>
      <c r="AA103" s="58"/>
      <c r="AB103" s="58"/>
      <c r="AC103" s="58"/>
      <c r="AD103" s="58"/>
      <c r="AE103" s="58"/>
      <c r="AF103" s="58"/>
      <c r="AG103" s="58"/>
      <c r="AH103" s="58"/>
      <c r="AI103" s="58"/>
      <c r="AJ103" s="3" t="s">
        <v>1089</v>
      </c>
      <c r="AK103" s="3" t="s">
        <v>1090</v>
      </c>
      <c r="AL103" s="58"/>
      <c r="AM103" s="58"/>
      <c r="AN103" s="58"/>
      <c r="AO103" s="58"/>
      <c r="AP103" s="58"/>
      <c r="AQ103" s="58"/>
      <c r="AR103" s="58"/>
      <c r="AS103" s="58"/>
      <c r="AT103" s="58"/>
      <c r="AU103" s="58"/>
      <c r="AV103" s="58"/>
      <c r="AW103" s="58"/>
      <c r="AX103" s="58"/>
      <c r="AY103" s="58"/>
      <c r="AZ103" s="58"/>
      <c r="BA103" s="58"/>
      <c r="BB103" s="58"/>
      <c r="BC103" s="58"/>
      <c r="BD103" s="58"/>
      <c r="BE103" s="673" t="s">
        <v>1092</v>
      </c>
      <c r="BF103" s="673" t="s">
        <v>1105</v>
      </c>
      <c r="BG103" s="673" t="s">
        <v>1106</v>
      </c>
      <c r="BH103" s="673" t="s">
        <v>1095</v>
      </c>
      <c r="BI103" s="673" t="s">
        <v>1096</v>
      </c>
      <c r="BJ103" s="673" t="s">
        <v>1097</v>
      </c>
      <c r="BK103" s="673" t="s">
        <v>1098</v>
      </c>
      <c r="BL103" s="22">
        <v>3172144089</v>
      </c>
      <c r="BM103" s="673" t="s">
        <v>1099</v>
      </c>
    </row>
    <row r="104" spans="1:65" s="130" customFormat="1" ht="49.5" hidden="1" customHeight="1" x14ac:dyDescent="0.3">
      <c r="A104" s="474" t="s">
        <v>1107</v>
      </c>
      <c r="B104" s="668" t="s">
        <v>890</v>
      </c>
      <c r="C104" s="668"/>
      <c r="D104" s="673" t="s">
        <v>1108</v>
      </c>
      <c r="E104" s="668"/>
      <c r="F104" s="4" t="s">
        <v>595</v>
      </c>
      <c r="G104" s="668" t="s">
        <v>1085</v>
      </c>
      <c r="H104" s="170">
        <v>44197</v>
      </c>
      <c r="I104" s="170">
        <v>45473</v>
      </c>
      <c r="J104" s="231" t="s">
        <v>1109</v>
      </c>
      <c r="K104" s="231" t="s">
        <v>1110</v>
      </c>
      <c r="L104" s="231" t="s">
        <v>1111</v>
      </c>
      <c r="M104" s="231" t="s">
        <v>64</v>
      </c>
      <c r="N104" s="173">
        <v>0</v>
      </c>
      <c r="O104" s="231"/>
      <c r="P104" s="173">
        <v>1</v>
      </c>
      <c r="Q104" s="222">
        <v>2980000</v>
      </c>
      <c r="R104" s="173">
        <v>1</v>
      </c>
      <c r="S104" s="222">
        <v>2570000</v>
      </c>
      <c r="T104" s="173">
        <v>1</v>
      </c>
      <c r="U104" s="222">
        <v>2665000</v>
      </c>
      <c r="V104" s="173">
        <v>1</v>
      </c>
      <c r="W104" s="222">
        <v>2475000</v>
      </c>
      <c r="X104" s="108">
        <v>1</v>
      </c>
      <c r="Y104" s="223">
        <f t="shared" si="67"/>
        <v>10690000</v>
      </c>
      <c r="Z104" s="58"/>
      <c r="AA104" s="58"/>
      <c r="AB104" s="58"/>
      <c r="AC104" s="58"/>
      <c r="AD104" s="58"/>
      <c r="AE104" s="58"/>
      <c r="AF104" s="58"/>
      <c r="AG104" s="58"/>
      <c r="AH104" s="58"/>
      <c r="AI104" s="58"/>
      <c r="AJ104" s="3" t="s">
        <v>1089</v>
      </c>
      <c r="AK104" s="3" t="s">
        <v>1090</v>
      </c>
      <c r="AL104" s="58"/>
      <c r="AM104" s="58"/>
      <c r="AN104" s="58"/>
      <c r="AO104" s="58"/>
      <c r="AP104" s="58"/>
      <c r="AQ104" s="58"/>
      <c r="AR104" s="58"/>
      <c r="AS104" s="58"/>
      <c r="AT104" s="58"/>
      <c r="AU104" s="58"/>
      <c r="AV104" s="58"/>
      <c r="AW104" s="58"/>
      <c r="AX104" s="58"/>
      <c r="AY104" s="58"/>
      <c r="AZ104" s="58"/>
      <c r="BA104" s="58"/>
      <c r="BB104" s="58"/>
      <c r="BC104" s="58"/>
      <c r="BD104" s="58"/>
      <c r="BE104" s="673" t="s">
        <v>1092</v>
      </c>
      <c r="BF104" s="673" t="s">
        <v>1112</v>
      </c>
      <c r="BG104" s="673" t="s">
        <v>1113</v>
      </c>
      <c r="BH104" s="673" t="s">
        <v>1095</v>
      </c>
      <c r="BI104" s="673" t="s">
        <v>1114</v>
      </c>
      <c r="BJ104" s="673" t="s">
        <v>1115</v>
      </c>
      <c r="BK104" s="673" t="s">
        <v>1116</v>
      </c>
      <c r="BL104" s="22">
        <v>3693777</v>
      </c>
      <c r="BM104" s="673" t="s">
        <v>1117</v>
      </c>
    </row>
    <row r="105" spans="1:65" s="130" customFormat="1" ht="49.5" hidden="1" customHeight="1" x14ac:dyDescent="0.3">
      <c r="A105" s="474" t="s">
        <v>1118</v>
      </c>
      <c r="B105" s="668" t="s">
        <v>890</v>
      </c>
      <c r="C105" s="668"/>
      <c r="D105" s="231" t="s">
        <v>1119</v>
      </c>
      <c r="E105" s="668"/>
      <c r="F105" s="4" t="s">
        <v>595</v>
      </c>
      <c r="G105" s="668" t="s">
        <v>1085</v>
      </c>
      <c r="H105" s="170">
        <v>44197</v>
      </c>
      <c r="I105" s="170">
        <v>45473</v>
      </c>
      <c r="J105" s="231" t="s">
        <v>1120</v>
      </c>
      <c r="K105" s="231" t="s">
        <v>1121</v>
      </c>
      <c r="L105" s="231" t="s">
        <v>815</v>
      </c>
      <c r="M105" s="231" t="s">
        <v>64</v>
      </c>
      <c r="N105" s="173">
        <v>0</v>
      </c>
      <c r="O105" s="231"/>
      <c r="P105" s="173">
        <v>1</v>
      </c>
      <c r="Q105" s="222">
        <v>1000000</v>
      </c>
      <c r="R105" s="173">
        <v>1</v>
      </c>
      <c r="S105" s="222">
        <v>1000000</v>
      </c>
      <c r="T105" s="173">
        <v>1</v>
      </c>
      <c r="U105" s="222">
        <v>1000000</v>
      </c>
      <c r="V105" s="173">
        <v>1</v>
      </c>
      <c r="W105" s="222">
        <v>600000</v>
      </c>
      <c r="X105" s="108">
        <v>1</v>
      </c>
      <c r="Y105" s="223">
        <f t="shared" si="67"/>
        <v>3600000</v>
      </c>
      <c r="Z105" s="58"/>
      <c r="AA105" s="58"/>
      <c r="AB105" s="58"/>
      <c r="AC105" s="58"/>
      <c r="AD105" s="58"/>
      <c r="AE105" s="58"/>
      <c r="AF105" s="58"/>
      <c r="AG105" s="58"/>
      <c r="AH105" s="58"/>
      <c r="AI105" s="58"/>
      <c r="AJ105" s="3" t="s">
        <v>1122</v>
      </c>
      <c r="AK105" s="3" t="s">
        <v>1090</v>
      </c>
      <c r="AL105" s="58"/>
      <c r="AM105" s="58"/>
      <c r="AN105" s="58"/>
      <c r="AO105" s="58"/>
      <c r="AP105" s="58"/>
      <c r="AQ105" s="58"/>
      <c r="AR105" s="58"/>
      <c r="AS105" s="58"/>
      <c r="AT105" s="58"/>
      <c r="AU105" s="58"/>
      <c r="AV105" s="58"/>
      <c r="AW105" s="58"/>
      <c r="AX105" s="58"/>
      <c r="AY105" s="58"/>
      <c r="AZ105" s="58"/>
      <c r="BA105" s="58"/>
      <c r="BB105" s="58"/>
      <c r="BC105" s="58"/>
      <c r="BD105" s="58"/>
      <c r="BE105" s="673" t="s">
        <v>1123</v>
      </c>
      <c r="BF105" s="673" t="s">
        <v>1124</v>
      </c>
      <c r="BG105" s="673" t="s">
        <v>1125</v>
      </c>
      <c r="BH105" s="673" t="s">
        <v>1095</v>
      </c>
      <c r="BI105" s="673" t="s">
        <v>1114</v>
      </c>
      <c r="BJ105" s="673" t="s">
        <v>1126</v>
      </c>
      <c r="BK105" s="673" t="s">
        <v>1127</v>
      </c>
      <c r="BL105" s="22"/>
      <c r="BM105" s="673" t="s">
        <v>1128</v>
      </c>
    </row>
    <row r="106" spans="1:65" s="130" customFormat="1" ht="49.5" hidden="1" customHeight="1" x14ac:dyDescent="0.3">
      <c r="A106" s="474" t="s">
        <v>1129</v>
      </c>
      <c r="B106" s="668" t="s">
        <v>890</v>
      </c>
      <c r="C106" s="668"/>
      <c r="D106" s="673" t="s">
        <v>1130</v>
      </c>
      <c r="E106" s="668"/>
      <c r="F106" s="4" t="s">
        <v>595</v>
      </c>
      <c r="G106" s="668" t="s">
        <v>1085</v>
      </c>
      <c r="H106" s="170">
        <v>44197</v>
      </c>
      <c r="I106" s="170">
        <v>45473</v>
      </c>
      <c r="J106" s="231" t="s">
        <v>1131</v>
      </c>
      <c r="K106" s="231" t="s">
        <v>1132</v>
      </c>
      <c r="L106" s="231" t="s">
        <v>815</v>
      </c>
      <c r="M106" s="231" t="s">
        <v>64</v>
      </c>
      <c r="N106" s="173">
        <v>0</v>
      </c>
      <c r="O106" s="231"/>
      <c r="P106" s="173">
        <v>1</v>
      </c>
      <c r="Q106" s="222">
        <v>7900000</v>
      </c>
      <c r="R106" s="173">
        <v>1</v>
      </c>
      <c r="S106" s="222">
        <v>10800000</v>
      </c>
      <c r="T106" s="173">
        <v>1</v>
      </c>
      <c r="U106" s="222">
        <v>6800000</v>
      </c>
      <c r="V106" s="173">
        <v>1</v>
      </c>
      <c r="W106" s="222">
        <v>6000000</v>
      </c>
      <c r="X106" s="108">
        <v>1</v>
      </c>
      <c r="Y106" s="223">
        <f t="shared" si="67"/>
        <v>31500000</v>
      </c>
      <c r="Z106" s="58"/>
      <c r="AA106" s="58"/>
      <c r="AB106" s="58"/>
      <c r="AC106" s="58"/>
      <c r="AD106" s="58"/>
      <c r="AE106" s="58"/>
      <c r="AF106" s="58"/>
      <c r="AG106" s="58"/>
      <c r="AH106" s="58"/>
      <c r="AI106" s="58"/>
      <c r="AJ106" s="3" t="s">
        <v>1089</v>
      </c>
      <c r="AK106" s="3" t="s">
        <v>1090</v>
      </c>
      <c r="AL106" s="58"/>
      <c r="AM106" s="58"/>
      <c r="AN106" s="58"/>
      <c r="AO106" s="58"/>
      <c r="AP106" s="58"/>
      <c r="AQ106" s="58"/>
      <c r="AR106" s="58"/>
      <c r="AS106" s="58"/>
      <c r="AT106" s="58"/>
      <c r="AU106" s="58"/>
      <c r="AV106" s="58"/>
      <c r="AW106" s="58"/>
      <c r="AX106" s="58"/>
      <c r="AY106" s="58"/>
      <c r="AZ106" s="58"/>
      <c r="BA106" s="58"/>
      <c r="BB106" s="58"/>
      <c r="BC106" s="58"/>
      <c r="BD106" s="58"/>
      <c r="BE106" s="673" t="s">
        <v>1092</v>
      </c>
      <c r="BF106" s="673" t="s">
        <v>1133</v>
      </c>
      <c r="BG106" s="673" t="s">
        <v>1134</v>
      </c>
      <c r="BH106" s="673" t="s">
        <v>1095</v>
      </c>
      <c r="BI106" s="673" t="s">
        <v>1135</v>
      </c>
      <c r="BJ106" s="673" t="s">
        <v>1136</v>
      </c>
      <c r="BK106" s="673" t="s">
        <v>1137</v>
      </c>
      <c r="BL106" s="22">
        <v>3693777</v>
      </c>
      <c r="BM106" s="673" t="s">
        <v>1138</v>
      </c>
    </row>
    <row r="107" spans="1:65" s="130" customFormat="1" ht="49.5" hidden="1" customHeight="1" x14ac:dyDescent="0.3">
      <c r="A107" s="474" t="s">
        <v>1139</v>
      </c>
      <c r="B107" s="668" t="s">
        <v>890</v>
      </c>
      <c r="C107" s="668"/>
      <c r="D107" s="673" t="s">
        <v>1140</v>
      </c>
      <c r="E107" s="668"/>
      <c r="F107" s="4" t="s">
        <v>595</v>
      </c>
      <c r="G107" s="668" t="s">
        <v>1085</v>
      </c>
      <c r="H107" s="170">
        <v>44197</v>
      </c>
      <c r="I107" s="170">
        <v>45473</v>
      </c>
      <c r="J107" s="231" t="s">
        <v>1141</v>
      </c>
      <c r="K107" s="231" t="s">
        <v>1142</v>
      </c>
      <c r="L107" s="231" t="s">
        <v>815</v>
      </c>
      <c r="M107" s="231" t="s">
        <v>64</v>
      </c>
      <c r="N107" s="173">
        <v>0</v>
      </c>
      <c r="O107" s="231"/>
      <c r="P107" s="173">
        <v>1</v>
      </c>
      <c r="Q107" s="222">
        <v>2500000</v>
      </c>
      <c r="R107" s="173">
        <v>1</v>
      </c>
      <c r="S107" s="222">
        <v>2500000</v>
      </c>
      <c r="T107" s="173">
        <v>1</v>
      </c>
      <c r="U107" s="224">
        <v>2500000</v>
      </c>
      <c r="V107" s="173">
        <v>1</v>
      </c>
      <c r="W107" s="222">
        <v>800000</v>
      </c>
      <c r="X107" s="108">
        <v>1</v>
      </c>
      <c r="Y107" s="223">
        <f t="shared" si="67"/>
        <v>8300000</v>
      </c>
      <c r="Z107" s="58"/>
      <c r="AA107" s="58"/>
      <c r="AB107" s="58"/>
      <c r="AC107" s="58"/>
      <c r="AD107" s="58"/>
      <c r="AE107" s="58"/>
      <c r="AF107" s="58"/>
      <c r="AG107" s="58"/>
      <c r="AH107" s="58"/>
      <c r="AI107" s="58"/>
      <c r="AJ107" s="3" t="s">
        <v>1089</v>
      </c>
      <c r="AK107" s="3" t="s">
        <v>1090</v>
      </c>
      <c r="AL107" s="58"/>
      <c r="AM107" s="58"/>
      <c r="AN107" s="58"/>
      <c r="AO107" s="58"/>
      <c r="AP107" s="58"/>
      <c r="AQ107" s="58"/>
      <c r="AR107" s="58"/>
      <c r="AS107" s="58"/>
      <c r="AT107" s="58"/>
      <c r="AU107" s="58"/>
      <c r="AV107" s="58"/>
      <c r="AW107" s="58"/>
      <c r="AX107" s="58"/>
      <c r="AY107" s="58"/>
      <c r="AZ107" s="58"/>
      <c r="BA107" s="58"/>
      <c r="BB107" s="58"/>
      <c r="BC107" s="58"/>
      <c r="BD107" s="58"/>
      <c r="BE107" s="673" t="s">
        <v>1123</v>
      </c>
      <c r="BF107" s="673" t="s">
        <v>1143</v>
      </c>
      <c r="BG107" s="673" t="s">
        <v>1144</v>
      </c>
      <c r="BH107" s="673" t="s">
        <v>1095</v>
      </c>
      <c r="BI107" s="673" t="s">
        <v>1135</v>
      </c>
      <c r="BJ107" s="673" t="s">
        <v>1126</v>
      </c>
      <c r="BK107" s="673" t="s">
        <v>1127</v>
      </c>
      <c r="BL107" s="22"/>
      <c r="BM107" s="673" t="s">
        <v>1128</v>
      </c>
    </row>
    <row r="108" spans="1:65" s="130" customFormat="1" ht="49.5" hidden="1" customHeight="1" x14ac:dyDescent="0.3">
      <c r="A108" s="474" t="s">
        <v>1145</v>
      </c>
      <c r="B108" s="668" t="s">
        <v>890</v>
      </c>
      <c r="C108" s="668"/>
      <c r="D108" s="673" t="s">
        <v>1146</v>
      </c>
      <c r="E108" s="668"/>
      <c r="F108" s="4" t="s">
        <v>595</v>
      </c>
      <c r="G108" s="668" t="s">
        <v>1085</v>
      </c>
      <c r="H108" s="170">
        <v>44197</v>
      </c>
      <c r="I108" s="170">
        <v>45473</v>
      </c>
      <c r="J108" s="673" t="s">
        <v>1147</v>
      </c>
      <c r="K108" s="673" t="s">
        <v>1148</v>
      </c>
      <c r="L108" s="231" t="s">
        <v>815</v>
      </c>
      <c r="M108" s="231" t="s">
        <v>64</v>
      </c>
      <c r="N108" s="173">
        <v>0</v>
      </c>
      <c r="O108" s="231"/>
      <c r="P108" s="173">
        <v>1</v>
      </c>
      <c r="Q108" s="222">
        <v>200000</v>
      </c>
      <c r="R108" s="173">
        <v>1</v>
      </c>
      <c r="S108" s="222">
        <v>200000</v>
      </c>
      <c r="T108" s="173">
        <v>1</v>
      </c>
      <c r="U108" s="222">
        <v>200000</v>
      </c>
      <c r="V108" s="173">
        <v>1</v>
      </c>
      <c r="W108" s="222">
        <v>200000</v>
      </c>
      <c r="X108" s="108">
        <v>1</v>
      </c>
      <c r="Y108" s="223">
        <f t="shared" si="67"/>
        <v>800000</v>
      </c>
      <c r="Z108" s="58"/>
      <c r="AA108" s="58"/>
      <c r="AB108" s="58"/>
      <c r="AC108" s="58"/>
      <c r="AD108" s="58"/>
      <c r="AE108" s="58"/>
      <c r="AF108" s="58"/>
      <c r="AG108" s="58"/>
      <c r="AH108" s="58"/>
      <c r="AI108" s="58"/>
      <c r="AJ108" s="3" t="s">
        <v>1089</v>
      </c>
      <c r="AK108" s="3" t="s">
        <v>1090</v>
      </c>
      <c r="AL108" s="58"/>
      <c r="AM108" s="58"/>
      <c r="AN108" s="58"/>
      <c r="AO108" s="58"/>
      <c r="AP108" s="58"/>
      <c r="AQ108" s="58"/>
      <c r="AR108" s="58"/>
      <c r="AS108" s="58"/>
      <c r="AT108" s="58"/>
      <c r="AU108" s="58"/>
      <c r="AV108" s="58"/>
      <c r="AW108" s="58"/>
      <c r="AX108" s="58"/>
      <c r="AY108" s="58"/>
      <c r="AZ108" s="58"/>
      <c r="BA108" s="58"/>
      <c r="BB108" s="58"/>
      <c r="BC108" s="58"/>
      <c r="BD108" s="58"/>
      <c r="BE108" s="673" t="s">
        <v>1123</v>
      </c>
      <c r="BF108" s="673" t="s">
        <v>1149</v>
      </c>
      <c r="BG108" s="673" t="s">
        <v>1150</v>
      </c>
      <c r="BH108" s="673" t="s">
        <v>1095</v>
      </c>
      <c r="BI108" s="673" t="s">
        <v>1135</v>
      </c>
      <c r="BJ108" s="673" t="s">
        <v>1151</v>
      </c>
      <c r="BK108" s="673" t="s">
        <v>1152</v>
      </c>
      <c r="BL108" s="22" t="s">
        <v>1153</v>
      </c>
      <c r="BM108" s="673" t="s">
        <v>1154</v>
      </c>
    </row>
    <row r="109" spans="1:65" s="130" customFormat="1" ht="49.5" hidden="1" customHeight="1" x14ac:dyDescent="0.3">
      <c r="A109" s="474" t="s">
        <v>1155</v>
      </c>
      <c r="B109" s="668" t="s">
        <v>890</v>
      </c>
      <c r="C109" s="668"/>
      <c r="D109" s="673" t="s">
        <v>1156</v>
      </c>
      <c r="E109" s="668"/>
      <c r="F109" s="4" t="s">
        <v>595</v>
      </c>
      <c r="G109" s="668" t="s">
        <v>1085</v>
      </c>
      <c r="H109" s="170">
        <v>44197</v>
      </c>
      <c r="I109" s="170">
        <v>45473</v>
      </c>
      <c r="J109" s="231" t="s">
        <v>1157</v>
      </c>
      <c r="K109" s="231" t="s">
        <v>1158</v>
      </c>
      <c r="L109" s="231" t="s">
        <v>815</v>
      </c>
      <c r="M109" s="231" t="s">
        <v>64</v>
      </c>
      <c r="N109" s="173">
        <v>0</v>
      </c>
      <c r="O109" s="231"/>
      <c r="P109" s="173">
        <v>1</v>
      </c>
      <c r="Q109" s="222">
        <v>585000</v>
      </c>
      <c r="R109" s="173">
        <v>1</v>
      </c>
      <c r="S109" s="222">
        <v>585000</v>
      </c>
      <c r="T109" s="173">
        <v>1</v>
      </c>
      <c r="U109" s="222">
        <v>585000</v>
      </c>
      <c r="V109" s="173">
        <v>1</v>
      </c>
      <c r="W109" s="222">
        <v>585000</v>
      </c>
      <c r="X109" s="108">
        <v>1</v>
      </c>
      <c r="Y109" s="223">
        <f t="shared" si="67"/>
        <v>2340000</v>
      </c>
      <c r="Z109" s="58"/>
      <c r="AA109" s="58"/>
      <c r="AB109" s="58"/>
      <c r="AC109" s="58"/>
      <c r="AD109" s="58"/>
      <c r="AE109" s="58"/>
      <c r="AF109" s="58"/>
      <c r="AG109" s="58"/>
      <c r="AH109" s="58"/>
      <c r="AI109" s="58"/>
      <c r="AJ109" s="3" t="s">
        <v>1089</v>
      </c>
      <c r="AK109" s="3" t="s">
        <v>1090</v>
      </c>
      <c r="AL109" s="58"/>
      <c r="AM109" s="58"/>
      <c r="AN109" s="58"/>
      <c r="AO109" s="58"/>
      <c r="AP109" s="58"/>
      <c r="AQ109" s="58"/>
      <c r="AR109" s="58"/>
      <c r="AS109" s="58"/>
      <c r="AT109" s="58"/>
      <c r="AU109" s="58"/>
      <c r="AV109" s="58"/>
      <c r="AW109" s="58"/>
      <c r="AX109" s="58"/>
      <c r="AY109" s="58"/>
      <c r="AZ109" s="58"/>
      <c r="BA109" s="58"/>
      <c r="BB109" s="58"/>
      <c r="BC109" s="58"/>
      <c r="BD109" s="58"/>
      <c r="BE109" s="673" t="s">
        <v>1159</v>
      </c>
      <c r="BF109" s="673" t="s">
        <v>1160</v>
      </c>
      <c r="BG109" s="673" t="s">
        <v>1161</v>
      </c>
      <c r="BH109" s="673" t="s">
        <v>1095</v>
      </c>
      <c r="BI109" s="673" t="s">
        <v>1135</v>
      </c>
      <c r="BJ109" s="673" t="s">
        <v>1162</v>
      </c>
      <c r="BK109" s="673" t="s">
        <v>1163</v>
      </c>
      <c r="BL109" s="22">
        <v>3693777</v>
      </c>
      <c r="BM109" s="673" t="s">
        <v>1164</v>
      </c>
    </row>
    <row r="110" spans="1:65" s="225" customFormat="1" ht="49.5" hidden="1" customHeight="1" x14ac:dyDescent="0.3">
      <c r="A110" s="622" t="s">
        <v>1165</v>
      </c>
      <c r="B110" s="3" t="s">
        <v>58</v>
      </c>
      <c r="C110" s="3"/>
      <c r="D110" s="270" t="s">
        <v>1166</v>
      </c>
      <c r="E110" s="3"/>
      <c r="F110" s="670" t="s">
        <v>1167</v>
      </c>
      <c r="G110" s="20" t="s">
        <v>1168</v>
      </c>
      <c r="H110" s="271">
        <v>44211</v>
      </c>
      <c r="I110" s="272">
        <v>45473</v>
      </c>
      <c r="J110" s="231" t="s">
        <v>1169</v>
      </c>
      <c r="K110" s="273" t="s">
        <v>1170</v>
      </c>
      <c r="L110" s="8" t="s">
        <v>958</v>
      </c>
      <c r="M110" s="49" t="s">
        <v>1171</v>
      </c>
      <c r="N110" s="668"/>
      <c r="O110" s="274"/>
      <c r="P110" s="8">
        <v>25</v>
      </c>
      <c r="Q110" s="275">
        <v>13262295</v>
      </c>
      <c r="R110" s="3">
        <v>25</v>
      </c>
      <c r="S110" s="275">
        <v>13262295</v>
      </c>
      <c r="T110" s="3">
        <v>25</v>
      </c>
      <c r="U110" s="275">
        <v>13262295</v>
      </c>
      <c r="V110" s="3">
        <v>100</v>
      </c>
      <c r="W110" s="275">
        <v>13262295</v>
      </c>
      <c r="X110" s="276">
        <v>100</v>
      </c>
      <c r="Y110" s="65">
        <f t="shared" ref="Y110:Y120" si="68">O110+Q110+S110+U110+W110</f>
        <v>53049180</v>
      </c>
      <c r="Z110" s="14"/>
      <c r="AA110" s="15" t="str">
        <f t="shared" ref="AA110:AA120" si="69">IF(O110=0," ",Z110/O110)</f>
        <v xml:space="preserve"> </v>
      </c>
      <c r="AB110" s="3"/>
      <c r="AC110" s="16" t="str">
        <f t="shared" ref="AC110:AC120" si="70">IF(N110=0," ",AB110/N110)</f>
        <v xml:space="preserve"> </v>
      </c>
      <c r="AD110" s="3"/>
      <c r="AE110" s="3"/>
      <c r="AF110" s="235">
        <f>(Q110/25)*AH110</f>
        <v>0</v>
      </c>
      <c r="AG110" s="15">
        <f>IF(Q110=0," ",AF110/Q110)</f>
        <v>0</v>
      </c>
      <c r="AH110" s="3">
        <v>0</v>
      </c>
      <c r="AI110" s="16">
        <f t="shared" ref="AI110:AI120" si="71">IF(P110=0," ",AH110/P110)</f>
        <v>0</v>
      </c>
      <c r="AJ110" s="3" t="s">
        <v>1172</v>
      </c>
      <c r="AK110" s="3" t="s">
        <v>1173</v>
      </c>
      <c r="AL110" s="277">
        <v>1894614</v>
      </c>
      <c r="AM110" s="278">
        <v>0.14000000000000001</v>
      </c>
      <c r="AN110" s="6">
        <v>7</v>
      </c>
      <c r="AO110" s="253">
        <v>0.28000000000000003</v>
      </c>
      <c r="AP110" s="6" t="s">
        <v>1174</v>
      </c>
      <c r="AQ110" s="6" t="s">
        <v>1175</v>
      </c>
      <c r="AR110" s="14"/>
      <c r="AS110" s="15">
        <f t="shared" ref="AS110:AS120" si="72">IF(Q110=0," ",AR110/Q110)</f>
        <v>0</v>
      </c>
      <c r="AT110" s="3"/>
      <c r="AU110" s="16">
        <f t="shared" ref="AU110:AU120" si="73">IF(P110=0," ",AT110/P110)</f>
        <v>0</v>
      </c>
      <c r="AV110" s="3"/>
      <c r="AW110" s="3"/>
      <c r="AX110" s="14"/>
      <c r="AY110" s="15">
        <f t="shared" ref="AY110:AY120" si="74">IF(Q110=0," ",AX110/Q110)</f>
        <v>0</v>
      </c>
      <c r="AZ110" s="3"/>
      <c r="BA110" s="16">
        <f t="shared" ref="BA110:BA120" si="75">IF(P110=0," ",AZ110/P110)</f>
        <v>0</v>
      </c>
      <c r="BB110" s="3"/>
      <c r="BC110" s="3"/>
      <c r="BD110" s="231"/>
      <c r="BE110" s="270" t="s">
        <v>1176</v>
      </c>
      <c r="BF110" s="56" t="s">
        <v>1177</v>
      </c>
      <c r="BG110" s="270" t="s">
        <v>1178</v>
      </c>
      <c r="BH110" s="3" t="s">
        <v>1179</v>
      </c>
      <c r="BI110" s="670" t="s">
        <v>1180</v>
      </c>
      <c r="BJ110" s="231" t="s">
        <v>1181</v>
      </c>
      <c r="BK110" s="670" t="s">
        <v>1182</v>
      </c>
      <c r="BL110" s="219" t="s">
        <v>1183</v>
      </c>
      <c r="BM110" s="430" t="s">
        <v>1184</v>
      </c>
    </row>
    <row r="111" spans="1:65" s="225" customFormat="1" ht="81" hidden="1" customHeight="1" x14ac:dyDescent="0.3">
      <c r="A111" s="622" t="s">
        <v>1185</v>
      </c>
      <c r="B111" s="3" t="s">
        <v>58</v>
      </c>
      <c r="C111" s="3"/>
      <c r="D111" s="270" t="s">
        <v>1186</v>
      </c>
      <c r="E111" s="3"/>
      <c r="F111" s="670" t="s">
        <v>1167</v>
      </c>
      <c r="G111" s="20" t="s">
        <v>1168</v>
      </c>
      <c r="H111" s="271">
        <v>44197</v>
      </c>
      <c r="I111" s="272">
        <v>45473</v>
      </c>
      <c r="J111" s="231" t="s">
        <v>1187</v>
      </c>
      <c r="K111" s="273" t="s">
        <v>1188</v>
      </c>
      <c r="L111" s="3" t="s">
        <v>958</v>
      </c>
      <c r="M111" s="49" t="s">
        <v>689</v>
      </c>
      <c r="N111" s="668"/>
      <c r="O111" s="14"/>
      <c r="P111" s="8">
        <v>3</v>
      </c>
      <c r="Q111" s="275">
        <v>3618846</v>
      </c>
      <c r="R111" s="8">
        <v>3</v>
      </c>
      <c r="S111" s="275">
        <v>3618847</v>
      </c>
      <c r="T111" s="3">
        <v>2</v>
      </c>
      <c r="U111" s="275">
        <v>3618848</v>
      </c>
      <c r="V111" s="8">
        <v>2</v>
      </c>
      <c r="W111" s="275">
        <v>3618849</v>
      </c>
      <c r="X111" s="276">
        <v>10</v>
      </c>
      <c r="Y111" s="279">
        <f t="shared" si="68"/>
        <v>14475390</v>
      </c>
      <c r="Z111" s="14"/>
      <c r="AA111" s="15" t="str">
        <f t="shared" si="69"/>
        <v xml:space="preserve"> </v>
      </c>
      <c r="AB111" s="3"/>
      <c r="AC111" s="16" t="str">
        <f t="shared" si="70"/>
        <v xml:space="preserve"> </v>
      </c>
      <c r="AD111" s="3"/>
      <c r="AE111" s="3"/>
      <c r="AF111" s="14"/>
      <c r="AG111" s="15">
        <f t="shared" ref="AG111:AG120" si="76">IF(Q111=0," ",AF111/Q111)</f>
        <v>0</v>
      </c>
      <c r="AH111" s="3"/>
      <c r="AI111" s="16">
        <f t="shared" si="71"/>
        <v>0</v>
      </c>
      <c r="AJ111" s="163" t="s">
        <v>1189</v>
      </c>
      <c r="AK111" s="3" t="s">
        <v>169</v>
      </c>
      <c r="AL111" s="14"/>
      <c r="AM111" s="15">
        <f t="shared" ref="AM111" si="77">IF(Q111=0," ",AL111/Q111)</f>
        <v>0</v>
      </c>
      <c r="AN111" s="3"/>
      <c r="AO111" s="16">
        <f t="shared" ref="AO111" si="78">IF(P111=0," ",AN111/P111)</f>
        <v>0</v>
      </c>
      <c r="AP111" s="163" t="s">
        <v>1189</v>
      </c>
      <c r="AQ111" s="3" t="s">
        <v>1190</v>
      </c>
      <c r="AR111" s="14"/>
      <c r="AS111" s="15">
        <f t="shared" si="72"/>
        <v>0</v>
      </c>
      <c r="AT111" s="3"/>
      <c r="AU111" s="16">
        <f t="shared" si="73"/>
        <v>0</v>
      </c>
      <c r="AV111" s="3"/>
      <c r="AW111" s="3"/>
      <c r="AX111" s="14"/>
      <c r="AY111" s="15">
        <f t="shared" si="74"/>
        <v>0</v>
      </c>
      <c r="AZ111" s="3"/>
      <c r="BA111" s="16">
        <f t="shared" si="75"/>
        <v>0</v>
      </c>
      <c r="BB111" s="3"/>
      <c r="BC111" s="3"/>
      <c r="BD111" s="231"/>
      <c r="BE111" s="270" t="s">
        <v>1176</v>
      </c>
      <c r="BF111" s="231" t="s">
        <v>1191</v>
      </c>
      <c r="BG111" s="211" t="s">
        <v>1192</v>
      </c>
      <c r="BH111" s="3" t="s">
        <v>1179</v>
      </c>
      <c r="BI111" s="670" t="s">
        <v>1180</v>
      </c>
      <c r="BJ111" s="231" t="s">
        <v>1181</v>
      </c>
      <c r="BK111" s="670" t="s">
        <v>1182</v>
      </c>
      <c r="BL111" s="219" t="s">
        <v>1183</v>
      </c>
      <c r="BM111" s="430" t="s">
        <v>1184</v>
      </c>
    </row>
    <row r="112" spans="1:65" s="225" customFormat="1" ht="95.25" hidden="1" customHeight="1" x14ac:dyDescent="0.3">
      <c r="A112" s="622" t="s">
        <v>1193</v>
      </c>
      <c r="B112" s="3" t="s">
        <v>890</v>
      </c>
      <c r="C112" s="3"/>
      <c r="D112" s="270" t="s">
        <v>1194</v>
      </c>
      <c r="E112" s="3"/>
      <c r="F112" s="670" t="s">
        <v>1167</v>
      </c>
      <c r="G112" s="20" t="s">
        <v>1168</v>
      </c>
      <c r="H112" s="271">
        <v>44211</v>
      </c>
      <c r="I112" s="272">
        <v>45473</v>
      </c>
      <c r="J112" s="231" t="s">
        <v>1195</v>
      </c>
      <c r="K112" s="273" t="s">
        <v>1196</v>
      </c>
      <c r="L112" s="8" t="s">
        <v>958</v>
      </c>
      <c r="M112" s="49" t="s">
        <v>1171</v>
      </c>
      <c r="N112" s="668"/>
      <c r="O112" s="231"/>
      <c r="P112" s="8">
        <v>3</v>
      </c>
      <c r="Q112" s="275">
        <v>2800000</v>
      </c>
      <c r="R112" s="8">
        <v>3</v>
      </c>
      <c r="S112" s="275">
        <v>1400000</v>
      </c>
      <c r="T112" s="3">
        <v>2</v>
      </c>
      <c r="U112" s="275">
        <v>1400000</v>
      </c>
      <c r="V112" s="8">
        <v>2</v>
      </c>
      <c r="W112" s="275">
        <v>1400000</v>
      </c>
      <c r="X112" s="276">
        <v>10</v>
      </c>
      <c r="Y112" s="279">
        <f t="shared" si="68"/>
        <v>7000000</v>
      </c>
      <c r="Z112" s="231"/>
      <c r="AA112" s="15" t="str">
        <f t="shared" si="69"/>
        <v xml:space="preserve"> </v>
      </c>
      <c r="AB112" s="3"/>
      <c r="AC112" s="16" t="str">
        <f t="shared" si="70"/>
        <v xml:space="preserve"> </v>
      </c>
      <c r="AD112" s="3"/>
      <c r="AE112" s="3"/>
      <c r="AF112" s="14"/>
      <c r="AG112" s="15">
        <f t="shared" si="76"/>
        <v>0</v>
      </c>
      <c r="AH112" s="3">
        <v>2</v>
      </c>
      <c r="AI112" s="16">
        <f t="shared" si="71"/>
        <v>0.66666666666666663</v>
      </c>
      <c r="AJ112" s="236" t="s">
        <v>1197</v>
      </c>
      <c r="AK112" s="237"/>
      <c r="AL112" s="236"/>
      <c r="AM112" s="278">
        <v>0</v>
      </c>
      <c r="AN112" s="6">
        <v>1</v>
      </c>
      <c r="AO112" s="253">
        <v>0</v>
      </c>
      <c r="AP112" s="236" t="s">
        <v>1198</v>
      </c>
      <c r="AQ112" s="236"/>
      <c r="AR112" s="14"/>
      <c r="AS112" s="15">
        <f t="shared" si="72"/>
        <v>0</v>
      </c>
      <c r="AT112" s="3"/>
      <c r="AU112" s="16">
        <f t="shared" si="73"/>
        <v>0</v>
      </c>
      <c r="AV112" s="3"/>
      <c r="AW112" s="3"/>
      <c r="AX112" s="14"/>
      <c r="AY112" s="15">
        <f t="shared" si="74"/>
        <v>0</v>
      </c>
      <c r="AZ112" s="3"/>
      <c r="BA112" s="16">
        <f t="shared" si="75"/>
        <v>0</v>
      </c>
      <c r="BB112" s="3"/>
      <c r="BC112" s="3"/>
      <c r="BD112" s="231"/>
      <c r="BE112" s="270" t="s">
        <v>1176</v>
      </c>
      <c r="BF112" s="231" t="s">
        <v>1199</v>
      </c>
      <c r="BG112" s="270" t="s">
        <v>1200</v>
      </c>
      <c r="BH112" s="3" t="s">
        <v>1179</v>
      </c>
      <c r="BI112" s="670" t="s">
        <v>1180</v>
      </c>
      <c r="BJ112" s="231" t="s">
        <v>1181</v>
      </c>
      <c r="BK112" s="670" t="s">
        <v>1182</v>
      </c>
      <c r="BL112" s="219" t="s">
        <v>1183</v>
      </c>
      <c r="BM112" s="430" t="s">
        <v>1184</v>
      </c>
    </row>
    <row r="113" spans="1:66" s="225" customFormat="1" ht="75.75" hidden="1" customHeight="1" x14ac:dyDescent="0.3">
      <c r="A113" s="622" t="s">
        <v>1201</v>
      </c>
      <c r="B113" s="3" t="s">
        <v>58</v>
      </c>
      <c r="C113" s="3"/>
      <c r="D113" s="280" t="s">
        <v>1202</v>
      </c>
      <c r="E113" s="3"/>
      <c r="F113" s="670" t="s">
        <v>1167</v>
      </c>
      <c r="G113" s="20" t="s">
        <v>1168</v>
      </c>
      <c r="H113" s="271">
        <v>44197</v>
      </c>
      <c r="I113" s="272">
        <v>45290</v>
      </c>
      <c r="J113" s="231" t="s">
        <v>1203</v>
      </c>
      <c r="K113" s="273" t="s">
        <v>1204</v>
      </c>
      <c r="L113" s="8" t="s">
        <v>958</v>
      </c>
      <c r="M113" s="49" t="s">
        <v>1171</v>
      </c>
      <c r="N113" s="668"/>
      <c r="O113" s="14"/>
      <c r="P113" s="8">
        <v>25</v>
      </c>
      <c r="Q113" s="275">
        <v>15500000</v>
      </c>
      <c r="R113" s="3">
        <v>25</v>
      </c>
      <c r="S113" s="275">
        <v>15500000</v>
      </c>
      <c r="T113" s="3">
        <v>25</v>
      </c>
      <c r="U113" s="275">
        <v>15500000</v>
      </c>
      <c r="V113" s="189">
        <v>0</v>
      </c>
      <c r="W113" s="190"/>
      <c r="X113" s="276">
        <v>75</v>
      </c>
      <c r="Y113" s="65">
        <f t="shared" si="68"/>
        <v>46500000</v>
      </c>
      <c r="Z113" s="14"/>
      <c r="AA113" s="15" t="str">
        <f t="shared" si="69"/>
        <v xml:space="preserve"> </v>
      </c>
      <c r="AB113" s="3"/>
      <c r="AC113" s="16" t="str">
        <f t="shared" si="70"/>
        <v xml:space="preserve"> </v>
      </c>
      <c r="AD113" s="3"/>
      <c r="AE113" s="3"/>
      <c r="AF113" s="14"/>
      <c r="AG113" s="15">
        <f t="shared" si="76"/>
        <v>0</v>
      </c>
      <c r="AH113" s="3"/>
      <c r="AI113" s="16">
        <f t="shared" si="71"/>
        <v>0</v>
      </c>
      <c r="AJ113" s="3" t="s">
        <v>1205</v>
      </c>
      <c r="AK113" s="3" t="s">
        <v>169</v>
      </c>
      <c r="AL113" s="236"/>
      <c r="AM113" s="278">
        <v>0</v>
      </c>
      <c r="AN113" s="6"/>
      <c r="AO113" s="253">
        <v>0.2</v>
      </c>
      <c r="AP113" s="6" t="s">
        <v>1206</v>
      </c>
      <c r="AQ113" s="6" t="s">
        <v>1207</v>
      </c>
      <c r="AR113" s="14"/>
      <c r="AS113" s="15">
        <f t="shared" si="72"/>
        <v>0</v>
      </c>
      <c r="AT113" s="3"/>
      <c r="AU113" s="16">
        <f t="shared" si="73"/>
        <v>0</v>
      </c>
      <c r="AV113" s="3"/>
      <c r="AW113" s="3"/>
      <c r="AX113" s="14"/>
      <c r="AY113" s="15">
        <f t="shared" si="74"/>
        <v>0</v>
      </c>
      <c r="AZ113" s="3"/>
      <c r="BA113" s="16">
        <f t="shared" si="75"/>
        <v>0</v>
      </c>
      <c r="BB113" s="3"/>
      <c r="BC113" s="3"/>
      <c r="BD113" s="231"/>
      <c r="BE113" s="270" t="s">
        <v>1208</v>
      </c>
      <c r="BF113" s="231" t="s">
        <v>1209</v>
      </c>
      <c r="BG113" s="280" t="s">
        <v>1210</v>
      </c>
      <c r="BH113" s="3" t="s">
        <v>1179</v>
      </c>
      <c r="BI113" s="670" t="s">
        <v>1180</v>
      </c>
      <c r="BJ113" s="231" t="s">
        <v>1181</v>
      </c>
      <c r="BK113" s="670" t="s">
        <v>1182</v>
      </c>
      <c r="BL113" s="219" t="s">
        <v>1183</v>
      </c>
      <c r="BM113" s="430" t="s">
        <v>1184</v>
      </c>
    </row>
    <row r="114" spans="1:66" s="225" customFormat="1" ht="49.5" hidden="1" customHeight="1" x14ac:dyDescent="0.3">
      <c r="A114" s="622" t="s">
        <v>1211</v>
      </c>
      <c r="B114" s="3" t="s">
        <v>890</v>
      </c>
      <c r="C114" s="3"/>
      <c r="D114" s="270" t="s">
        <v>1212</v>
      </c>
      <c r="E114" s="3"/>
      <c r="F114" s="670" t="s">
        <v>1167</v>
      </c>
      <c r="G114" s="20" t="s">
        <v>1168</v>
      </c>
      <c r="H114" s="271">
        <v>43831</v>
      </c>
      <c r="I114" s="272">
        <v>44195</v>
      </c>
      <c r="J114" s="231" t="s">
        <v>1213</v>
      </c>
      <c r="K114" s="273" t="s">
        <v>1214</v>
      </c>
      <c r="L114" s="8" t="s">
        <v>1215</v>
      </c>
      <c r="M114" s="49" t="s">
        <v>689</v>
      </c>
      <c r="N114" s="3">
        <v>1</v>
      </c>
      <c r="O114" s="281">
        <v>4300800</v>
      </c>
      <c r="P114" s="189">
        <v>0</v>
      </c>
      <c r="Q114" s="14"/>
      <c r="R114" s="189" t="s">
        <v>1216</v>
      </c>
      <c r="S114" s="14"/>
      <c r="T114" s="21">
        <v>0</v>
      </c>
      <c r="U114" s="14"/>
      <c r="V114" s="189">
        <v>0</v>
      </c>
      <c r="W114" s="190"/>
      <c r="X114" s="276">
        <v>1</v>
      </c>
      <c r="Y114" s="65">
        <f t="shared" si="68"/>
        <v>4300800</v>
      </c>
      <c r="Z114" s="14">
        <v>4300800</v>
      </c>
      <c r="AA114" s="15">
        <f t="shared" si="69"/>
        <v>1</v>
      </c>
      <c r="AB114" s="3">
        <v>1</v>
      </c>
      <c r="AC114" s="16">
        <f t="shared" si="70"/>
        <v>1</v>
      </c>
      <c r="AD114" s="3"/>
      <c r="AE114" s="3"/>
      <c r="AF114" s="238"/>
      <c r="AG114" s="239" t="str">
        <f t="shared" ref="AG114" si="79">IF(U114=0," ",AF114/U114)</f>
        <v xml:space="preserve"> </v>
      </c>
      <c r="AH114" s="88"/>
      <c r="AI114" s="239" t="str">
        <f t="shared" ref="AI114" si="80">IF(T114=0," ",AH114/T114)</f>
        <v xml:space="preserve"> </v>
      </c>
      <c r="AJ114" s="88" t="s">
        <v>1217</v>
      </c>
      <c r="AK114" s="3"/>
      <c r="AL114" s="81">
        <v>4300800</v>
      </c>
      <c r="AM114" s="16">
        <v>1</v>
      </c>
      <c r="AN114" s="3">
        <v>1</v>
      </c>
      <c r="AO114" s="16">
        <v>1</v>
      </c>
      <c r="AP114" s="6" t="s">
        <v>1218</v>
      </c>
      <c r="AQ114" s="3"/>
      <c r="AR114" s="14"/>
      <c r="AS114" s="15" t="str">
        <f t="shared" si="72"/>
        <v xml:space="preserve"> </v>
      </c>
      <c r="AT114" s="3"/>
      <c r="AU114" s="16" t="str">
        <f t="shared" si="73"/>
        <v xml:space="preserve"> </v>
      </c>
      <c r="AV114" s="3"/>
      <c r="AW114" s="3"/>
      <c r="AX114" s="14"/>
      <c r="AY114" s="15" t="str">
        <f t="shared" si="74"/>
        <v xml:space="preserve"> </v>
      </c>
      <c r="AZ114" s="3"/>
      <c r="BA114" s="16" t="str">
        <f t="shared" si="75"/>
        <v xml:space="preserve"> </v>
      </c>
      <c r="BB114" s="3"/>
      <c r="BC114" s="3"/>
      <c r="BD114" s="231"/>
      <c r="BE114" s="270" t="s">
        <v>1208</v>
      </c>
      <c r="BF114" s="231" t="s">
        <v>1219</v>
      </c>
      <c r="BG114" s="270" t="s">
        <v>1220</v>
      </c>
      <c r="BH114" s="3" t="s">
        <v>1179</v>
      </c>
      <c r="BI114" s="670" t="s">
        <v>1180</v>
      </c>
      <c r="BJ114" s="231" t="s">
        <v>1181</v>
      </c>
      <c r="BK114" s="670" t="s">
        <v>1182</v>
      </c>
      <c r="BL114" s="219" t="s">
        <v>1183</v>
      </c>
      <c r="BM114" s="430" t="s">
        <v>1184</v>
      </c>
    </row>
    <row r="115" spans="1:66" s="225" customFormat="1" ht="49.5" hidden="1" customHeight="1" x14ac:dyDescent="0.3">
      <c r="A115" s="622" t="s">
        <v>1221</v>
      </c>
      <c r="B115" s="3" t="s">
        <v>883</v>
      </c>
      <c r="C115" s="3"/>
      <c r="D115" s="270" t="s">
        <v>1222</v>
      </c>
      <c r="E115" s="3"/>
      <c r="F115" s="670" t="s">
        <v>1167</v>
      </c>
      <c r="G115" s="20" t="s">
        <v>1168</v>
      </c>
      <c r="H115" s="226">
        <v>44197</v>
      </c>
      <c r="I115" s="272">
        <v>45473</v>
      </c>
      <c r="J115" s="231" t="s">
        <v>1223</v>
      </c>
      <c r="K115" s="273" t="s">
        <v>1224</v>
      </c>
      <c r="L115" s="8" t="s">
        <v>1215</v>
      </c>
      <c r="M115" s="49" t="s">
        <v>689</v>
      </c>
      <c r="N115" s="668"/>
      <c r="O115" s="14"/>
      <c r="P115" s="8">
        <v>1</v>
      </c>
      <c r="Q115" s="275">
        <v>7000000</v>
      </c>
      <c r="R115" s="8">
        <v>1</v>
      </c>
      <c r="S115" s="275">
        <v>7210000</v>
      </c>
      <c r="T115" s="3">
        <v>1</v>
      </c>
      <c r="U115" s="275">
        <v>7426300</v>
      </c>
      <c r="V115" s="8">
        <v>1</v>
      </c>
      <c r="W115" s="275">
        <v>7649089</v>
      </c>
      <c r="X115" s="276">
        <v>4</v>
      </c>
      <c r="Y115" s="279">
        <f t="shared" si="68"/>
        <v>29285389</v>
      </c>
      <c r="Z115" s="14"/>
      <c r="AA115" s="15" t="str">
        <f t="shared" si="69"/>
        <v xml:space="preserve"> </v>
      </c>
      <c r="AB115" s="3"/>
      <c r="AC115" s="16" t="str">
        <f t="shared" si="70"/>
        <v xml:space="preserve"> </v>
      </c>
      <c r="AD115" s="3"/>
      <c r="AE115" s="3"/>
      <c r="AF115" s="14"/>
      <c r="AG115" s="15">
        <f t="shared" si="76"/>
        <v>0</v>
      </c>
      <c r="AH115" s="3"/>
      <c r="AI115" s="16">
        <f t="shared" si="71"/>
        <v>0</v>
      </c>
      <c r="AJ115" s="3" t="s">
        <v>1225</v>
      </c>
      <c r="AK115" s="3" t="s">
        <v>169</v>
      </c>
      <c r="AL115" s="236"/>
      <c r="AM115" s="278">
        <v>0</v>
      </c>
      <c r="AN115" s="6"/>
      <c r="AO115" s="253">
        <v>0</v>
      </c>
      <c r="AP115" s="6" t="s">
        <v>1226</v>
      </c>
      <c r="AQ115" s="6"/>
      <c r="AR115" s="14"/>
      <c r="AS115" s="15">
        <f t="shared" si="72"/>
        <v>0</v>
      </c>
      <c r="AT115" s="3"/>
      <c r="AU115" s="16">
        <f t="shared" si="73"/>
        <v>0</v>
      </c>
      <c r="AV115" s="3"/>
      <c r="AW115" s="3"/>
      <c r="AX115" s="14"/>
      <c r="AY115" s="15">
        <f t="shared" si="74"/>
        <v>0</v>
      </c>
      <c r="AZ115" s="3"/>
      <c r="BA115" s="16">
        <f t="shared" si="75"/>
        <v>0</v>
      </c>
      <c r="BB115" s="3"/>
      <c r="BC115" s="3"/>
      <c r="BD115" s="231"/>
      <c r="BE115" s="227" t="s">
        <v>1227</v>
      </c>
      <c r="BF115" s="231" t="s">
        <v>1228</v>
      </c>
      <c r="BG115" s="227" t="s">
        <v>1229</v>
      </c>
      <c r="BH115" s="3" t="s">
        <v>1179</v>
      </c>
      <c r="BI115" s="670" t="s">
        <v>1180</v>
      </c>
      <c r="BJ115" s="231" t="s">
        <v>1181</v>
      </c>
      <c r="BK115" s="670" t="s">
        <v>1182</v>
      </c>
      <c r="BL115" s="219" t="s">
        <v>1183</v>
      </c>
      <c r="BM115" s="430" t="s">
        <v>1184</v>
      </c>
    </row>
    <row r="116" spans="1:66" s="225" customFormat="1" ht="49.5" hidden="1" customHeight="1" x14ac:dyDescent="0.3">
      <c r="A116" s="622" t="s">
        <v>1230</v>
      </c>
      <c r="B116" s="3" t="s">
        <v>1231</v>
      </c>
      <c r="C116" s="3"/>
      <c r="D116" s="270" t="s">
        <v>1232</v>
      </c>
      <c r="E116" s="3"/>
      <c r="F116" s="670" t="s">
        <v>1167</v>
      </c>
      <c r="G116" s="20" t="s">
        <v>1168</v>
      </c>
      <c r="H116" s="226">
        <v>44197</v>
      </c>
      <c r="I116" s="272">
        <v>45473</v>
      </c>
      <c r="J116" s="231" t="s">
        <v>1233</v>
      </c>
      <c r="K116" s="273" t="s">
        <v>1234</v>
      </c>
      <c r="L116" s="8" t="s">
        <v>1215</v>
      </c>
      <c r="M116" s="49" t="s">
        <v>689</v>
      </c>
      <c r="N116" s="668"/>
      <c r="O116" s="14"/>
      <c r="P116" s="189" t="s">
        <v>1235</v>
      </c>
      <c r="Q116" s="281">
        <v>6600000</v>
      </c>
      <c r="R116" s="189" t="s">
        <v>1236</v>
      </c>
      <c r="S116" s="281">
        <v>6798000</v>
      </c>
      <c r="T116" s="21" t="s">
        <v>1237</v>
      </c>
      <c r="U116" s="281">
        <v>7001940</v>
      </c>
      <c r="V116" s="189" t="s">
        <v>1235</v>
      </c>
      <c r="W116" s="281">
        <v>7211998</v>
      </c>
      <c r="X116" s="65" t="s">
        <v>1236</v>
      </c>
      <c r="Y116" s="65">
        <f t="shared" si="68"/>
        <v>27611938</v>
      </c>
      <c r="Z116" s="14"/>
      <c r="AA116" s="15" t="str">
        <f t="shared" si="69"/>
        <v xml:space="preserve"> </v>
      </c>
      <c r="AB116" s="3"/>
      <c r="AC116" s="16" t="str">
        <f t="shared" si="70"/>
        <v xml:space="preserve"> </v>
      </c>
      <c r="AD116" s="3"/>
      <c r="AE116" s="3"/>
      <c r="AF116" s="14"/>
      <c r="AG116" s="15">
        <f t="shared" si="76"/>
        <v>0</v>
      </c>
      <c r="AH116" s="3"/>
      <c r="AI116" s="16" t="e">
        <f t="shared" si="71"/>
        <v>#VALUE!</v>
      </c>
      <c r="AJ116" s="3" t="s">
        <v>1238</v>
      </c>
      <c r="AK116" s="3" t="s">
        <v>169</v>
      </c>
      <c r="AL116" s="236"/>
      <c r="AM116" s="278">
        <v>0</v>
      </c>
      <c r="AN116" s="6"/>
      <c r="AO116" s="6" t="e">
        <v>#VALUE!</v>
      </c>
      <c r="AP116" s="236" t="s">
        <v>1239</v>
      </c>
      <c r="AQ116" s="6"/>
      <c r="AR116" s="282"/>
      <c r="AS116" s="283">
        <f t="shared" si="72"/>
        <v>0</v>
      </c>
      <c r="AT116" s="284"/>
      <c r="AU116" s="285" t="e">
        <f t="shared" si="73"/>
        <v>#VALUE!</v>
      </c>
      <c r="AV116" s="284"/>
      <c r="AW116" s="284"/>
      <c r="AX116" s="282"/>
      <c r="AY116" s="283">
        <f t="shared" si="74"/>
        <v>0</v>
      </c>
      <c r="AZ116" s="284"/>
      <c r="BA116" s="285" t="e">
        <f t="shared" si="75"/>
        <v>#VALUE!</v>
      </c>
      <c r="BB116" s="284"/>
      <c r="BC116" s="284"/>
      <c r="BD116" s="286"/>
      <c r="BE116" s="228" t="s">
        <v>1240</v>
      </c>
      <c r="BF116" s="286" t="s">
        <v>1228</v>
      </c>
      <c r="BG116" s="228" t="s">
        <v>1229</v>
      </c>
      <c r="BH116" s="284" t="s">
        <v>1179</v>
      </c>
      <c r="BI116" s="229" t="s">
        <v>1180</v>
      </c>
      <c r="BJ116" s="286" t="s">
        <v>1181</v>
      </c>
      <c r="BK116" s="229" t="s">
        <v>1182</v>
      </c>
      <c r="BL116" s="287" t="s">
        <v>1183</v>
      </c>
      <c r="BM116" s="430" t="s">
        <v>1184</v>
      </c>
    </row>
    <row r="117" spans="1:66" s="225" customFormat="1" ht="66" hidden="1" customHeight="1" x14ac:dyDescent="0.3">
      <c r="A117" s="622" t="s">
        <v>1241</v>
      </c>
      <c r="B117" s="3" t="s">
        <v>890</v>
      </c>
      <c r="C117" s="3"/>
      <c r="D117" s="270" t="s">
        <v>1242</v>
      </c>
      <c r="E117" s="3"/>
      <c r="F117" s="670" t="s">
        <v>1167</v>
      </c>
      <c r="G117" s="20" t="s">
        <v>1168</v>
      </c>
      <c r="H117" s="271">
        <v>44197</v>
      </c>
      <c r="I117" s="272">
        <v>44561</v>
      </c>
      <c r="J117" s="231" t="s">
        <v>1243</v>
      </c>
      <c r="K117" s="273" t="s">
        <v>1244</v>
      </c>
      <c r="L117" s="8" t="s">
        <v>1215</v>
      </c>
      <c r="M117" s="49" t="s">
        <v>689</v>
      </c>
      <c r="N117" s="668"/>
      <c r="O117" s="14"/>
      <c r="P117" s="3">
        <v>1</v>
      </c>
      <c r="Q117" s="275">
        <v>16000000</v>
      </c>
      <c r="R117" s="21">
        <v>0</v>
      </c>
      <c r="S117" s="14"/>
      <c r="T117" s="21">
        <v>0</v>
      </c>
      <c r="U117" s="14"/>
      <c r="V117" s="21">
        <v>0</v>
      </c>
      <c r="W117" s="14"/>
      <c r="X117" s="6">
        <v>1</v>
      </c>
      <c r="Y117" s="13">
        <f t="shared" si="68"/>
        <v>16000000</v>
      </c>
      <c r="Z117" s="14"/>
      <c r="AA117" s="15" t="str">
        <f t="shared" si="69"/>
        <v xml:space="preserve"> </v>
      </c>
      <c r="AB117" s="3"/>
      <c r="AC117" s="16" t="str">
        <f t="shared" si="70"/>
        <v xml:space="preserve"> </v>
      </c>
      <c r="AD117" s="3"/>
      <c r="AE117" s="3"/>
      <c r="AF117" s="238"/>
      <c r="AG117" s="239">
        <f t="shared" si="76"/>
        <v>0</v>
      </c>
      <c r="AH117" s="88"/>
      <c r="AI117" s="239">
        <f t="shared" si="71"/>
        <v>0</v>
      </c>
      <c r="AJ117" s="88" t="s">
        <v>1245</v>
      </c>
      <c r="AK117" s="3" t="s">
        <v>169</v>
      </c>
      <c r="AL117" s="236"/>
      <c r="AM117" s="278">
        <v>0</v>
      </c>
      <c r="AN117" s="6"/>
      <c r="AO117" s="253">
        <v>0</v>
      </c>
      <c r="AP117" s="288" t="s">
        <v>1246</v>
      </c>
      <c r="AQ117" s="6"/>
      <c r="AR117" s="14"/>
      <c r="AS117" s="15">
        <f t="shared" si="72"/>
        <v>0</v>
      </c>
      <c r="AT117" s="3"/>
      <c r="AU117" s="16">
        <f t="shared" si="73"/>
        <v>0</v>
      </c>
      <c r="AV117" s="3"/>
      <c r="AW117" s="3"/>
      <c r="AX117" s="14"/>
      <c r="AY117" s="15">
        <f t="shared" si="74"/>
        <v>0</v>
      </c>
      <c r="AZ117" s="3"/>
      <c r="BA117" s="16">
        <f t="shared" si="75"/>
        <v>0</v>
      </c>
      <c r="BB117" s="3"/>
      <c r="BC117" s="3"/>
      <c r="BD117" s="231"/>
      <c r="BE117" s="88" t="s">
        <v>1240</v>
      </c>
      <c r="BF117" s="231" t="s">
        <v>1247</v>
      </c>
      <c r="BG117" s="88" t="s">
        <v>1248</v>
      </c>
      <c r="BH117" s="3" t="s">
        <v>1179</v>
      </c>
      <c r="BI117" s="670" t="s">
        <v>1180</v>
      </c>
      <c r="BJ117" s="231" t="s">
        <v>1181</v>
      </c>
      <c r="BK117" s="670" t="s">
        <v>1182</v>
      </c>
      <c r="BL117" s="219" t="s">
        <v>1183</v>
      </c>
      <c r="BM117" s="430" t="s">
        <v>1184</v>
      </c>
    </row>
    <row r="118" spans="1:66" s="225" customFormat="1" ht="89.25" hidden="1" customHeight="1" x14ac:dyDescent="0.3">
      <c r="A118" s="622" t="s">
        <v>1249</v>
      </c>
      <c r="B118" s="3" t="s">
        <v>1231</v>
      </c>
      <c r="C118" s="3"/>
      <c r="D118" s="270" t="s">
        <v>1250</v>
      </c>
      <c r="E118" s="3"/>
      <c r="F118" s="670" t="s">
        <v>1167</v>
      </c>
      <c r="G118" s="20" t="s">
        <v>1168</v>
      </c>
      <c r="H118" s="271">
        <v>44197</v>
      </c>
      <c r="I118" s="272">
        <v>45473</v>
      </c>
      <c r="J118" s="231" t="s">
        <v>1251</v>
      </c>
      <c r="K118" s="273" t="s">
        <v>1252</v>
      </c>
      <c r="L118" s="8" t="s">
        <v>958</v>
      </c>
      <c r="M118" s="49" t="s">
        <v>1171</v>
      </c>
      <c r="N118" s="668"/>
      <c r="O118" s="274"/>
      <c r="P118" s="8">
        <v>3</v>
      </c>
      <c r="Q118" s="289">
        <v>1075950</v>
      </c>
      <c r="R118" s="8">
        <v>3</v>
      </c>
      <c r="S118" s="289">
        <v>1075950</v>
      </c>
      <c r="T118" s="8">
        <v>2</v>
      </c>
      <c r="U118" s="289">
        <v>1075950</v>
      </c>
      <c r="V118" s="8">
        <v>2</v>
      </c>
      <c r="W118" s="289">
        <v>1075950</v>
      </c>
      <c r="X118" s="276">
        <v>10</v>
      </c>
      <c r="Y118" s="279">
        <f t="shared" si="68"/>
        <v>4303800</v>
      </c>
      <c r="Z118" s="14"/>
      <c r="AA118" s="15" t="str">
        <f t="shared" si="69"/>
        <v xml:space="preserve"> </v>
      </c>
      <c r="AB118" s="3"/>
      <c r="AC118" s="16" t="str">
        <f t="shared" si="70"/>
        <v xml:space="preserve"> </v>
      </c>
      <c r="AD118" s="3"/>
      <c r="AE118" s="3"/>
      <c r="AF118" s="88"/>
      <c r="AG118" s="239">
        <f>IF(P118=0," ",AE118/P118)</f>
        <v>0</v>
      </c>
      <c r="AH118" s="88"/>
      <c r="AI118" s="239" t="str">
        <f>IF(O118=0," ",AH118/O118)</f>
        <v xml:space="preserve"> </v>
      </c>
      <c r="AJ118" s="88" t="s">
        <v>1253</v>
      </c>
      <c r="AK118" s="3" t="s">
        <v>169</v>
      </c>
      <c r="AL118" s="290"/>
      <c r="AM118" s="291">
        <v>0</v>
      </c>
      <c r="AN118" s="292"/>
      <c r="AO118" s="293">
        <v>0</v>
      </c>
      <c r="AP118" s="6" t="s">
        <v>1254</v>
      </c>
      <c r="AQ118" s="6"/>
      <c r="AR118" s="14"/>
      <c r="AS118" s="15">
        <f t="shared" si="72"/>
        <v>0</v>
      </c>
      <c r="AT118" s="3"/>
      <c r="AU118" s="16">
        <f t="shared" si="73"/>
        <v>0</v>
      </c>
      <c r="AV118" s="3"/>
      <c r="AW118" s="3"/>
      <c r="AX118" s="14"/>
      <c r="AY118" s="15">
        <f t="shared" si="74"/>
        <v>0</v>
      </c>
      <c r="AZ118" s="3"/>
      <c r="BA118" s="16">
        <f t="shared" si="75"/>
        <v>0</v>
      </c>
      <c r="BB118" s="3"/>
      <c r="BC118" s="3"/>
      <c r="BD118" s="231"/>
      <c r="BE118" s="88" t="s">
        <v>1240</v>
      </c>
      <c r="BF118" s="231" t="s">
        <v>1255</v>
      </c>
      <c r="BG118" s="88" t="s">
        <v>1256</v>
      </c>
      <c r="BH118" s="670" t="s">
        <v>1179</v>
      </c>
      <c r="BI118" s="670" t="s">
        <v>1180</v>
      </c>
      <c r="BJ118" s="231" t="s">
        <v>1181</v>
      </c>
      <c r="BK118" s="670" t="s">
        <v>1182</v>
      </c>
      <c r="BL118" s="219" t="s">
        <v>1183</v>
      </c>
      <c r="BM118" s="430" t="s">
        <v>1184</v>
      </c>
    </row>
    <row r="119" spans="1:66" s="225" customFormat="1" ht="49.5" hidden="1" customHeight="1" x14ac:dyDescent="0.3">
      <c r="A119" s="622" t="s">
        <v>1257</v>
      </c>
      <c r="B119" s="3" t="s">
        <v>1258</v>
      </c>
      <c r="C119" s="3"/>
      <c r="D119" s="270" t="s">
        <v>1259</v>
      </c>
      <c r="E119" s="3"/>
      <c r="F119" s="670" t="s">
        <v>1167</v>
      </c>
      <c r="G119" s="20" t="s">
        <v>1168</v>
      </c>
      <c r="H119" s="271">
        <v>44197</v>
      </c>
      <c r="I119" s="272">
        <v>45473</v>
      </c>
      <c r="J119" s="231" t="s">
        <v>1260</v>
      </c>
      <c r="K119" s="273" t="s">
        <v>1261</v>
      </c>
      <c r="L119" s="8" t="s">
        <v>958</v>
      </c>
      <c r="M119" s="49" t="s">
        <v>1171</v>
      </c>
      <c r="N119" s="668"/>
      <c r="O119" s="14"/>
      <c r="P119" s="189" t="s">
        <v>1235</v>
      </c>
      <c r="Q119" s="281">
        <v>2000000</v>
      </c>
      <c r="R119" s="189" t="s">
        <v>1236</v>
      </c>
      <c r="S119" s="281">
        <v>2060000</v>
      </c>
      <c r="T119" s="189" t="s">
        <v>1236</v>
      </c>
      <c r="U119" s="281">
        <v>2121800</v>
      </c>
      <c r="V119" s="189" t="s">
        <v>1235</v>
      </c>
      <c r="W119" s="281">
        <v>2185454</v>
      </c>
      <c r="X119" s="65" t="s">
        <v>1236</v>
      </c>
      <c r="Y119" s="65">
        <f t="shared" si="68"/>
        <v>8367254</v>
      </c>
      <c r="Z119" s="14"/>
      <c r="AA119" s="15" t="str">
        <f t="shared" si="69"/>
        <v xml:space="preserve"> </v>
      </c>
      <c r="AB119" s="3"/>
      <c r="AC119" s="16" t="str">
        <f t="shared" si="70"/>
        <v xml:space="preserve"> </v>
      </c>
      <c r="AD119" s="3"/>
      <c r="AE119" s="3"/>
      <c r="AF119" s="88"/>
      <c r="AG119" s="239">
        <f>IF(Q119=0," ",AF119/Q119)</f>
        <v>0</v>
      </c>
      <c r="AH119" s="88"/>
      <c r="AI119" s="239" t="str">
        <f>IF(O119=0," ",AH119/O119)</f>
        <v xml:space="preserve"> </v>
      </c>
      <c r="AJ119" s="88" t="s">
        <v>1262</v>
      </c>
      <c r="AK119" s="3" t="s">
        <v>169</v>
      </c>
      <c r="AL119" s="236"/>
      <c r="AM119" s="278">
        <v>0</v>
      </c>
      <c r="AN119" s="6"/>
      <c r="AO119" s="6" t="e">
        <v>#VALUE!</v>
      </c>
      <c r="AP119" s="6" t="s">
        <v>1263</v>
      </c>
      <c r="AQ119" s="6"/>
      <c r="AR119" s="274"/>
      <c r="AS119" s="294">
        <f t="shared" si="72"/>
        <v>0</v>
      </c>
      <c r="AT119" s="8"/>
      <c r="AU119" s="85" t="e">
        <f t="shared" si="73"/>
        <v>#VALUE!</v>
      </c>
      <c r="AV119" s="8"/>
      <c r="AW119" s="8"/>
      <c r="AX119" s="274"/>
      <c r="AY119" s="294">
        <f t="shared" si="74"/>
        <v>0</v>
      </c>
      <c r="AZ119" s="8"/>
      <c r="BA119" s="85" t="e">
        <f t="shared" si="75"/>
        <v>#VALUE!</v>
      </c>
      <c r="BB119" s="8"/>
      <c r="BC119" s="8"/>
      <c r="BD119" s="295"/>
      <c r="BE119" s="296" t="s">
        <v>1264</v>
      </c>
      <c r="BF119" s="295" t="s">
        <v>1255</v>
      </c>
      <c r="BG119" s="296" t="s">
        <v>1265</v>
      </c>
      <c r="BH119" s="297" t="s">
        <v>1179</v>
      </c>
      <c r="BI119" s="297" t="s">
        <v>1180</v>
      </c>
      <c r="BJ119" s="295" t="s">
        <v>1181</v>
      </c>
      <c r="BK119" s="297" t="s">
        <v>1182</v>
      </c>
      <c r="BL119" s="276" t="s">
        <v>1183</v>
      </c>
      <c r="BM119" s="430" t="s">
        <v>1184</v>
      </c>
    </row>
    <row r="120" spans="1:66" s="225" customFormat="1" ht="49.5" hidden="1" customHeight="1" x14ac:dyDescent="0.3">
      <c r="A120" s="622" t="s">
        <v>1266</v>
      </c>
      <c r="B120" s="3" t="s">
        <v>890</v>
      </c>
      <c r="C120" s="3"/>
      <c r="D120" s="270" t="s">
        <v>1267</v>
      </c>
      <c r="E120" s="3"/>
      <c r="F120" s="670" t="s">
        <v>1167</v>
      </c>
      <c r="G120" s="20" t="s">
        <v>1168</v>
      </c>
      <c r="H120" s="226">
        <v>44197</v>
      </c>
      <c r="I120" s="272">
        <v>45473</v>
      </c>
      <c r="J120" s="231" t="s">
        <v>1268</v>
      </c>
      <c r="K120" s="273" t="s">
        <v>1269</v>
      </c>
      <c r="L120" s="8" t="s">
        <v>958</v>
      </c>
      <c r="M120" s="49" t="s">
        <v>689</v>
      </c>
      <c r="N120" s="668"/>
      <c r="O120" s="14"/>
      <c r="P120" s="8">
        <v>1</v>
      </c>
      <c r="Q120" s="275">
        <v>53774897</v>
      </c>
      <c r="R120" s="8">
        <v>1</v>
      </c>
      <c r="S120" s="275">
        <v>53388144</v>
      </c>
      <c r="T120" s="8">
        <v>1</v>
      </c>
      <c r="U120" s="275">
        <v>57049788</v>
      </c>
      <c r="V120" s="8">
        <v>1</v>
      </c>
      <c r="W120" s="275">
        <v>32051608</v>
      </c>
      <c r="X120" s="276">
        <v>1</v>
      </c>
      <c r="Y120" s="279">
        <f t="shared" si="68"/>
        <v>196264437</v>
      </c>
      <c r="Z120" s="14"/>
      <c r="AA120" s="15" t="str">
        <f t="shared" si="69"/>
        <v xml:space="preserve"> </v>
      </c>
      <c r="AB120" s="3"/>
      <c r="AC120" s="16" t="str">
        <f t="shared" si="70"/>
        <v xml:space="preserve"> </v>
      </c>
      <c r="AD120" s="3"/>
      <c r="AE120" s="3"/>
      <c r="AF120" s="14">
        <v>2310000</v>
      </c>
      <c r="AG120" s="15">
        <f t="shared" si="76"/>
        <v>4.2956846574713103E-2</v>
      </c>
      <c r="AH120" s="3">
        <v>1</v>
      </c>
      <c r="AI120" s="16">
        <f t="shared" si="71"/>
        <v>1</v>
      </c>
      <c r="AJ120" s="3" t="s">
        <v>1270</v>
      </c>
      <c r="AK120" s="3" t="s">
        <v>169</v>
      </c>
      <c r="AL120" s="298">
        <v>14850000</v>
      </c>
      <c r="AM120" s="278">
        <v>0.28000000000000003</v>
      </c>
      <c r="AN120" s="6">
        <v>1</v>
      </c>
      <c r="AO120" s="253">
        <v>1</v>
      </c>
      <c r="AP120" s="6" t="s">
        <v>1271</v>
      </c>
      <c r="AQ120" s="6"/>
      <c r="AR120" s="14"/>
      <c r="AS120" s="15">
        <f t="shared" si="72"/>
        <v>0</v>
      </c>
      <c r="AT120" s="3"/>
      <c r="AU120" s="16">
        <f t="shared" si="73"/>
        <v>0</v>
      </c>
      <c r="AV120" s="3"/>
      <c r="AW120" s="3"/>
      <c r="AX120" s="14"/>
      <c r="AY120" s="15">
        <f t="shared" si="74"/>
        <v>0</v>
      </c>
      <c r="AZ120" s="3"/>
      <c r="BA120" s="16">
        <f t="shared" si="75"/>
        <v>0</v>
      </c>
      <c r="BB120" s="3"/>
      <c r="BC120" s="3"/>
      <c r="BD120" s="231"/>
      <c r="BE120" s="227" t="s">
        <v>1264</v>
      </c>
      <c r="BF120" s="231" t="s">
        <v>1272</v>
      </c>
      <c r="BG120" s="230" t="s">
        <v>1200</v>
      </c>
      <c r="BH120" s="670" t="s">
        <v>1179</v>
      </c>
      <c r="BI120" s="670" t="s">
        <v>1180</v>
      </c>
      <c r="BJ120" s="231" t="s">
        <v>1181</v>
      </c>
      <c r="BK120" s="670" t="s">
        <v>1182</v>
      </c>
      <c r="BL120" s="219" t="s">
        <v>1183</v>
      </c>
      <c r="BM120" s="430" t="s">
        <v>1184</v>
      </c>
    </row>
    <row r="121" spans="1:66" ht="46.5" hidden="1" customHeight="1" x14ac:dyDescent="0.3">
      <c r="Y121" s="2">
        <f>SUM(Y12:Y120)</f>
        <v>5885122541.0317211</v>
      </c>
      <c r="BM121" s="1"/>
      <c r="BN121"/>
    </row>
    <row r="122" spans="1:66" ht="49.5" customHeight="1" x14ac:dyDescent="0.25">
      <c r="Y122" s="2"/>
    </row>
    <row r="123" spans="1:66" ht="49.5" customHeight="1" x14ac:dyDescent="0.25"/>
    <row r="124" spans="1:66" ht="49.5" customHeight="1" x14ac:dyDescent="0.25"/>
    <row r="125" spans="1:66" ht="49.5" customHeight="1" x14ac:dyDescent="0.25"/>
    <row r="126" spans="1:66" ht="49.5" customHeight="1" x14ac:dyDescent="0.25"/>
    <row r="127" spans="1:66" ht="49.5" customHeight="1" x14ac:dyDescent="0.25"/>
    <row r="128" spans="1:66" ht="49.5" customHeight="1" x14ac:dyDescent="0.25"/>
    <row r="129" ht="49.5" customHeight="1" x14ac:dyDescent="0.25"/>
    <row r="130" ht="49.5" customHeight="1" x14ac:dyDescent="0.25"/>
    <row r="131" ht="49.5" customHeight="1" x14ac:dyDescent="0.25"/>
    <row r="132" ht="49.5" customHeight="1" x14ac:dyDescent="0.25"/>
    <row r="133" ht="49.5" customHeight="1" x14ac:dyDescent="0.25"/>
    <row r="134" ht="49.5" customHeight="1" x14ac:dyDescent="0.25"/>
    <row r="135" ht="49.5" customHeight="1" x14ac:dyDescent="0.25"/>
  </sheetData>
  <autoFilter ref="A11:BQ121" xr:uid="{00000000-0009-0000-0000-000000000000}">
    <filterColumn colId="59">
      <filters>
        <filter val="Integración Social"/>
        <filter val="Integración Social."/>
      </filters>
    </filterColumn>
  </autoFilter>
  <mergeCells count="95">
    <mergeCell ref="C3:L3"/>
    <mergeCell ref="A2:A7"/>
    <mergeCell ref="B2:L2"/>
    <mergeCell ref="C4:L4"/>
    <mergeCell ref="C5:L5"/>
    <mergeCell ref="C6:L6"/>
    <mergeCell ref="C7:L7"/>
    <mergeCell ref="BE9:BG9"/>
    <mergeCell ref="BH9:BM9"/>
    <mergeCell ref="A9:C9"/>
    <mergeCell ref="D9:G9"/>
    <mergeCell ref="H9:I9"/>
    <mergeCell ref="J9:L9"/>
    <mergeCell ref="M9:Y9"/>
    <mergeCell ref="Z9:AE9"/>
    <mergeCell ref="F10:F11"/>
    <mergeCell ref="AF9:AK9"/>
    <mergeCell ref="AL9:AQ9"/>
    <mergeCell ref="AR9:AW9"/>
    <mergeCell ref="AX9:BD9"/>
    <mergeCell ref="V10:W10"/>
    <mergeCell ref="G10:G11"/>
    <mergeCell ref="M10:M11"/>
    <mergeCell ref="N10:O10"/>
    <mergeCell ref="P10:Q10"/>
    <mergeCell ref="R10:S10"/>
    <mergeCell ref="H10:H11"/>
    <mergeCell ref="I10:I11"/>
    <mergeCell ref="J10:J11"/>
    <mergeCell ref="K10:K11"/>
    <mergeCell ref="L10:L11"/>
    <mergeCell ref="A10:A11"/>
    <mergeCell ref="B10:B11"/>
    <mergeCell ref="C10:C11"/>
    <mergeCell ref="D10:D11"/>
    <mergeCell ref="E10:E11"/>
    <mergeCell ref="T10:U10"/>
    <mergeCell ref="AJ10:AJ11"/>
    <mergeCell ref="X10:Y10"/>
    <mergeCell ref="Z10:Z11"/>
    <mergeCell ref="AA10:AA11"/>
    <mergeCell ref="AB10:AB11"/>
    <mergeCell ref="AC10:AC11"/>
    <mergeCell ref="AD10:AD11"/>
    <mergeCell ref="AE10:AE11"/>
    <mergeCell ref="AF10:AF11"/>
    <mergeCell ref="AG10:AG11"/>
    <mergeCell ref="AH10:AH11"/>
    <mergeCell ref="AI10:AI11"/>
    <mergeCell ref="AV10:AV11"/>
    <mergeCell ref="AK10:AK11"/>
    <mergeCell ref="AL10:AL11"/>
    <mergeCell ref="AM10:AM11"/>
    <mergeCell ref="AN10:AN11"/>
    <mergeCell ref="AO10:AO11"/>
    <mergeCell ref="AP10:AP11"/>
    <mergeCell ref="AQ10:AQ11"/>
    <mergeCell ref="AR10:AR11"/>
    <mergeCell ref="AS10:AS11"/>
    <mergeCell ref="AT10:AT11"/>
    <mergeCell ref="AU10:AU11"/>
    <mergeCell ref="BH10:BH11"/>
    <mergeCell ref="AW10:AW11"/>
    <mergeCell ref="AX10:AX11"/>
    <mergeCell ref="AY10:AY11"/>
    <mergeCell ref="AZ10:AZ11"/>
    <mergeCell ref="BA10:BA11"/>
    <mergeCell ref="BB10:BB11"/>
    <mergeCell ref="BC10:BC11"/>
    <mergeCell ref="BD10:BD11"/>
    <mergeCell ref="BE10:BE11"/>
    <mergeCell ref="BF10:BF11"/>
    <mergeCell ref="BG10:BG11"/>
    <mergeCell ref="BI10:BI11"/>
    <mergeCell ref="BJ10:BJ11"/>
    <mergeCell ref="BK10:BK11"/>
    <mergeCell ref="BL10:BL11"/>
    <mergeCell ref="BM10:BM11"/>
    <mergeCell ref="B76:B77"/>
    <mergeCell ref="C76:C77"/>
    <mergeCell ref="D76:D77"/>
    <mergeCell ref="E76:E77"/>
    <mergeCell ref="F76:F77"/>
    <mergeCell ref="G76:G77"/>
    <mergeCell ref="H76:H77"/>
    <mergeCell ref="I76:I77"/>
    <mergeCell ref="J76:J77"/>
    <mergeCell ref="K76:K77"/>
    <mergeCell ref="BL76:BL77"/>
    <mergeCell ref="BM76:BM77"/>
    <mergeCell ref="L76:L77"/>
    <mergeCell ref="P76:P77"/>
    <mergeCell ref="R76:R77"/>
    <mergeCell ref="X76:X77"/>
    <mergeCell ref="BK76:BK77"/>
  </mergeCells>
  <conditionalFormatting sqref="AL68 AL70:AL75">
    <cfRule type="expression" dxfId="0" priority="1">
      <formula>AL68&lt;AF68</formula>
    </cfRule>
  </conditionalFormatting>
  <dataValidations count="9">
    <dataValidation allowBlank="1" showInputMessage="1" showErrorMessage="1" prompt="Escriba el numero telefónico, número de extensión, correo electrónico de la persona de contacto relacionada en la columna anterior." sqref="BK12 BL13:BL14 BL75 BL102:BL109 BL85:BL86 BL89:BL91 AE98 BL98 BL70:BL73 BL25:BL50" xr:uid="{00000000-0002-0000-0000-000000000000}"/>
    <dataValidation allowBlank="1" showInputMessage="1" showErrorMessage="1" prompt="Escriba el nombre completo de la persona responsable de la ejecución del producto." sqref="BJ12 BK13:BK14 BK75 BJ28:BK50 BK102:BK109 BK85:BK86 BK89 BK91 AC95:AC101 AD98 BJ95:BJ101 BK98 BK70:BK73 BK25:BK27" xr:uid="{00000000-0002-0000-0000-000001000000}"/>
    <dataValidation allowBlank="1" showInputMessage="1" showErrorMessage="1" prompt="Escriba la Dirección, Subdirección, Grupo o Unidad responsable de la ejecución del producto o acción._x000a_Utilice nombres completos." sqref="BJ13:BJ14 BJ22:BJ27 BI28:BI50 BJ102:BJ120 BJ85:BJ86 BJ89 BJ91 AB95:AB101 BI95:BI101 BJ68:BJ75" xr:uid="{00000000-0002-0000-0000-000002000000}"/>
    <dataValidation allowBlank="1" showInputMessage="1" showErrorMessage="1" prompt="Seleccione de la lista desplegable, la entidad responsable de la ejecución del producto o acción." sqref="BH12:BI14 BH22:BI27 BH102:BI120 BG28:BH50 BI85:BI86 BH89:BI94 BH95:BH101 Z98 AA95:AA101 BG98 BH68:BI75" xr:uid="{00000000-0002-0000-0000-000003000000}"/>
    <dataValidation type="list" allowBlank="1" showInputMessage="1" showErrorMessage="1" sqref="B26:B27 B16 B22:B24 B29:B38 B111:B119 B85:B86 B90:B96 B98:B101 B103:B109" xr:uid="{00000000-0002-0000-0000-000004000000}">
      <formula1>INDIRECT(Política_Pública)</formula1>
    </dataValidation>
    <dataValidation type="date" operator="greaterThan" allowBlank="1" showErrorMessage="1" sqref="H12:I16 H19:I19 H22:I67 H85:I86 H91:I91 H94:I120 I69 H69:H75 I73:I75" xr:uid="{00000000-0002-0000-0000-000005000000}">
      <formula1>42736</formula1>
    </dataValidation>
    <dataValidation type="list" showInputMessage="1" showErrorMessage="1" sqref="B19 B25 B28 B110 B89 B97 B102" xr:uid="{00000000-0002-0000-0000-000006000000}">
      <formula1>INDIRECT(Política_Pública)</formula1>
    </dataValidation>
    <dataValidation type="list" allowBlank="1" showErrorMessage="1" sqref="B15 B51:B58 B67" xr:uid="{00000000-0002-0000-0000-000007000000}">
      <formula1>INDIRECT(Política_Pública)</formula1>
    </dataValidation>
    <dataValidation type="list" allowBlank="1" showErrorMessage="1" sqref="F15 M15 C15" xr:uid="{00000000-0002-0000-0000-000008000000}">
      <formula1>#N/A</formula1>
    </dataValidation>
  </dataValidations>
  <hyperlinks>
    <hyperlink ref="BM12" r:id="rId1" xr:uid="{00000000-0004-0000-0000-000000000000}"/>
    <hyperlink ref="BM54" r:id="rId2" xr:uid="{00000000-0004-0000-0000-000001000000}"/>
    <hyperlink ref="BM62" r:id="rId3" xr:uid="{00000000-0004-0000-0000-000002000000}"/>
    <hyperlink ref="BM65" r:id="rId4" xr:uid="{00000000-0004-0000-0000-000003000000}"/>
    <hyperlink ref="BM80" r:id="rId5" display="ngarzon@sdp.gov.co" xr:uid="{00000000-0004-0000-0000-000004000000}"/>
    <hyperlink ref="BM79" r:id="rId6" display="ngarzon@sdp.gov.co" xr:uid="{00000000-0004-0000-0000-000005000000}"/>
    <hyperlink ref="BM78" r:id="rId7" display="ngarzon@sdp.gov.co" xr:uid="{00000000-0004-0000-0000-000006000000}"/>
    <hyperlink ref="BM92" r:id="rId8" xr:uid="{00000000-0004-0000-0000-000007000000}"/>
    <hyperlink ref="BM93" r:id="rId9" xr:uid="{00000000-0004-0000-0000-000008000000}"/>
    <hyperlink ref="BM89" r:id="rId10" xr:uid="{00000000-0004-0000-0000-000009000000}"/>
    <hyperlink ref="BM90" r:id="rId11" xr:uid="{00000000-0004-0000-0000-00000A000000}"/>
    <hyperlink ref="BM94" r:id="rId12" xr:uid="{00000000-0004-0000-0000-00000B000000}"/>
    <hyperlink ref="BM110" r:id="rId13" xr:uid="{00000000-0004-0000-0000-00000C000000}"/>
    <hyperlink ref="BM111" r:id="rId14" xr:uid="{00000000-0004-0000-0000-00000D000000}"/>
    <hyperlink ref="BM112" r:id="rId15" xr:uid="{00000000-0004-0000-0000-00000E000000}"/>
    <hyperlink ref="BM113" r:id="rId16" xr:uid="{00000000-0004-0000-0000-00000F000000}"/>
    <hyperlink ref="BM114" r:id="rId17" xr:uid="{00000000-0004-0000-0000-000010000000}"/>
    <hyperlink ref="BM115" r:id="rId18" xr:uid="{00000000-0004-0000-0000-000011000000}"/>
    <hyperlink ref="BM116" r:id="rId19" xr:uid="{00000000-0004-0000-0000-000012000000}"/>
    <hyperlink ref="BM117" r:id="rId20" xr:uid="{00000000-0004-0000-0000-000013000000}"/>
    <hyperlink ref="BM118" r:id="rId21" xr:uid="{00000000-0004-0000-0000-000014000000}"/>
    <hyperlink ref="BM119" r:id="rId22" xr:uid="{00000000-0004-0000-0000-000015000000}"/>
    <hyperlink ref="BM120" r:id="rId23" xr:uid="{00000000-0004-0000-0000-000016000000}"/>
    <hyperlink ref="BM101" r:id="rId24" xr:uid="{00000000-0004-0000-0000-000017000000}"/>
    <hyperlink ref="BM99" r:id="rId25" xr:uid="{00000000-0004-0000-0000-000018000000}"/>
    <hyperlink ref="BM97" r:id="rId26" xr:uid="{00000000-0004-0000-0000-000019000000}"/>
    <hyperlink ref="BM96" r:id="rId27" xr:uid="{00000000-0004-0000-0000-00001A000000}"/>
    <hyperlink ref="BM95" r:id="rId28" xr:uid="{00000000-0004-0000-0000-00001B000000}"/>
  </hyperlinks>
  <pageMargins left="0.7" right="0.7" top="0.75" bottom="0.75" header="0.3" footer="0.3"/>
  <pageSetup orientation="portrait" r:id="rId29"/>
  <legacy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3:BR122"/>
  <sheetViews>
    <sheetView workbookViewId="0">
      <selection activeCell="AL26" sqref="AL26"/>
    </sheetView>
  </sheetViews>
  <sheetFormatPr baseColWidth="10" defaultColWidth="11.42578125" defaultRowHeight="15" x14ac:dyDescent="0.25"/>
  <cols>
    <col min="4" max="4" width="32.42578125" customWidth="1"/>
    <col min="15" max="15" width="24.140625" customWidth="1"/>
    <col min="17" max="17" width="21" customWidth="1"/>
  </cols>
  <sheetData>
    <row r="3" spans="1:70" s="439" customFormat="1" ht="18" x14ac:dyDescent="0.25">
      <c r="A3" s="756" t="s">
        <v>0</v>
      </c>
      <c r="B3" s="758" t="s">
        <v>1</v>
      </c>
      <c r="C3" s="743"/>
      <c r="D3" s="743"/>
      <c r="E3" s="743"/>
      <c r="F3" s="743"/>
      <c r="G3" s="743"/>
      <c r="H3" s="743"/>
      <c r="I3" s="743"/>
      <c r="J3" s="743"/>
      <c r="K3" s="743"/>
      <c r="L3" s="737"/>
      <c r="M3" s="435"/>
      <c r="N3" s="436"/>
      <c r="O3" s="437"/>
      <c r="P3" s="437"/>
      <c r="Q3" s="437"/>
      <c r="R3" s="437"/>
      <c r="S3" s="437"/>
      <c r="T3" s="437"/>
      <c r="U3" s="437"/>
      <c r="V3" s="437"/>
      <c r="W3" s="437"/>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c r="BA3" s="438"/>
      <c r="BB3" s="438"/>
      <c r="BC3" s="438"/>
      <c r="BD3" s="438"/>
      <c r="BE3" s="438"/>
      <c r="BF3" s="438"/>
      <c r="BG3" s="438"/>
      <c r="BH3" s="438"/>
      <c r="BI3" s="438"/>
      <c r="BJ3" s="438"/>
      <c r="BK3" s="438"/>
      <c r="BL3" s="438"/>
      <c r="BM3" s="438"/>
      <c r="BN3" s="438"/>
      <c r="BO3" s="438"/>
      <c r="BP3" s="438"/>
      <c r="BQ3" s="438"/>
      <c r="BR3" s="438"/>
    </row>
    <row r="4" spans="1:70" s="439" customFormat="1" ht="30" x14ac:dyDescent="0.25">
      <c r="A4" s="757"/>
      <c r="B4" s="440" t="s">
        <v>2</v>
      </c>
      <c r="C4" s="755" t="s">
        <v>3</v>
      </c>
      <c r="D4" s="743"/>
      <c r="E4" s="743"/>
      <c r="F4" s="743"/>
      <c r="G4" s="743"/>
      <c r="H4" s="743"/>
      <c r="I4" s="743"/>
      <c r="J4" s="743"/>
      <c r="K4" s="743"/>
      <c r="L4" s="737"/>
      <c r="M4" s="441"/>
      <c r="N4" s="442"/>
      <c r="O4" s="442"/>
      <c r="P4" s="442"/>
      <c r="Q4" s="442"/>
      <c r="R4" s="442"/>
      <c r="S4" s="442"/>
      <c r="T4" s="442"/>
      <c r="U4" s="442"/>
      <c r="V4" s="442"/>
      <c r="W4" s="442"/>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8"/>
      <c r="BR4" s="438"/>
    </row>
    <row r="5" spans="1:70" s="439" customFormat="1" ht="30" x14ac:dyDescent="0.25">
      <c r="A5" s="757"/>
      <c r="B5" s="443" t="s">
        <v>4</v>
      </c>
      <c r="C5" s="759" t="s">
        <v>5</v>
      </c>
      <c r="D5" s="743"/>
      <c r="E5" s="743"/>
      <c r="F5" s="743"/>
      <c r="G5" s="743"/>
      <c r="H5" s="743"/>
      <c r="I5" s="743"/>
      <c r="J5" s="743"/>
      <c r="K5" s="743"/>
      <c r="L5" s="737"/>
      <c r="M5" s="444"/>
      <c r="N5" s="442"/>
      <c r="O5" s="442"/>
      <c r="P5" s="442"/>
      <c r="Q5" s="442"/>
      <c r="R5" s="442"/>
      <c r="S5" s="442"/>
      <c r="T5" s="442"/>
      <c r="U5" s="442"/>
      <c r="V5" s="442"/>
      <c r="W5" s="442"/>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8"/>
      <c r="BD5" s="438"/>
      <c r="BE5" s="438"/>
      <c r="BF5" s="438"/>
      <c r="BG5" s="438"/>
      <c r="BH5" s="438"/>
      <c r="BI5" s="438"/>
      <c r="BJ5" s="438"/>
      <c r="BK5" s="438"/>
      <c r="BL5" s="438"/>
      <c r="BM5" s="438"/>
      <c r="BN5" s="438"/>
      <c r="BO5" s="438"/>
      <c r="BP5" s="438"/>
      <c r="BQ5" s="438"/>
      <c r="BR5" s="438"/>
    </row>
    <row r="6" spans="1:70" s="439" customFormat="1" ht="60" x14ac:dyDescent="0.25">
      <c r="A6" s="757"/>
      <c r="B6" s="440" t="s">
        <v>6</v>
      </c>
      <c r="C6" s="755"/>
      <c r="D6" s="743"/>
      <c r="E6" s="743"/>
      <c r="F6" s="743"/>
      <c r="G6" s="743"/>
      <c r="H6" s="743"/>
      <c r="I6" s="743"/>
      <c r="J6" s="743"/>
      <c r="K6" s="743"/>
      <c r="L6" s="737"/>
      <c r="M6" s="441"/>
      <c r="N6" s="442"/>
      <c r="O6" s="442"/>
      <c r="P6" s="442"/>
      <c r="Q6" s="442"/>
      <c r="R6" s="442"/>
      <c r="S6" s="442"/>
      <c r="T6" s="442"/>
      <c r="U6" s="442"/>
      <c r="V6" s="442"/>
      <c r="W6" s="442"/>
      <c r="X6" s="442"/>
      <c r="Y6" s="445"/>
      <c r="Z6" s="442"/>
      <c r="AA6" s="446"/>
      <c r="AB6" s="442"/>
      <c r="AC6" s="446"/>
      <c r="AD6" s="442"/>
      <c r="AE6" s="442"/>
      <c r="AF6" s="442"/>
      <c r="AG6" s="446"/>
      <c r="AH6" s="442"/>
      <c r="AI6" s="446"/>
      <c r="AJ6" s="442"/>
      <c r="AK6" s="442"/>
      <c r="AL6" s="442"/>
      <c r="AM6" s="446"/>
      <c r="AN6" s="442"/>
      <c r="AO6" s="446"/>
      <c r="AP6" s="442"/>
      <c r="AQ6" s="442"/>
      <c r="AR6" s="442"/>
      <c r="AS6" s="446"/>
      <c r="AT6" s="442"/>
      <c r="AU6" s="446"/>
      <c r="AV6" s="442"/>
      <c r="AW6" s="442"/>
      <c r="AX6" s="442"/>
      <c r="AY6" s="446"/>
      <c r="AZ6" s="442"/>
      <c r="BA6" s="446"/>
      <c r="BB6" s="442"/>
      <c r="BC6" s="442"/>
      <c r="BD6" s="442"/>
      <c r="BE6" s="442"/>
      <c r="BF6" s="442"/>
      <c r="BG6" s="442"/>
      <c r="BH6" s="445"/>
      <c r="BI6" s="445"/>
      <c r="BJ6" s="442"/>
      <c r="BK6" s="442"/>
      <c r="BL6" s="442"/>
      <c r="BM6" s="442"/>
      <c r="BN6" s="442"/>
      <c r="BO6" s="438"/>
      <c r="BP6" s="438"/>
      <c r="BQ6" s="438"/>
      <c r="BR6" s="438"/>
    </row>
    <row r="7" spans="1:70" s="439" customFormat="1" ht="45" x14ac:dyDescent="0.25">
      <c r="A7" s="757"/>
      <c r="B7" s="443" t="s">
        <v>7</v>
      </c>
      <c r="C7" s="759" t="s">
        <v>8</v>
      </c>
      <c r="D7" s="743"/>
      <c r="E7" s="743"/>
      <c r="F7" s="743"/>
      <c r="G7" s="743"/>
      <c r="H7" s="743"/>
      <c r="I7" s="743"/>
      <c r="J7" s="743"/>
      <c r="K7" s="743"/>
      <c r="L7" s="737"/>
      <c r="M7" s="444"/>
      <c r="N7" s="442"/>
      <c r="O7" s="447"/>
      <c r="P7" s="442"/>
      <c r="Q7" s="447"/>
      <c r="R7" s="442"/>
      <c r="S7" s="447"/>
      <c r="T7" s="442"/>
      <c r="U7" s="447"/>
      <c r="V7" s="447"/>
      <c r="W7" s="447"/>
      <c r="X7" s="447"/>
      <c r="Y7" s="445"/>
      <c r="Z7" s="447"/>
      <c r="AA7" s="448"/>
      <c r="AB7" s="447"/>
      <c r="AC7" s="448"/>
      <c r="AD7" s="447"/>
      <c r="AE7" s="447"/>
      <c r="AF7" s="447"/>
      <c r="AG7" s="448"/>
      <c r="AH7" s="447"/>
      <c r="AI7" s="448"/>
      <c r="AJ7" s="447"/>
      <c r="AK7" s="447"/>
      <c r="AL7" s="447"/>
      <c r="AM7" s="448"/>
      <c r="AN7" s="447"/>
      <c r="AO7" s="448"/>
      <c r="AP7" s="447"/>
      <c r="AQ7" s="447"/>
      <c r="AR7" s="447"/>
      <c r="AS7" s="448"/>
      <c r="AT7" s="447"/>
      <c r="AU7" s="448"/>
      <c r="AV7" s="447"/>
      <c r="AW7" s="447"/>
      <c r="AX7" s="447"/>
      <c r="AY7" s="448"/>
      <c r="AZ7" s="447"/>
      <c r="BA7" s="448"/>
      <c r="BB7" s="447"/>
      <c r="BC7" s="447"/>
      <c r="BD7" s="442"/>
      <c r="BE7" s="447"/>
      <c r="BF7" s="447"/>
      <c r="BG7" s="447"/>
      <c r="BH7" s="447"/>
      <c r="BI7" s="447"/>
      <c r="BJ7" s="447"/>
      <c r="BK7" s="447"/>
      <c r="BL7" s="442"/>
      <c r="BM7" s="442"/>
      <c r="BN7" s="442"/>
      <c r="BO7" s="438"/>
      <c r="BP7" s="438"/>
      <c r="BQ7" s="438"/>
      <c r="BR7" s="438"/>
    </row>
    <row r="8" spans="1:70" s="439" customFormat="1" ht="45" x14ac:dyDescent="0.25">
      <c r="A8" s="729"/>
      <c r="B8" s="440" t="s">
        <v>9</v>
      </c>
      <c r="C8" s="755" t="s">
        <v>10</v>
      </c>
      <c r="D8" s="743"/>
      <c r="E8" s="743"/>
      <c r="F8" s="743"/>
      <c r="G8" s="743"/>
      <c r="H8" s="743"/>
      <c r="I8" s="743"/>
      <c r="J8" s="743"/>
      <c r="K8" s="743"/>
      <c r="L8" s="737"/>
      <c r="M8" s="441"/>
      <c r="N8" s="442"/>
      <c r="O8" s="447"/>
      <c r="P8" s="442"/>
      <c r="Q8" s="447"/>
      <c r="R8" s="442"/>
      <c r="S8" s="447"/>
      <c r="T8" s="442"/>
      <c r="U8" s="447"/>
      <c r="V8" s="447"/>
      <c r="W8" s="447"/>
      <c r="X8" s="447"/>
      <c r="Y8" s="445"/>
      <c r="Z8" s="447"/>
      <c r="AA8" s="448"/>
      <c r="AB8" s="447"/>
      <c r="AC8" s="448"/>
      <c r="AD8" s="447"/>
      <c r="AE8" s="447"/>
      <c r="AF8" s="447"/>
      <c r="AG8" s="448"/>
      <c r="AH8" s="447"/>
      <c r="AI8" s="448"/>
      <c r="AJ8" s="447"/>
      <c r="AK8" s="447"/>
      <c r="AL8" s="447"/>
      <c r="AM8" s="448"/>
      <c r="AN8" s="447"/>
      <c r="AO8" s="448"/>
      <c r="AP8" s="447"/>
      <c r="AQ8" s="447"/>
      <c r="AR8" s="447"/>
      <c r="AS8" s="448"/>
      <c r="AT8" s="447"/>
      <c r="AU8" s="448"/>
      <c r="AV8" s="447"/>
      <c r="AW8" s="447"/>
      <c r="AX8" s="447"/>
      <c r="AY8" s="448"/>
      <c r="AZ8" s="447"/>
      <c r="BA8" s="448"/>
      <c r="BB8" s="447"/>
      <c r="BC8" s="447"/>
      <c r="BD8" s="442"/>
      <c r="BE8" s="447"/>
      <c r="BF8" s="447"/>
      <c r="BG8" s="447"/>
      <c r="BH8" s="447"/>
      <c r="BI8" s="447"/>
      <c r="BJ8" s="447"/>
      <c r="BK8" s="447"/>
      <c r="BL8" s="442"/>
      <c r="BM8" s="442"/>
      <c r="BN8" s="442"/>
      <c r="BO8" s="438"/>
      <c r="BP8" s="438"/>
      <c r="BQ8" s="438"/>
      <c r="BR8" s="438"/>
    </row>
    <row r="9" spans="1:70" s="439" customFormat="1" ht="18" x14ac:dyDescent="0.25">
      <c r="A9" s="449"/>
      <c r="B9" s="450"/>
      <c r="C9" s="451"/>
      <c r="D9" s="451"/>
      <c r="E9" s="451"/>
      <c r="F9" s="451"/>
      <c r="G9" s="451"/>
      <c r="H9" s="452"/>
      <c r="I9" s="452"/>
      <c r="J9" s="453"/>
      <c r="K9" s="453"/>
      <c r="L9" s="454"/>
      <c r="M9" s="455"/>
      <c r="N9" s="438"/>
      <c r="O9" s="456"/>
      <c r="P9" s="438"/>
      <c r="Q9" s="456"/>
      <c r="R9" s="438"/>
      <c r="S9" s="456"/>
      <c r="T9" s="438"/>
      <c r="U9" s="456"/>
      <c r="V9" s="456"/>
      <c r="W9" s="456"/>
      <c r="X9" s="456"/>
      <c r="Y9" s="457"/>
      <c r="Z9" s="456"/>
      <c r="AA9" s="458"/>
      <c r="AB9" s="456"/>
      <c r="AC9" s="458"/>
      <c r="AD9" s="456"/>
      <c r="AE9" s="456"/>
      <c r="AF9" s="459"/>
      <c r="AG9" s="460"/>
      <c r="AH9" s="459"/>
      <c r="AI9" s="460"/>
      <c r="AJ9" s="459"/>
      <c r="AK9" s="459"/>
      <c r="AL9" s="456"/>
      <c r="AM9" s="458"/>
      <c r="AN9" s="456"/>
      <c r="AO9" s="458"/>
      <c r="AP9" s="456"/>
      <c r="AQ9" s="456"/>
      <c r="AR9" s="456"/>
      <c r="AS9" s="458"/>
      <c r="AT9" s="456"/>
      <c r="AU9" s="458"/>
      <c r="AV9" s="456"/>
      <c r="AW9" s="456"/>
      <c r="AX9" s="456"/>
      <c r="AY9" s="458"/>
      <c r="AZ9" s="456"/>
      <c r="BA9" s="458"/>
      <c r="BB9" s="456"/>
      <c r="BC9" s="456"/>
      <c r="BD9" s="438"/>
      <c r="BE9" s="456"/>
      <c r="BF9" s="456"/>
      <c r="BG9" s="456"/>
      <c r="BH9" s="456"/>
      <c r="BI9" s="456"/>
      <c r="BJ9" s="456"/>
      <c r="BK9" s="456"/>
      <c r="BL9" s="438"/>
      <c r="BM9" s="438"/>
      <c r="BN9" s="438"/>
      <c r="BO9" s="438"/>
      <c r="BP9" s="438"/>
      <c r="BQ9" s="438"/>
      <c r="BR9" s="438"/>
    </row>
    <row r="10" spans="1:70" s="439" customFormat="1" ht="18" x14ac:dyDescent="0.25">
      <c r="A10" s="449"/>
      <c r="B10" s="450"/>
      <c r="C10" s="451"/>
      <c r="D10" s="451"/>
      <c r="E10" s="451"/>
      <c r="F10" s="451"/>
      <c r="G10" s="451"/>
      <c r="H10" s="452"/>
      <c r="I10" s="452"/>
      <c r="J10" s="453"/>
      <c r="K10" s="453"/>
      <c r="L10" s="454"/>
      <c r="M10" s="455"/>
      <c r="N10" s="438"/>
      <c r="O10" s="456"/>
      <c r="P10" s="438"/>
      <c r="Q10" s="456"/>
      <c r="R10" s="438"/>
      <c r="S10" s="456"/>
      <c r="T10" s="438"/>
      <c r="U10" s="456"/>
      <c r="V10" s="456"/>
      <c r="W10" s="456"/>
      <c r="X10" s="456"/>
      <c r="Y10" s="457"/>
      <c r="Z10" s="456"/>
      <c r="AA10" s="458"/>
      <c r="AB10" s="456"/>
      <c r="AC10" s="458"/>
      <c r="AD10" s="456"/>
      <c r="AE10" s="456"/>
      <c r="AF10" s="459"/>
      <c r="AG10" s="460"/>
      <c r="AH10" s="459"/>
      <c r="AI10" s="460"/>
      <c r="AJ10" s="459"/>
      <c r="AK10" s="459"/>
      <c r="AL10" s="456"/>
      <c r="AM10" s="458"/>
      <c r="AN10" s="456"/>
      <c r="AO10" s="458"/>
      <c r="AP10" s="456"/>
      <c r="AQ10" s="456"/>
      <c r="AR10" s="456"/>
      <c r="AS10" s="458"/>
      <c r="AT10" s="456"/>
      <c r="AU10" s="458"/>
      <c r="AV10" s="456"/>
      <c r="AW10" s="456"/>
      <c r="AX10" s="456"/>
      <c r="AY10" s="458"/>
      <c r="AZ10" s="456"/>
      <c r="BA10" s="458"/>
      <c r="BB10" s="456"/>
      <c r="BC10" s="456"/>
      <c r="BD10" s="438"/>
      <c r="BE10" s="456"/>
      <c r="BF10" s="456"/>
      <c r="BG10" s="456"/>
      <c r="BH10" s="456"/>
      <c r="BI10" s="456"/>
      <c r="BJ10" s="456"/>
      <c r="BK10" s="456"/>
      <c r="BL10" s="438"/>
      <c r="BM10" s="438"/>
      <c r="BN10" s="438"/>
      <c r="BO10" s="438"/>
      <c r="BP10" s="438"/>
      <c r="BQ10" s="438"/>
      <c r="BR10" s="438"/>
    </row>
    <row r="11" spans="1:70" s="439" customFormat="1" x14ac:dyDescent="0.25">
      <c r="A11" s="749" t="s">
        <v>11</v>
      </c>
      <c r="B11" s="750"/>
      <c r="C11" s="751"/>
      <c r="D11" s="730" t="s">
        <v>12</v>
      </c>
      <c r="E11" s="750"/>
      <c r="F11" s="750"/>
      <c r="G11" s="751"/>
      <c r="H11" s="752" t="s">
        <v>13</v>
      </c>
      <c r="I11" s="753"/>
      <c r="J11" s="748" t="s">
        <v>14</v>
      </c>
      <c r="K11" s="743"/>
      <c r="L11" s="737"/>
      <c r="M11" s="736" t="s">
        <v>15</v>
      </c>
      <c r="N11" s="743"/>
      <c r="O11" s="743"/>
      <c r="P11" s="743"/>
      <c r="Q11" s="743"/>
      <c r="R11" s="743"/>
      <c r="S11" s="743"/>
      <c r="T11" s="743"/>
      <c r="U11" s="743"/>
      <c r="V11" s="743"/>
      <c r="W11" s="743"/>
      <c r="X11" s="743"/>
      <c r="Y11" s="737"/>
      <c r="Z11" s="754" t="s">
        <v>16</v>
      </c>
      <c r="AA11" s="743"/>
      <c r="AB11" s="743"/>
      <c r="AC11" s="743"/>
      <c r="AD11" s="743"/>
      <c r="AE11" s="737"/>
      <c r="AF11" s="742" t="s">
        <v>17</v>
      </c>
      <c r="AG11" s="743"/>
      <c r="AH11" s="743"/>
      <c r="AI11" s="743"/>
      <c r="AJ11" s="743"/>
      <c r="AK11" s="737"/>
      <c r="AL11" s="744" t="s">
        <v>18</v>
      </c>
      <c r="AM11" s="743"/>
      <c r="AN11" s="743"/>
      <c r="AO11" s="743"/>
      <c r="AP11" s="743"/>
      <c r="AQ11" s="737"/>
      <c r="AR11" s="744" t="s">
        <v>19</v>
      </c>
      <c r="AS11" s="743"/>
      <c r="AT11" s="743"/>
      <c r="AU11" s="743"/>
      <c r="AV11" s="743"/>
      <c r="AW11" s="737"/>
      <c r="AX11" s="744" t="s">
        <v>20</v>
      </c>
      <c r="AY11" s="743"/>
      <c r="AZ11" s="743"/>
      <c r="BA11" s="743"/>
      <c r="BB11" s="743"/>
      <c r="BC11" s="743"/>
      <c r="BD11" s="737"/>
      <c r="BE11" s="747" t="s">
        <v>21</v>
      </c>
      <c r="BF11" s="743"/>
      <c r="BG11" s="737"/>
      <c r="BH11" s="748" t="s">
        <v>22</v>
      </c>
      <c r="BI11" s="743"/>
      <c r="BJ11" s="743"/>
      <c r="BK11" s="743"/>
      <c r="BL11" s="743"/>
      <c r="BM11" s="737"/>
      <c r="BN11" s="461"/>
      <c r="BO11" s="462"/>
      <c r="BP11" s="462"/>
      <c r="BQ11" s="462"/>
      <c r="BR11" s="462"/>
    </row>
    <row r="12" spans="1:70" s="439" customFormat="1" ht="15" customHeight="1" x14ac:dyDescent="0.25">
      <c r="A12" s="728" t="s">
        <v>23</v>
      </c>
      <c r="B12" s="728" t="s">
        <v>24</v>
      </c>
      <c r="C12" s="728" t="s">
        <v>25</v>
      </c>
      <c r="D12" s="728" t="s">
        <v>26</v>
      </c>
      <c r="E12" s="728" t="s">
        <v>27</v>
      </c>
      <c r="F12" s="728" t="s">
        <v>28</v>
      </c>
      <c r="G12" s="728" t="s">
        <v>29</v>
      </c>
      <c r="H12" s="746" t="s">
        <v>30</v>
      </c>
      <c r="I12" s="746" t="s">
        <v>31</v>
      </c>
      <c r="J12" s="746" t="s">
        <v>32</v>
      </c>
      <c r="K12" s="746" t="s">
        <v>33</v>
      </c>
      <c r="L12" s="728" t="s">
        <v>34</v>
      </c>
      <c r="M12" s="745" t="s">
        <v>35</v>
      </c>
      <c r="N12" s="736">
        <v>2020</v>
      </c>
      <c r="O12" s="737"/>
      <c r="P12" s="736">
        <v>2021</v>
      </c>
      <c r="Q12" s="737"/>
      <c r="R12" s="736">
        <v>2022</v>
      </c>
      <c r="S12" s="737"/>
      <c r="T12" s="736">
        <v>2023</v>
      </c>
      <c r="U12" s="737"/>
      <c r="V12" s="736">
        <v>2024</v>
      </c>
      <c r="W12" s="737"/>
      <c r="X12" s="736" t="s">
        <v>36</v>
      </c>
      <c r="Y12" s="737"/>
      <c r="Z12" s="738" t="s">
        <v>37</v>
      </c>
      <c r="AA12" s="739" t="s">
        <v>38</v>
      </c>
      <c r="AB12" s="738" t="s">
        <v>39</v>
      </c>
      <c r="AC12" s="740" t="s">
        <v>40</v>
      </c>
      <c r="AD12" s="738" t="s">
        <v>41</v>
      </c>
      <c r="AE12" s="738" t="s">
        <v>42</v>
      </c>
      <c r="AF12" s="735" t="s">
        <v>37</v>
      </c>
      <c r="AG12" s="741" t="s">
        <v>38</v>
      </c>
      <c r="AH12" s="735" t="s">
        <v>39</v>
      </c>
      <c r="AI12" s="741" t="s">
        <v>40</v>
      </c>
      <c r="AJ12" s="735" t="s">
        <v>41</v>
      </c>
      <c r="AK12" s="735" t="s">
        <v>42</v>
      </c>
      <c r="AL12" s="732" t="s">
        <v>37</v>
      </c>
      <c r="AM12" s="733" t="s">
        <v>38</v>
      </c>
      <c r="AN12" s="732" t="s">
        <v>39</v>
      </c>
      <c r="AO12" s="733" t="s">
        <v>40</v>
      </c>
      <c r="AP12" s="732" t="s">
        <v>41</v>
      </c>
      <c r="AQ12" s="732" t="s">
        <v>42</v>
      </c>
      <c r="AR12" s="732" t="s">
        <v>37</v>
      </c>
      <c r="AS12" s="733" t="s">
        <v>38</v>
      </c>
      <c r="AT12" s="732" t="s">
        <v>39</v>
      </c>
      <c r="AU12" s="733" t="s">
        <v>40</v>
      </c>
      <c r="AV12" s="732" t="s">
        <v>41</v>
      </c>
      <c r="AW12" s="732" t="s">
        <v>42</v>
      </c>
      <c r="AX12" s="732" t="s">
        <v>37</v>
      </c>
      <c r="AY12" s="733" t="s">
        <v>38</v>
      </c>
      <c r="AZ12" s="732" t="s">
        <v>39</v>
      </c>
      <c r="BA12" s="733" t="s">
        <v>40</v>
      </c>
      <c r="BB12" s="732" t="s">
        <v>41</v>
      </c>
      <c r="BC12" s="732" t="s">
        <v>42</v>
      </c>
      <c r="BD12" s="732" t="s">
        <v>43</v>
      </c>
      <c r="BE12" s="734" t="s">
        <v>44</v>
      </c>
      <c r="BF12" s="734" t="s">
        <v>45</v>
      </c>
      <c r="BG12" s="734" t="s">
        <v>46</v>
      </c>
      <c r="BH12" s="728" t="s">
        <v>47</v>
      </c>
      <c r="BI12" s="728" t="s">
        <v>48</v>
      </c>
      <c r="BJ12" s="728" t="s">
        <v>49</v>
      </c>
      <c r="BK12" s="728" t="s">
        <v>50</v>
      </c>
      <c r="BL12" s="730" t="s">
        <v>51</v>
      </c>
      <c r="BM12" s="730" t="s">
        <v>52</v>
      </c>
      <c r="BN12" s="461" t="s">
        <v>53</v>
      </c>
      <c r="BO12" s="462"/>
      <c r="BP12" s="462"/>
      <c r="BQ12" s="462"/>
      <c r="BR12" s="462"/>
    </row>
    <row r="13" spans="1:70" s="439" customFormat="1" ht="43.5" customHeight="1" x14ac:dyDescent="0.25">
      <c r="A13" s="729"/>
      <c r="B13" s="729"/>
      <c r="C13" s="729"/>
      <c r="D13" s="729"/>
      <c r="E13" s="729"/>
      <c r="F13" s="729"/>
      <c r="G13" s="729"/>
      <c r="H13" s="729"/>
      <c r="I13" s="729"/>
      <c r="J13" s="729"/>
      <c r="K13" s="729"/>
      <c r="L13" s="729"/>
      <c r="M13" s="729"/>
      <c r="N13" s="463" t="s">
        <v>54</v>
      </c>
      <c r="O13" s="463" t="s">
        <v>55</v>
      </c>
      <c r="P13" s="463" t="s">
        <v>54</v>
      </c>
      <c r="Q13" s="463" t="s">
        <v>55</v>
      </c>
      <c r="R13" s="463" t="s">
        <v>54</v>
      </c>
      <c r="S13" s="463" t="s">
        <v>55</v>
      </c>
      <c r="T13" s="463" t="s">
        <v>54</v>
      </c>
      <c r="U13" s="463" t="s">
        <v>55</v>
      </c>
      <c r="V13" s="463" t="s">
        <v>54</v>
      </c>
      <c r="W13" s="463" t="s">
        <v>55</v>
      </c>
      <c r="X13" s="464" t="s">
        <v>56</v>
      </c>
      <c r="Y13" s="464" t="s">
        <v>55</v>
      </c>
      <c r="Z13" s="729"/>
      <c r="AA13" s="729"/>
      <c r="AB13" s="729"/>
      <c r="AC13" s="729"/>
      <c r="AD13" s="729"/>
      <c r="AE13" s="729"/>
      <c r="AF13" s="729"/>
      <c r="AG13" s="729"/>
      <c r="AH13" s="729"/>
      <c r="AI13" s="729"/>
      <c r="AJ13" s="729"/>
      <c r="AK13" s="729"/>
      <c r="AL13" s="729"/>
      <c r="AM13" s="729"/>
      <c r="AN13" s="729"/>
      <c r="AO13" s="729"/>
      <c r="AP13" s="729"/>
      <c r="AQ13" s="729"/>
      <c r="AR13" s="729"/>
      <c r="AS13" s="729"/>
      <c r="AT13" s="729"/>
      <c r="AU13" s="729"/>
      <c r="AV13" s="729"/>
      <c r="AW13" s="729"/>
      <c r="AX13" s="729"/>
      <c r="AY13" s="729"/>
      <c r="AZ13" s="729"/>
      <c r="BA13" s="729"/>
      <c r="BB13" s="729"/>
      <c r="BC13" s="729"/>
      <c r="BD13" s="729"/>
      <c r="BE13" s="729"/>
      <c r="BF13" s="729"/>
      <c r="BG13" s="729"/>
      <c r="BH13" s="729"/>
      <c r="BI13" s="729"/>
      <c r="BJ13" s="729"/>
      <c r="BK13" s="729"/>
      <c r="BL13" s="731"/>
      <c r="BM13" s="731"/>
      <c r="BN13" s="465"/>
      <c r="BO13" s="462"/>
      <c r="BP13" s="462"/>
      <c r="BQ13" s="462"/>
      <c r="BR13" s="462"/>
    </row>
    <row r="14" spans="1:70" s="439" customFormat="1" ht="75.75" hidden="1" customHeight="1" x14ac:dyDescent="0.3">
      <c r="A14" s="466" t="s">
        <v>57</v>
      </c>
      <c r="B14" s="466" t="s">
        <v>58</v>
      </c>
      <c r="C14" s="466"/>
      <c r="D14" s="467" t="s">
        <v>59</v>
      </c>
      <c r="E14" s="466"/>
      <c r="F14" s="466" t="s">
        <v>60</v>
      </c>
      <c r="G14" s="466" t="s">
        <v>61</v>
      </c>
      <c r="H14" s="468">
        <v>44197</v>
      </c>
      <c r="I14" s="468">
        <v>45442</v>
      </c>
      <c r="J14" s="466" t="s">
        <v>62</v>
      </c>
      <c r="K14" s="469" t="s">
        <v>63</v>
      </c>
      <c r="L14" s="466">
        <v>1</v>
      </c>
      <c r="M14" s="470" t="s">
        <v>64</v>
      </c>
      <c r="N14" s="466"/>
      <c r="O14" s="471"/>
      <c r="P14" s="466">
        <v>1</v>
      </c>
      <c r="Q14" s="472">
        <v>13632340</v>
      </c>
      <c r="R14" s="466">
        <v>2</v>
      </c>
      <c r="S14" s="472">
        <v>28227526</v>
      </c>
      <c r="T14" s="466">
        <v>2</v>
      </c>
      <c r="U14" s="473">
        <v>29426682</v>
      </c>
      <c r="V14" s="466">
        <v>2</v>
      </c>
      <c r="W14" s="473">
        <v>29527880</v>
      </c>
      <c r="X14" s="474">
        <v>2</v>
      </c>
      <c r="Y14" s="471">
        <f t="shared" ref="Y14:Y16" si="0">O14+Q14+S14+U14+W14</f>
        <v>100814428</v>
      </c>
      <c r="Z14" s="466"/>
      <c r="AA14" s="466"/>
      <c r="AB14" s="466"/>
      <c r="AC14" s="466"/>
      <c r="AD14" s="466"/>
      <c r="AE14" s="466"/>
      <c r="AF14" s="471">
        <v>2726468</v>
      </c>
      <c r="AG14" s="475">
        <f>IF(Q14=0," ",AF14/Q14)</f>
        <v>0.2</v>
      </c>
      <c r="AH14" s="466">
        <v>1</v>
      </c>
      <c r="AI14" s="475">
        <f>IF(P14=0," ",AH14/P14)</f>
        <v>1</v>
      </c>
      <c r="AJ14" s="466" t="s">
        <v>65</v>
      </c>
      <c r="AK14" s="475"/>
      <c r="AL14" s="476"/>
      <c r="AM14" s="477">
        <f t="shared" ref="AM14:AM20" si="1">IF(Q14=0," ",AL14/Q14)</f>
        <v>0</v>
      </c>
      <c r="AN14" s="478"/>
      <c r="AO14" s="477">
        <f t="shared" ref="AO14:AO20" si="2">IF(P14=0," ",AN14/P14)</f>
        <v>0</v>
      </c>
      <c r="AP14" s="478"/>
      <c r="AQ14" s="478"/>
      <c r="AR14" s="476"/>
      <c r="AS14" s="477">
        <f t="shared" ref="AS14:AS20" si="3">IF(Q14=0," ",AR14/Q14)</f>
        <v>0</v>
      </c>
      <c r="AT14" s="478"/>
      <c r="AU14" s="477">
        <f t="shared" ref="AU14:AU20" si="4">IF(P14=0," ",AT14/P14)</f>
        <v>0</v>
      </c>
      <c r="AV14" s="478"/>
      <c r="AW14" s="478"/>
      <c r="AX14" s="476"/>
      <c r="AY14" s="477">
        <f t="shared" ref="AY14:AY20" si="5">IF(Q14=0," ",AX14/Q14)</f>
        <v>0</v>
      </c>
      <c r="AZ14" s="478"/>
      <c r="BA14" s="477">
        <f t="shared" ref="BA14:BA20" si="6">IF(P14=0," ",AZ14/P14)</f>
        <v>0</v>
      </c>
      <c r="BB14" s="478"/>
      <c r="BC14" s="478"/>
      <c r="BD14" s="478"/>
      <c r="BE14" s="478" t="s">
        <v>68</v>
      </c>
      <c r="BF14" s="478">
        <v>42</v>
      </c>
      <c r="BG14" s="478" t="s">
        <v>69</v>
      </c>
      <c r="BH14" s="466" t="s">
        <v>70</v>
      </c>
      <c r="BI14" s="466" t="s">
        <v>71</v>
      </c>
      <c r="BJ14" s="466" t="s">
        <v>72</v>
      </c>
      <c r="BK14" s="466" t="s">
        <v>73</v>
      </c>
      <c r="BL14" s="479" t="s">
        <v>74</v>
      </c>
      <c r="BM14" s="480" t="s">
        <v>75</v>
      </c>
      <c r="BN14" s="474"/>
      <c r="BO14" s="481"/>
      <c r="BP14" s="481"/>
      <c r="BQ14" s="481"/>
      <c r="BR14" s="481"/>
    </row>
    <row r="15" spans="1:70" s="439" customFormat="1" ht="56.25" hidden="1" customHeight="1" x14ac:dyDescent="0.3">
      <c r="A15" s="466" t="s">
        <v>76</v>
      </c>
      <c r="B15" s="466" t="s">
        <v>58</v>
      </c>
      <c r="C15" s="466"/>
      <c r="D15" s="467" t="s">
        <v>77</v>
      </c>
      <c r="E15" s="466"/>
      <c r="F15" s="466" t="s">
        <v>60</v>
      </c>
      <c r="G15" s="478" t="s">
        <v>78</v>
      </c>
      <c r="H15" s="482">
        <v>44197</v>
      </c>
      <c r="I15" s="482">
        <v>45291</v>
      </c>
      <c r="J15" s="466" t="s">
        <v>79</v>
      </c>
      <c r="K15" s="466" t="s">
        <v>80</v>
      </c>
      <c r="L15" s="466" t="s">
        <v>81</v>
      </c>
      <c r="M15" s="466" t="s">
        <v>64</v>
      </c>
      <c r="N15" s="466"/>
      <c r="O15" s="471"/>
      <c r="P15" s="475">
        <v>1</v>
      </c>
      <c r="Q15" s="471">
        <v>3000000</v>
      </c>
      <c r="R15" s="475">
        <v>1</v>
      </c>
      <c r="S15" s="471">
        <v>3000000</v>
      </c>
      <c r="T15" s="466">
        <v>1</v>
      </c>
      <c r="U15" s="471">
        <v>3000000</v>
      </c>
      <c r="V15" s="479" t="s">
        <v>82</v>
      </c>
      <c r="W15" s="483"/>
      <c r="X15" s="466">
        <v>1</v>
      </c>
      <c r="Y15" s="471">
        <f t="shared" si="0"/>
        <v>9000000</v>
      </c>
      <c r="Z15" s="466"/>
      <c r="AA15" s="466"/>
      <c r="AB15" s="466"/>
      <c r="AC15" s="466"/>
      <c r="AD15" s="466"/>
      <c r="AE15" s="466"/>
      <c r="AF15" s="484">
        <f t="shared" ref="AF15:AI16" si="7">IF(P15=0," ",AE15/P15)</f>
        <v>0</v>
      </c>
      <c r="AG15" s="484">
        <f t="shared" si="7"/>
        <v>0</v>
      </c>
      <c r="AH15" s="484">
        <f t="shared" si="7"/>
        <v>0</v>
      </c>
      <c r="AI15" s="484">
        <f t="shared" si="7"/>
        <v>0</v>
      </c>
      <c r="AJ15" s="485" t="s">
        <v>84</v>
      </c>
      <c r="AK15" s="475" t="s">
        <v>85</v>
      </c>
      <c r="AL15" s="486"/>
      <c r="AM15" s="487">
        <f t="shared" si="1"/>
        <v>0</v>
      </c>
      <c r="AN15" s="478"/>
      <c r="AO15" s="477">
        <f t="shared" si="2"/>
        <v>0</v>
      </c>
      <c r="AP15" s="478"/>
      <c r="AQ15" s="488"/>
      <c r="AR15" s="486"/>
      <c r="AS15" s="487">
        <f t="shared" si="3"/>
        <v>0</v>
      </c>
      <c r="AT15" s="478"/>
      <c r="AU15" s="477">
        <f t="shared" si="4"/>
        <v>0</v>
      </c>
      <c r="AV15" s="478"/>
      <c r="AW15" s="488"/>
      <c r="AX15" s="486"/>
      <c r="AY15" s="487">
        <f t="shared" si="5"/>
        <v>0</v>
      </c>
      <c r="AZ15" s="478"/>
      <c r="BA15" s="477">
        <f t="shared" si="6"/>
        <v>0</v>
      </c>
      <c r="BB15" s="478"/>
      <c r="BC15" s="488"/>
      <c r="BD15" s="488"/>
      <c r="BE15" s="478" t="s">
        <v>88</v>
      </c>
      <c r="BF15" s="478">
        <v>113</v>
      </c>
      <c r="BG15" s="478" t="s">
        <v>89</v>
      </c>
      <c r="BH15" s="466" t="s">
        <v>70</v>
      </c>
      <c r="BI15" s="466" t="s">
        <v>71</v>
      </c>
      <c r="BJ15" s="466" t="s">
        <v>91</v>
      </c>
      <c r="BK15" s="466" t="s">
        <v>92</v>
      </c>
      <c r="BL15" s="479">
        <v>3279797</v>
      </c>
      <c r="BM15" s="479" t="s">
        <v>93</v>
      </c>
      <c r="BN15" s="474"/>
      <c r="BO15" s="481"/>
      <c r="BP15" s="481"/>
      <c r="BQ15" s="481"/>
      <c r="BR15" s="481"/>
    </row>
    <row r="16" spans="1:70" s="439" customFormat="1" ht="64.5" hidden="1" customHeight="1" x14ac:dyDescent="0.3">
      <c r="A16" s="466" t="s">
        <v>94</v>
      </c>
      <c r="B16" s="466" t="s">
        <v>58</v>
      </c>
      <c r="C16" s="466"/>
      <c r="D16" s="467" t="s">
        <v>95</v>
      </c>
      <c r="E16" s="466"/>
      <c r="F16" s="466" t="s">
        <v>60</v>
      </c>
      <c r="G16" s="478" t="s">
        <v>96</v>
      </c>
      <c r="H16" s="482">
        <v>43831</v>
      </c>
      <c r="I16" s="482" t="s">
        <v>97</v>
      </c>
      <c r="J16" s="466" t="s">
        <v>98</v>
      </c>
      <c r="K16" s="466" t="s">
        <v>99</v>
      </c>
      <c r="L16" s="466" t="s">
        <v>81</v>
      </c>
      <c r="M16" s="466" t="s">
        <v>64</v>
      </c>
      <c r="N16" s="475">
        <v>1</v>
      </c>
      <c r="O16" s="471">
        <v>160032</v>
      </c>
      <c r="P16" s="475">
        <v>1</v>
      </c>
      <c r="Q16" s="471">
        <v>164833</v>
      </c>
      <c r="R16" s="475">
        <v>1</v>
      </c>
      <c r="S16" s="471">
        <v>169778</v>
      </c>
      <c r="T16" s="466">
        <v>1</v>
      </c>
      <c r="U16" s="471">
        <v>174871</v>
      </c>
      <c r="V16" s="479" t="s">
        <v>82</v>
      </c>
      <c r="W16" s="483"/>
      <c r="X16" s="466">
        <v>1</v>
      </c>
      <c r="Y16" s="471">
        <f t="shared" si="0"/>
        <v>669514</v>
      </c>
      <c r="Z16" s="466"/>
      <c r="AA16" s="466"/>
      <c r="AB16" s="466"/>
      <c r="AC16" s="466"/>
      <c r="AD16" s="466"/>
      <c r="AE16" s="466"/>
      <c r="AF16" s="484">
        <f t="shared" si="7"/>
        <v>0</v>
      </c>
      <c r="AG16" s="484">
        <f t="shared" si="7"/>
        <v>0</v>
      </c>
      <c r="AH16" s="475">
        <v>0</v>
      </c>
      <c r="AI16" s="475">
        <f>IF(T16=0," ",AH16/T16)</f>
        <v>0</v>
      </c>
      <c r="AJ16" s="466" t="s">
        <v>100</v>
      </c>
      <c r="AK16" s="466" t="s">
        <v>101</v>
      </c>
      <c r="AL16" s="486"/>
      <c r="AM16" s="487">
        <f t="shared" si="1"/>
        <v>0</v>
      </c>
      <c r="AN16" s="478"/>
      <c r="AO16" s="477">
        <f t="shared" si="2"/>
        <v>0</v>
      </c>
      <c r="AP16" s="478"/>
      <c r="AQ16" s="488"/>
      <c r="AR16" s="486"/>
      <c r="AS16" s="487">
        <f t="shared" si="3"/>
        <v>0</v>
      </c>
      <c r="AT16" s="478"/>
      <c r="AU16" s="477">
        <f t="shared" si="4"/>
        <v>0</v>
      </c>
      <c r="AV16" s="478"/>
      <c r="AW16" s="488"/>
      <c r="AX16" s="486"/>
      <c r="AY16" s="487">
        <f t="shared" si="5"/>
        <v>0</v>
      </c>
      <c r="AZ16" s="478"/>
      <c r="BA16" s="477">
        <f t="shared" si="6"/>
        <v>0</v>
      </c>
      <c r="BB16" s="478"/>
      <c r="BC16" s="488"/>
      <c r="BD16" s="488"/>
      <c r="BE16" s="478" t="s">
        <v>88</v>
      </c>
      <c r="BF16" s="478">
        <v>114</v>
      </c>
      <c r="BG16" s="478" t="s">
        <v>89</v>
      </c>
      <c r="BH16" s="466" t="s">
        <v>70</v>
      </c>
      <c r="BI16" s="466" t="s">
        <v>71</v>
      </c>
      <c r="BJ16" s="466" t="s">
        <v>91</v>
      </c>
      <c r="BK16" s="466" t="s">
        <v>92</v>
      </c>
      <c r="BL16" s="479">
        <v>3279797</v>
      </c>
      <c r="BM16" s="479" t="s">
        <v>93</v>
      </c>
      <c r="BN16" s="474"/>
      <c r="BO16" s="481"/>
      <c r="BP16" s="481"/>
      <c r="BQ16" s="481"/>
      <c r="BR16" s="481"/>
    </row>
    <row r="17" spans="1:70" s="439" customFormat="1" ht="51.75" hidden="1" customHeight="1" x14ac:dyDescent="0.3">
      <c r="A17" s="489" t="s">
        <v>104</v>
      </c>
      <c r="B17" s="466" t="s">
        <v>58</v>
      </c>
      <c r="C17" s="466"/>
      <c r="D17" s="467" t="s">
        <v>105</v>
      </c>
      <c r="E17" s="475"/>
      <c r="F17" s="466" t="s">
        <v>60</v>
      </c>
      <c r="G17" s="466" t="s">
        <v>106</v>
      </c>
      <c r="H17" s="482">
        <v>44197</v>
      </c>
      <c r="I17" s="482">
        <v>45627</v>
      </c>
      <c r="J17" s="466" t="s">
        <v>107</v>
      </c>
      <c r="K17" s="466" t="s">
        <v>108</v>
      </c>
      <c r="L17" s="466" t="s">
        <v>81</v>
      </c>
      <c r="M17" s="466" t="s">
        <v>64</v>
      </c>
      <c r="N17" s="466"/>
      <c r="O17" s="471"/>
      <c r="P17" s="466">
        <v>2</v>
      </c>
      <c r="Q17" s="490">
        <v>18491865.279999997</v>
      </c>
      <c r="R17" s="466">
        <v>2</v>
      </c>
      <c r="S17" s="490">
        <v>19196590.265820798</v>
      </c>
      <c r="T17" s="466">
        <v>2</v>
      </c>
      <c r="U17" s="490">
        <v>19940650.104524009</v>
      </c>
      <c r="V17" s="466">
        <v>2</v>
      </c>
      <c r="W17" s="490">
        <v>20728305.783652708</v>
      </c>
      <c r="X17" s="466">
        <v>8</v>
      </c>
      <c r="Y17" s="471">
        <f>+Q17+S17+U17+W17</f>
        <v>78357411.433997512</v>
      </c>
      <c r="Z17" s="491"/>
      <c r="AA17" s="491"/>
      <c r="AB17" s="491"/>
      <c r="AC17" s="491"/>
      <c r="AD17" s="491"/>
      <c r="AE17" s="491"/>
      <c r="AF17" s="492">
        <f>Q17*25%</f>
        <v>4622966.3199999994</v>
      </c>
      <c r="AG17" s="677">
        <f>IF(Q17=0," ",AF17/Q17)</f>
        <v>0.25</v>
      </c>
      <c r="AH17" s="493">
        <v>0.5</v>
      </c>
      <c r="AI17" s="494">
        <f>AH17/2</f>
        <v>0.25</v>
      </c>
      <c r="AJ17" s="674" t="s">
        <v>1273</v>
      </c>
      <c r="AK17" s="674" t="s">
        <v>110</v>
      </c>
      <c r="AL17" s="495"/>
      <c r="AM17" s="496">
        <f t="shared" si="1"/>
        <v>0</v>
      </c>
      <c r="AN17" s="497"/>
      <c r="AO17" s="498">
        <f t="shared" si="2"/>
        <v>0</v>
      </c>
      <c r="AP17" s="497"/>
      <c r="AQ17" s="499"/>
      <c r="AR17" s="495"/>
      <c r="AS17" s="496">
        <f t="shared" si="3"/>
        <v>0</v>
      </c>
      <c r="AT17" s="497"/>
      <c r="AU17" s="498">
        <f t="shared" si="4"/>
        <v>0</v>
      </c>
      <c r="AV17" s="497"/>
      <c r="AW17" s="499"/>
      <c r="AX17" s="495"/>
      <c r="AY17" s="496">
        <f t="shared" si="5"/>
        <v>0</v>
      </c>
      <c r="AZ17" s="497"/>
      <c r="BA17" s="498">
        <f t="shared" si="6"/>
        <v>0</v>
      </c>
      <c r="BB17" s="497"/>
      <c r="BC17" s="499"/>
      <c r="BD17" s="499"/>
      <c r="BE17" s="500" t="s">
        <v>112</v>
      </c>
      <c r="BF17" s="501">
        <v>17</v>
      </c>
      <c r="BG17" s="501" t="s">
        <v>113</v>
      </c>
      <c r="BH17" s="466" t="s">
        <v>70</v>
      </c>
      <c r="BI17" s="466" t="s">
        <v>71</v>
      </c>
      <c r="BJ17" s="502" t="s">
        <v>115</v>
      </c>
      <c r="BK17" s="503" t="s">
        <v>1274</v>
      </c>
      <c r="BL17" s="504" t="s">
        <v>117</v>
      </c>
      <c r="BM17" s="479" t="s">
        <v>1275</v>
      </c>
      <c r="BN17" s="474"/>
      <c r="BO17" s="481"/>
      <c r="BP17" s="481"/>
      <c r="BQ17" s="481"/>
      <c r="BR17" s="481"/>
    </row>
    <row r="18" spans="1:70" s="439" customFormat="1" ht="53.25" hidden="1" customHeight="1" x14ac:dyDescent="0.3">
      <c r="A18" s="466" t="s">
        <v>119</v>
      </c>
      <c r="B18" s="466" t="s">
        <v>58</v>
      </c>
      <c r="C18" s="466"/>
      <c r="D18" s="467" t="s">
        <v>120</v>
      </c>
      <c r="E18" s="475"/>
      <c r="F18" s="466" t="s">
        <v>60</v>
      </c>
      <c r="G18" s="466" t="s">
        <v>106</v>
      </c>
      <c r="H18" s="482">
        <v>44013</v>
      </c>
      <c r="I18" s="482">
        <v>45627</v>
      </c>
      <c r="J18" s="489" t="s">
        <v>121</v>
      </c>
      <c r="K18" s="475" t="s">
        <v>122</v>
      </c>
      <c r="L18" s="466" t="s">
        <v>123</v>
      </c>
      <c r="M18" s="470" t="s">
        <v>64</v>
      </c>
      <c r="N18" s="475">
        <v>1</v>
      </c>
      <c r="O18" s="472">
        <v>13267199.737956205</v>
      </c>
      <c r="P18" s="475">
        <v>1</v>
      </c>
      <c r="Q18" s="472">
        <v>27475761.207299273</v>
      </c>
      <c r="R18" s="475">
        <v>1</v>
      </c>
      <c r="S18" s="472">
        <v>27994784.966423359</v>
      </c>
      <c r="T18" s="466">
        <v>1</v>
      </c>
      <c r="U18" s="472">
        <v>27943079.775182482</v>
      </c>
      <c r="V18" s="466">
        <v>1</v>
      </c>
      <c r="W18" s="472">
        <v>26828691.848905113</v>
      </c>
      <c r="X18" s="466">
        <v>1</v>
      </c>
      <c r="Y18" s="472">
        <v>123509517.53576644</v>
      </c>
      <c r="Z18" s="491"/>
      <c r="AA18" s="491"/>
      <c r="AB18" s="491"/>
      <c r="AC18" s="491"/>
      <c r="AD18" s="491"/>
      <c r="AE18" s="505"/>
      <c r="AF18" s="491">
        <v>0</v>
      </c>
      <c r="AG18" s="484">
        <v>0</v>
      </c>
      <c r="AH18" s="506">
        <v>0</v>
      </c>
      <c r="AI18" s="475">
        <v>0</v>
      </c>
      <c r="AJ18" s="466" t="s">
        <v>124</v>
      </c>
      <c r="AK18" s="466"/>
      <c r="AL18" s="495"/>
      <c r="AM18" s="496">
        <f t="shared" si="1"/>
        <v>0</v>
      </c>
      <c r="AN18" s="497"/>
      <c r="AO18" s="498">
        <f t="shared" si="2"/>
        <v>0</v>
      </c>
      <c r="AP18" s="497"/>
      <c r="AQ18" s="499"/>
      <c r="AR18" s="495"/>
      <c r="AS18" s="496">
        <f t="shared" si="3"/>
        <v>0</v>
      </c>
      <c r="AT18" s="497"/>
      <c r="AU18" s="498">
        <f t="shared" si="4"/>
        <v>0</v>
      </c>
      <c r="AV18" s="497"/>
      <c r="AW18" s="499"/>
      <c r="AX18" s="495"/>
      <c r="AY18" s="496">
        <f t="shared" si="5"/>
        <v>0</v>
      </c>
      <c r="AZ18" s="497"/>
      <c r="BA18" s="498">
        <f t="shared" si="6"/>
        <v>0</v>
      </c>
      <c r="BB18" s="507"/>
      <c r="BC18" s="488"/>
      <c r="BD18" s="488"/>
      <c r="BE18" s="478" t="s">
        <v>112</v>
      </c>
      <c r="BF18" s="478">
        <v>17</v>
      </c>
      <c r="BG18" s="478" t="s">
        <v>113</v>
      </c>
      <c r="BH18" s="466" t="s">
        <v>70</v>
      </c>
      <c r="BI18" s="466" t="s">
        <v>71</v>
      </c>
      <c r="BJ18" s="466" t="s">
        <v>115</v>
      </c>
      <c r="BK18" s="466" t="s">
        <v>1274</v>
      </c>
      <c r="BL18" s="479" t="s">
        <v>117</v>
      </c>
      <c r="BM18" s="479" t="s">
        <v>1275</v>
      </c>
      <c r="BN18" s="474"/>
      <c r="BO18" s="481"/>
      <c r="BP18" s="481"/>
      <c r="BQ18" s="481"/>
      <c r="BR18" s="481"/>
    </row>
    <row r="19" spans="1:70" s="439" customFormat="1" ht="82.5" hidden="1" customHeight="1" x14ac:dyDescent="0.3">
      <c r="A19" s="466" t="s">
        <v>126</v>
      </c>
      <c r="B19" s="466" t="s">
        <v>58</v>
      </c>
      <c r="C19" s="466"/>
      <c r="D19" s="467" t="s">
        <v>127</v>
      </c>
      <c r="E19" s="466"/>
      <c r="F19" s="466" t="s">
        <v>60</v>
      </c>
      <c r="G19" s="466" t="s">
        <v>106</v>
      </c>
      <c r="H19" s="482">
        <v>44105</v>
      </c>
      <c r="I19" s="482">
        <v>45444</v>
      </c>
      <c r="J19" s="466" t="s">
        <v>128</v>
      </c>
      <c r="K19" s="466" t="s">
        <v>129</v>
      </c>
      <c r="L19" s="466" t="s">
        <v>130</v>
      </c>
      <c r="M19" s="466" t="s">
        <v>64</v>
      </c>
      <c r="N19" s="508"/>
      <c r="O19" s="509"/>
      <c r="P19" s="475">
        <v>0.55000000000000004</v>
      </c>
      <c r="Q19" s="471">
        <v>327993.92244653852</v>
      </c>
      <c r="R19" s="475">
        <v>1</v>
      </c>
      <c r="S19" s="471">
        <v>347072.88493086473</v>
      </c>
      <c r="T19" s="466">
        <v>1</v>
      </c>
      <c r="U19" s="471">
        <v>366353.36652817862</v>
      </c>
      <c r="V19" s="466">
        <v>1</v>
      </c>
      <c r="W19" s="471">
        <v>381471.57380879635</v>
      </c>
      <c r="X19" s="466">
        <v>1422891.7477143784</v>
      </c>
      <c r="Y19" s="471">
        <v>1422891.7477143784</v>
      </c>
      <c r="Z19" s="491"/>
      <c r="AA19" s="491"/>
      <c r="AB19" s="491"/>
      <c r="AC19" s="510"/>
      <c r="AD19" s="510"/>
      <c r="AE19" s="510"/>
      <c r="AF19" s="491">
        <v>0</v>
      </c>
      <c r="AG19" s="484">
        <f t="shared" ref="AG19:AH19" si="8">IF(Q19=0," ",AF19/Q19)</f>
        <v>0</v>
      </c>
      <c r="AH19" s="484">
        <f t="shared" si="8"/>
        <v>0</v>
      </c>
      <c r="AI19" s="475">
        <f t="shared" ref="AI19:AI20" si="9">IF(P19=0," ",AH19/P19)</f>
        <v>0</v>
      </c>
      <c r="AJ19" s="466" t="s">
        <v>131</v>
      </c>
      <c r="AK19" s="466" t="s">
        <v>132</v>
      </c>
      <c r="AL19" s="486"/>
      <c r="AM19" s="487">
        <f t="shared" si="1"/>
        <v>0</v>
      </c>
      <c r="AN19" s="478"/>
      <c r="AO19" s="477">
        <f t="shared" si="2"/>
        <v>0</v>
      </c>
      <c r="AP19" s="478"/>
      <c r="AQ19" s="488"/>
      <c r="AR19" s="486"/>
      <c r="AS19" s="487">
        <f t="shared" si="3"/>
        <v>0</v>
      </c>
      <c r="AT19" s="478"/>
      <c r="AU19" s="477">
        <f t="shared" si="4"/>
        <v>0</v>
      </c>
      <c r="AV19" s="478"/>
      <c r="AW19" s="488"/>
      <c r="AX19" s="486"/>
      <c r="AY19" s="487">
        <f t="shared" si="5"/>
        <v>0</v>
      </c>
      <c r="AZ19" s="478"/>
      <c r="BA19" s="477">
        <f t="shared" si="6"/>
        <v>0</v>
      </c>
      <c r="BB19" s="478"/>
      <c r="BC19" s="488"/>
      <c r="BD19" s="488"/>
      <c r="BE19" s="478" t="s">
        <v>135</v>
      </c>
      <c r="BF19" s="511">
        <v>49</v>
      </c>
      <c r="BG19" s="478" t="s">
        <v>136</v>
      </c>
      <c r="BH19" s="466" t="s">
        <v>70</v>
      </c>
      <c r="BI19" s="466" t="s">
        <v>71</v>
      </c>
      <c r="BJ19" s="466" t="s">
        <v>137</v>
      </c>
      <c r="BK19" s="466" t="s">
        <v>138</v>
      </c>
      <c r="BL19" s="479" t="s">
        <v>139</v>
      </c>
      <c r="BM19" s="479" t="s">
        <v>140</v>
      </c>
      <c r="BN19" s="474"/>
      <c r="BO19" s="481"/>
      <c r="BP19" s="481"/>
      <c r="BQ19" s="481"/>
      <c r="BR19" s="481"/>
    </row>
    <row r="20" spans="1:70" s="439" customFormat="1" ht="66.75" hidden="1" customHeight="1" x14ac:dyDescent="0.3">
      <c r="A20" s="466" t="s">
        <v>141</v>
      </c>
      <c r="B20" s="466" t="s">
        <v>58</v>
      </c>
      <c r="C20" s="466"/>
      <c r="D20" s="467" t="s">
        <v>142</v>
      </c>
      <c r="E20" s="466"/>
      <c r="F20" s="466" t="s">
        <v>60</v>
      </c>
      <c r="G20" s="466" t="s">
        <v>106</v>
      </c>
      <c r="H20" s="482">
        <v>44198</v>
      </c>
      <c r="I20" s="482">
        <v>45444</v>
      </c>
      <c r="J20" s="466" t="s">
        <v>143</v>
      </c>
      <c r="K20" s="466" t="s">
        <v>144</v>
      </c>
      <c r="L20" s="466" t="s">
        <v>145</v>
      </c>
      <c r="M20" s="466" t="s">
        <v>64</v>
      </c>
      <c r="N20" s="466"/>
      <c r="O20" s="471"/>
      <c r="P20" s="475">
        <v>1</v>
      </c>
      <c r="Q20" s="471">
        <v>56301120</v>
      </c>
      <c r="R20" s="475">
        <v>1</v>
      </c>
      <c r="S20" s="471">
        <v>63919365.300000004</v>
      </c>
      <c r="T20" s="466">
        <v>1</v>
      </c>
      <c r="U20" s="471">
        <v>72035298.425520003</v>
      </c>
      <c r="V20" s="466">
        <v>1</v>
      </c>
      <c r="W20" s="471">
        <v>78708041.858620808</v>
      </c>
      <c r="X20" s="466">
        <v>270963825.58414084</v>
      </c>
      <c r="Y20" s="471">
        <v>270963825.58414084</v>
      </c>
      <c r="Z20" s="491"/>
      <c r="AA20" s="491"/>
      <c r="AB20" s="491"/>
      <c r="AC20" s="491"/>
      <c r="AD20" s="491"/>
      <c r="AE20" s="491"/>
      <c r="AF20" s="491">
        <v>10125000</v>
      </c>
      <c r="AG20" s="484">
        <f>IF(Q20=0," ",AF20/Q20)</f>
        <v>0.17983656453015501</v>
      </c>
      <c r="AH20" s="512">
        <v>2.7E-2</v>
      </c>
      <c r="AI20" s="475">
        <f t="shared" si="9"/>
        <v>2.7E-2</v>
      </c>
      <c r="AJ20" s="466" t="s">
        <v>146</v>
      </c>
      <c r="AK20" s="466" t="s">
        <v>132</v>
      </c>
      <c r="AL20" s="486"/>
      <c r="AM20" s="487">
        <f t="shared" si="1"/>
        <v>0</v>
      </c>
      <c r="AN20" s="478"/>
      <c r="AO20" s="477">
        <f t="shared" si="2"/>
        <v>0</v>
      </c>
      <c r="AP20" s="478"/>
      <c r="AQ20" s="488"/>
      <c r="AR20" s="486"/>
      <c r="AS20" s="487">
        <f t="shared" si="3"/>
        <v>0</v>
      </c>
      <c r="AT20" s="478"/>
      <c r="AU20" s="477">
        <f t="shared" si="4"/>
        <v>0</v>
      </c>
      <c r="AV20" s="478"/>
      <c r="AW20" s="488"/>
      <c r="AX20" s="486"/>
      <c r="AY20" s="487">
        <f t="shared" si="5"/>
        <v>0</v>
      </c>
      <c r="AZ20" s="478"/>
      <c r="BA20" s="477">
        <f t="shared" si="6"/>
        <v>0</v>
      </c>
      <c r="BB20" s="478"/>
      <c r="BC20" s="488"/>
      <c r="BD20" s="488"/>
      <c r="BE20" s="478" t="s">
        <v>135</v>
      </c>
      <c r="BF20" s="511">
        <v>61</v>
      </c>
      <c r="BG20" s="478" t="s">
        <v>136</v>
      </c>
      <c r="BH20" s="466" t="s">
        <v>70</v>
      </c>
      <c r="BI20" s="466" t="s">
        <v>71</v>
      </c>
      <c r="BJ20" s="466" t="s">
        <v>137</v>
      </c>
      <c r="BK20" s="466" t="s">
        <v>138</v>
      </c>
      <c r="BL20" s="479" t="s">
        <v>139</v>
      </c>
      <c r="BM20" s="479" t="s">
        <v>140</v>
      </c>
      <c r="BN20" s="474"/>
      <c r="BO20" s="481"/>
      <c r="BP20" s="481"/>
      <c r="BQ20" s="481"/>
      <c r="BR20" s="481"/>
    </row>
    <row r="21" spans="1:70" s="439" customFormat="1" ht="60" hidden="1" customHeight="1" x14ac:dyDescent="0.3">
      <c r="A21" s="513" t="s">
        <v>150</v>
      </c>
      <c r="B21" s="485" t="s">
        <v>58</v>
      </c>
      <c r="C21" s="485"/>
      <c r="D21" s="514" t="s">
        <v>151</v>
      </c>
      <c r="E21" s="485"/>
      <c r="F21" s="485" t="s">
        <v>152</v>
      </c>
      <c r="G21" s="515" t="s">
        <v>106</v>
      </c>
      <c r="H21" s="468">
        <v>44136</v>
      </c>
      <c r="I21" s="468">
        <v>45473</v>
      </c>
      <c r="J21" s="485" t="s">
        <v>153</v>
      </c>
      <c r="K21" s="485" t="s">
        <v>154</v>
      </c>
      <c r="L21" s="485" t="s">
        <v>155</v>
      </c>
      <c r="M21" s="485" t="s">
        <v>64</v>
      </c>
      <c r="N21" s="516">
        <v>0.05</v>
      </c>
      <c r="O21" s="517">
        <v>800000</v>
      </c>
      <c r="P21" s="516">
        <v>0.25</v>
      </c>
      <c r="Q21" s="517">
        <v>4168419</v>
      </c>
      <c r="R21" s="516">
        <v>0.3</v>
      </c>
      <c r="S21" s="517">
        <v>4168419</v>
      </c>
      <c r="T21" s="485">
        <v>0.25</v>
      </c>
      <c r="U21" s="517">
        <v>4168419</v>
      </c>
      <c r="V21" s="485">
        <v>0.15</v>
      </c>
      <c r="W21" s="517">
        <v>4168419</v>
      </c>
      <c r="X21" s="485">
        <v>1</v>
      </c>
      <c r="Y21" s="518">
        <v>17473676</v>
      </c>
      <c r="Z21" s="517">
        <v>800000</v>
      </c>
      <c r="AA21" s="516">
        <v>1</v>
      </c>
      <c r="AB21" s="519">
        <v>0.05</v>
      </c>
      <c r="AC21" s="516">
        <v>0.2</v>
      </c>
      <c r="AD21" s="485" t="s">
        <v>156</v>
      </c>
      <c r="AE21" s="485"/>
      <c r="AF21" s="517">
        <v>1042104</v>
      </c>
      <c r="AG21" s="516">
        <v>0.06</v>
      </c>
      <c r="AH21" s="520">
        <v>0.05</v>
      </c>
      <c r="AI21" s="516">
        <v>0.2</v>
      </c>
      <c r="AJ21" s="485" t="s">
        <v>157</v>
      </c>
      <c r="AK21" s="485"/>
      <c r="AL21" s="521"/>
      <c r="AM21" s="522">
        <v>0</v>
      </c>
      <c r="AN21" s="515"/>
      <c r="AO21" s="522">
        <v>0</v>
      </c>
      <c r="AP21" s="515"/>
      <c r="AQ21" s="515"/>
      <c r="AR21" s="521"/>
      <c r="AS21" s="522">
        <v>0</v>
      </c>
      <c r="AT21" s="515"/>
      <c r="AU21" s="522">
        <v>0</v>
      </c>
      <c r="AV21" s="515"/>
      <c r="AW21" s="515"/>
      <c r="AX21" s="521"/>
      <c r="AY21" s="522">
        <v>0</v>
      </c>
      <c r="AZ21" s="515"/>
      <c r="BA21" s="522">
        <v>0</v>
      </c>
      <c r="BB21" s="515"/>
      <c r="BC21" s="515"/>
      <c r="BD21" s="515"/>
      <c r="BE21" s="515" t="s">
        <v>68</v>
      </c>
      <c r="BF21" s="515">
        <v>55</v>
      </c>
      <c r="BG21" s="515" t="s">
        <v>159</v>
      </c>
      <c r="BH21" s="485" t="s">
        <v>70</v>
      </c>
      <c r="BI21" s="485" t="s">
        <v>71</v>
      </c>
      <c r="BJ21" s="485" t="s">
        <v>160</v>
      </c>
      <c r="BK21" s="485" t="s">
        <v>161</v>
      </c>
      <c r="BL21" s="523" t="s">
        <v>162</v>
      </c>
      <c r="BM21" s="523" t="s">
        <v>163</v>
      </c>
      <c r="BN21" s="513"/>
      <c r="BO21" s="524"/>
      <c r="BP21" s="524"/>
      <c r="BQ21" s="524"/>
      <c r="BR21" s="524"/>
    </row>
    <row r="22" spans="1:70" s="439" customFormat="1" ht="85.5" hidden="1" customHeight="1" x14ac:dyDescent="0.3">
      <c r="A22" s="474" t="s">
        <v>164</v>
      </c>
      <c r="B22" s="466" t="s">
        <v>58</v>
      </c>
      <c r="C22" s="466"/>
      <c r="D22" s="467" t="s">
        <v>165</v>
      </c>
      <c r="E22" s="466"/>
      <c r="F22" s="474" t="s">
        <v>60</v>
      </c>
      <c r="G22" s="478" t="s">
        <v>166</v>
      </c>
      <c r="H22" s="482">
        <v>44136</v>
      </c>
      <c r="I22" s="482">
        <v>45473</v>
      </c>
      <c r="J22" s="466" t="s">
        <v>167</v>
      </c>
      <c r="K22" s="466" t="s">
        <v>168</v>
      </c>
      <c r="L22" s="466" t="s">
        <v>169</v>
      </c>
      <c r="M22" s="466" t="s">
        <v>64</v>
      </c>
      <c r="N22" s="475">
        <v>0.1</v>
      </c>
      <c r="O22" s="491">
        <v>19099644</v>
      </c>
      <c r="P22" s="475">
        <v>0.2</v>
      </c>
      <c r="Q22" s="491">
        <v>1800000</v>
      </c>
      <c r="R22" s="475">
        <v>0.2</v>
      </c>
      <c r="S22" s="491">
        <v>1800000</v>
      </c>
      <c r="T22" s="466">
        <v>0.2</v>
      </c>
      <c r="U22" s="491">
        <v>1800000</v>
      </c>
      <c r="V22" s="466">
        <v>0.3</v>
      </c>
      <c r="W22" s="505">
        <v>1800000</v>
      </c>
      <c r="X22" s="525">
        <v>1</v>
      </c>
      <c r="Y22" s="526">
        <v>26299644</v>
      </c>
      <c r="Z22" s="491"/>
      <c r="AA22" s="484">
        <v>0</v>
      </c>
      <c r="AB22" s="527">
        <v>0</v>
      </c>
      <c r="AC22" s="528">
        <v>0</v>
      </c>
      <c r="AD22" s="466"/>
      <c r="AE22" s="474"/>
      <c r="AF22" s="491">
        <v>0</v>
      </c>
      <c r="AG22" s="484">
        <v>0</v>
      </c>
      <c r="AH22" s="484">
        <v>0</v>
      </c>
      <c r="AI22" s="475">
        <v>0</v>
      </c>
      <c r="AJ22" s="466" t="s">
        <v>170</v>
      </c>
      <c r="AK22" s="466" t="s">
        <v>171</v>
      </c>
      <c r="AL22" s="486"/>
      <c r="AM22" s="487">
        <v>0</v>
      </c>
      <c r="AN22" s="478"/>
      <c r="AO22" s="477">
        <v>0</v>
      </c>
      <c r="AP22" s="478"/>
      <c r="AQ22" s="488"/>
      <c r="AR22" s="486"/>
      <c r="AS22" s="487">
        <v>0</v>
      </c>
      <c r="AT22" s="478"/>
      <c r="AU22" s="477">
        <v>0</v>
      </c>
      <c r="AV22" s="478"/>
      <c r="AW22" s="488"/>
      <c r="AX22" s="486"/>
      <c r="AY22" s="487">
        <v>0</v>
      </c>
      <c r="AZ22" s="478"/>
      <c r="BA22" s="477">
        <v>0</v>
      </c>
      <c r="BB22" s="478"/>
      <c r="BC22" s="488"/>
      <c r="BD22" s="488"/>
      <c r="BE22" s="478" t="s">
        <v>135</v>
      </c>
      <c r="BF22" s="488">
        <v>57</v>
      </c>
      <c r="BG22" s="478" t="s">
        <v>174</v>
      </c>
      <c r="BH22" s="466" t="s">
        <v>70</v>
      </c>
      <c r="BI22" s="466" t="s">
        <v>71</v>
      </c>
      <c r="BJ22" s="466" t="s">
        <v>176</v>
      </c>
      <c r="BK22" s="466" t="s">
        <v>177</v>
      </c>
      <c r="BL22" s="479">
        <v>3105612240</v>
      </c>
      <c r="BM22" s="479" t="s">
        <v>178</v>
      </c>
      <c r="BN22" s="474"/>
      <c r="BO22" s="481"/>
      <c r="BP22" s="481"/>
      <c r="BQ22" s="481"/>
      <c r="BR22" s="481"/>
    </row>
    <row r="23" spans="1:70" s="439" customFormat="1" ht="57.75" hidden="1" customHeight="1" x14ac:dyDescent="0.3">
      <c r="A23" s="513" t="s">
        <v>179</v>
      </c>
      <c r="B23" s="485" t="s">
        <v>58</v>
      </c>
      <c r="C23" s="485"/>
      <c r="D23" s="467" t="s">
        <v>180</v>
      </c>
      <c r="E23" s="466"/>
      <c r="F23" s="474" t="s">
        <v>60</v>
      </c>
      <c r="G23" s="478" t="s">
        <v>166</v>
      </c>
      <c r="H23" s="482">
        <v>44136</v>
      </c>
      <c r="I23" s="482">
        <v>45473</v>
      </c>
      <c r="J23" s="475" t="s">
        <v>181</v>
      </c>
      <c r="K23" s="466" t="s">
        <v>182</v>
      </c>
      <c r="L23" s="466" t="s">
        <v>169</v>
      </c>
      <c r="M23" s="466" t="s">
        <v>64</v>
      </c>
      <c r="N23" s="529"/>
      <c r="O23" s="530">
        <v>2954538</v>
      </c>
      <c r="P23" s="475">
        <v>1</v>
      </c>
      <c r="Q23" s="491">
        <v>251077.95</v>
      </c>
      <c r="R23" s="475">
        <v>1</v>
      </c>
      <c r="S23" s="491">
        <v>240067.92</v>
      </c>
      <c r="T23" s="466">
        <v>1</v>
      </c>
      <c r="U23" s="491">
        <v>253670.63750000001</v>
      </c>
      <c r="V23" s="466">
        <v>1</v>
      </c>
      <c r="W23" s="491">
        <v>497634.92499999999</v>
      </c>
      <c r="X23" s="525">
        <v>1</v>
      </c>
      <c r="Y23" s="526">
        <v>4196989.4325000001</v>
      </c>
      <c r="Z23" s="531"/>
      <c r="AA23" s="532">
        <v>0</v>
      </c>
      <c r="AB23" s="533"/>
      <c r="AC23" s="534" t="s">
        <v>183</v>
      </c>
      <c r="AD23" s="485"/>
      <c r="AE23" s="513"/>
      <c r="AF23" s="535">
        <v>0</v>
      </c>
      <c r="AG23" s="532">
        <v>0</v>
      </c>
      <c r="AH23" s="516">
        <v>0</v>
      </c>
      <c r="AI23" s="516">
        <v>0</v>
      </c>
      <c r="AJ23" s="485" t="s">
        <v>1276</v>
      </c>
      <c r="AK23" s="485" t="s">
        <v>185</v>
      </c>
      <c r="AL23" s="536"/>
      <c r="AM23" s="537">
        <v>0</v>
      </c>
      <c r="AN23" s="515"/>
      <c r="AO23" s="522">
        <v>0</v>
      </c>
      <c r="AP23" s="515"/>
      <c r="AQ23" s="538"/>
      <c r="AR23" s="536"/>
      <c r="AS23" s="537">
        <v>0</v>
      </c>
      <c r="AT23" s="515"/>
      <c r="AU23" s="522">
        <v>0</v>
      </c>
      <c r="AV23" s="515"/>
      <c r="AW23" s="538"/>
      <c r="AX23" s="536"/>
      <c r="AY23" s="537">
        <v>0</v>
      </c>
      <c r="AZ23" s="515"/>
      <c r="BA23" s="522">
        <v>0</v>
      </c>
      <c r="BB23" s="515"/>
      <c r="BC23" s="538"/>
      <c r="BD23" s="538"/>
      <c r="BE23" s="515" t="s">
        <v>135</v>
      </c>
      <c r="BF23" s="538">
        <v>59</v>
      </c>
      <c r="BG23" s="515" t="s">
        <v>174</v>
      </c>
      <c r="BH23" s="485" t="s">
        <v>70</v>
      </c>
      <c r="BI23" s="485" t="s">
        <v>71</v>
      </c>
      <c r="BJ23" s="485" t="s">
        <v>176</v>
      </c>
      <c r="BK23" s="485" t="s">
        <v>177</v>
      </c>
      <c r="BL23" s="523">
        <v>3105612240</v>
      </c>
      <c r="BM23" s="523" t="s">
        <v>178</v>
      </c>
      <c r="BN23" s="513"/>
      <c r="BO23" s="524"/>
      <c r="BP23" s="524"/>
      <c r="BQ23" s="524"/>
      <c r="BR23" s="524"/>
    </row>
    <row r="24" spans="1:70" s="439" customFormat="1" ht="50.25" customHeight="1" x14ac:dyDescent="0.25">
      <c r="A24" s="466" t="s">
        <v>188</v>
      </c>
      <c r="B24" s="466" t="s">
        <v>58</v>
      </c>
      <c r="C24" s="466"/>
      <c r="D24" s="467" t="s">
        <v>189</v>
      </c>
      <c r="E24" s="466"/>
      <c r="F24" s="466" t="s">
        <v>190</v>
      </c>
      <c r="G24" s="466" t="s">
        <v>106</v>
      </c>
      <c r="H24" s="482">
        <v>44105</v>
      </c>
      <c r="I24" s="482">
        <v>44561</v>
      </c>
      <c r="J24" s="466" t="s">
        <v>191</v>
      </c>
      <c r="K24" s="466" t="s">
        <v>192</v>
      </c>
      <c r="L24" s="466" t="s">
        <v>155</v>
      </c>
      <c r="M24" s="466" t="s">
        <v>193</v>
      </c>
      <c r="N24" s="475">
        <v>0.3</v>
      </c>
      <c r="O24" s="471">
        <v>10646080</v>
      </c>
      <c r="P24" s="475">
        <v>0.7</v>
      </c>
      <c r="Q24" s="471">
        <v>31938240</v>
      </c>
      <c r="R24" s="466" t="s">
        <v>82</v>
      </c>
      <c r="S24" s="471"/>
      <c r="T24" s="466" t="s">
        <v>82</v>
      </c>
      <c r="U24" s="471"/>
      <c r="V24" s="466" t="s">
        <v>82</v>
      </c>
      <c r="W24" s="539"/>
      <c r="X24" s="540">
        <v>1</v>
      </c>
      <c r="Y24" s="541">
        <v>42584320</v>
      </c>
      <c r="Z24" s="542">
        <f>5168000+5168000</f>
        <v>10336000</v>
      </c>
      <c r="AA24" s="543">
        <f t="shared" ref="AA24:AA25" si="10">Z24/O24</f>
        <v>0.970873786407767</v>
      </c>
      <c r="AB24" s="544">
        <v>30</v>
      </c>
      <c r="AC24" s="543">
        <v>0.3</v>
      </c>
      <c r="AD24" s="470" t="s">
        <v>194</v>
      </c>
      <c r="AE24" s="470"/>
      <c r="AF24" s="542">
        <f>5168000+5168000</f>
        <v>10336000</v>
      </c>
      <c r="AG24" s="543">
        <f t="shared" ref="AG24:AG26" si="11">AF24/Q24</f>
        <v>0.32362459546925565</v>
      </c>
      <c r="AH24" s="545">
        <v>0.35</v>
      </c>
      <c r="AI24" s="545">
        <v>0.5</v>
      </c>
      <c r="AJ24" s="470" t="s">
        <v>195</v>
      </c>
      <c r="AK24" s="470" t="s">
        <v>196</v>
      </c>
      <c r="AL24" s="476"/>
      <c r="AM24" s="477">
        <v>0</v>
      </c>
      <c r="AN24" s="478"/>
      <c r="AO24" s="477">
        <v>0</v>
      </c>
      <c r="AP24" s="478"/>
      <c r="AQ24" s="478"/>
      <c r="AR24" s="476"/>
      <c r="AS24" s="477">
        <v>0</v>
      </c>
      <c r="AT24" s="478"/>
      <c r="AU24" s="477">
        <v>0</v>
      </c>
      <c r="AV24" s="478"/>
      <c r="AW24" s="478"/>
      <c r="AX24" s="476"/>
      <c r="AY24" s="477">
        <v>0</v>
      </c>
      <c r="AZ24" s="478"/>
      <c r="BA24" s="477">
        <v>0</v>
      </c>
      <c r="BB24" s="478"/>
      <c r="BC24" s="478"/>
      <c r="BD24" s="478"/>
      <c r="BE24" s="478" t="s">
        <v>198</v>
      </c>
      <c r="BF24" s="478">
        <v>15</v>
      </c>
      <c r="BG24" s="478" t="s">
        <v>199</v>
      </c>
      <c r="BH24" s="466" t="s">
        <v>70</v>
      </c>
      <c r="BI24" s="466" t="s">
        <v>71</v>
      </c>
      <c r="BJ24" s="466" t="s">
        <v>201</v>
      </c>
      <c r="BK24" s="466" t="s">
        <v>202</v>
      </c>
      <c r="BL24" s="479">
        <v>3279797</v>
      </c>
      <c r="BM24" s="479" t="s">
        <v>203</v>
      </c>
      <c r="BN24" s="474"/>
      <c r="BO24" s="481"/>
      <c r="BP24" s="481"/>
      <c r="BQ24" s="481"/>
      <c r="BR24" s="481"/>
    </row>
    <row r="25" spans="1:70" s="439" customFormat="1" ht="50.25" customHeight="1" x14ac:dyDescent="0.25">
      <c r="A25" s="466" t="s">
        <v>204</v>
      </c>
      <c r="B25" s="466" t="s">
        <v>58</v>
      </c>
      <c r="C25" s="466"/>
      <c r="D25" s="467" t="s">
        <v>205</v>
      </c>
      <c r="E25" s="466"/>
      <c r="F25" s="466" t="s">
        <v>190</v>
      </c>
      <c r="G25" s="466" t="s">
        <v>106</v>
      </c>
      <c r="H25" s="482">
        <v>44105</v>
      </c>
      <c r="I25" s="482">
        <v>44377</v>
      </c>
      <c r="J25" s="466" t="s">
        <v>206</v>
      </c>
      <c r="K25" s="466" t="s">
        <v>207</v>
      </c>
      <c r="L25" s="466" t="s">
        <v>155</v>
      </c>
      <c r="M25" s="466" t="s">
        <v>193</v>
      </c>
      <c r="N25" s="475">
        <v>0.1</v>
      </c>
      <c r="O25" s="546">
        <f>4456000*3</f>
        <v>13368000</v>
      </c>
      <c r="P25" s="475">
        <v>0.9</v>
      </c>
      <c r="Q25" s="471">
        <v>26736000</v>
      </c>
      <c r="R25" s="466" t="s">
        <v>82</v>
      </c>
      <c r="S25" s="471"/>
      <c r="T25" s="466" t="s">
        <v>82</v>
      </c>
      <c r="U25" s="471"/>
      <c r="V25" s="466" t="s">
        <v>82</v>
      </c>
      <c r="W25" s="539"/>
      <c r="X25" s="540">
        <v>40104000</v>
      </c>
      <c r="Y25" s="471">
        <v>40104000</v>
      </c>
      <c r="Z25" s="471">
        <v>13368000</v>
      </c>
      <c r="AA25" s="475">
        <f t="shared" si="10"/>
        <v>1</v>
      </c>
      <c r="AB25" s="466">
        <v>10</v>
      </c>
      <c r="AC25" s="475">
        <f>AB25/10</f>
        <v>1</v>
      </c>
      <c r="AD25" s="466" t="s">
        <v>208</v>
      </c>
      <c r="AE25" s="547"/>
      <c r="AF25" s="471">
        <v>13953600</v>
      </c>
      <c r="AG25" s="475">
        <f t="shared" si="11"/>
        <v>0.52190305206463194</v>
      </c>
      <c r="AH25" s="475">
        <v>0.45</v>
      </c>
      <c r="AI25" s="475">
        <v>0.5</v>
      </c>
      <c r="AJ25" s="466" t="s">
        <v>209</v>
      </c>
      <c r="AK25" s="466"/>
      <c r="AL25" s="476"/>
      <c r="AM25" s="477">
        <v>0</v>
      </c>
      <c r="AN25" s="478"/>
      <c r="AO25" s="477">
        <v>0</v>
      </c>
      <c r="AP25" s="478"/>
      <c r="AQ25" s="478"/>
      <c r="AR25" s="476"/>
      <c r="AS25" s="477">
        <v>0</v>
      </c>
      <c r="AT25" s="478"/>
      <c r="AU25" s="477">
        <v>0</v>
      </c>
      <c r="AV25" s="478"/>
      <c r="AW25" s="478"/>
      <c r="AX25" s="476"/>
      <c r="AY25" s="477">
        <v>0</v>
      </c>
      <c r="AZ25" s="478"/>
      <c r="BA25" s="477">
        <v>0</v>
      </c>
      <c r="BB25" s="478"/>
      <c r="BC25" s="478"/>
      <c r="BD25" s="478"/>
      <c r="BE25" s="478" t="s">
        <v>135</v>
      </c>
      <c r="BF25" s="478">
        <v>60</v>
      </c>
      <c r="BG25" s="478" t="s">
        <v>211</v>
      </c>
      <c r="BH25" s="466" t="s">
        <v>70</v>
      </c>
      <c r="BI25" s="466" t="s">
        <v>71</v>
      </c>
      <c r="BJ25" s="466" t="s">
        <v>201</v>
      </c>
      <c r="BK25" s="466" t="s">
        <v>202</v>
      </c>
      <c r="BL25" s="479">
        <v>3279797</v>
      </c>
      <c r="BM25" s="479" t="s">
        <v>203</v>
      </c>
      <c r="BN25" s="474"/>
      <c r="BO25" s="481"/>
      <c r="BP25" s="481"/>
      <c r="BQ25" s="481"/>
      <c r="BR25" s="481"/>
    </row>
    <row r="26" spans="1:70" s="439" customFormat="1" ht="69.75" customHeight="1" x14ac:dyDescent="0.25">
      <c r="A26" s="466" t="s">
        <v>213</v>
      </c>
      <c r="B26" s="466" t="s">
        <v>58</v>
      </c>
      <c r="C26" s="466"/>
      <c r="D26" s="467" t="s">
        <v>214</v>
      </c>
      <c r="E26" s="466"/>
      <c r="F26" s="466" t="s">
        <v>190</v>
      </c>
      <c r="G26" s="466" t="s">
        <v>106</v>
      </c>
      <c r="H26" s="482">
        <v>44197</v>
      </c>
      <c r="I26" s="482">
        <v>45443</v>
      </c>
      <c r="J26" s="466" t="s">
        <v>215</v>
      </c>
      <c r="K26" s="466" t="s">
        <v>216</v>
      </c>
      <c r="L26" s="466" t="s">
        <v>217</v>
      </c>
      <c r="M26" s="466" t="s">
        <v>64</v>
      </c>
      <c r="N26" s="466"/>
      <c r="O26" s="471"/>
      <c r="P26" s="475">
        <v>1</v>
      </c>
      <c r="Q26" s="471">
        <v>3679600</v>
      </c>
      <c r="R26" s="475">
        <v>1</v>
      </c>
      <c r="S26" s="471">
        <v>1250218</v>
      </c>
      <c r="T26" s="466">
        <v>1</v>
      </c>
      <c r="U26" s="471">
        <v>1400218</v>
      </c>
      <c r="V26" s="466">
        <v>1</v>
      </c>
      <c r="W26" s="471">
        <v>1375109</v>
      </c>
      <c r="X26" s="540">
        <v>5275763</v>
      </c>
      <c r="Y26" s="471">
        <v>5275763</v>
      </c>
      <c r="Z26" s="471"/>
      <c r="AA26" s="484"/>
      <c r="AB26" s="474"/>
      <c r="AC26" s="484"/>
      <c r="AD26" s="485"/>
      <c r="AE26" s="485"/>
      <c r="AF26" s="471">
        <v>3679600</v>
      </c>
      <c r="AG26" s="475">
        <f t="shared" si="11"/>
        <v>1</v>
      </c>
      <c r="AH26" s="475">
        <v>1</v>
      </c>
      <c r="AI26" s="475">
        <v>1</v>
      </c>
      <c r="AJ26" s="485" t="s">
        <v>218</v>
      </c>
      <c r="AK26" s="485" t="s">
        <v>219</v>
      </c>
      <c r="AL26" s="476"/>
      <c r="AM26" s="477">
        <v>0</v>
      </c>
      <c r="AN26" s="478"/>
      <c r="AO26" s="477">
        <v>0</v>
      </c>
      <c r="AP26" s="478"/>
      <c r="AQ26" s="478"/>
      <c r="AR26" s="476"/>
      <c r="AS26" s="477">
        <v>0</v>
      </c>
      <c r="AT26" s="478"/>
      <c r="AU26" s="477">
        <v>0</v>
      </c>
      <c r="AV26" s="478"/>
      <c r="AW26" s="478"/>
      <c r="AX26" s="476"/>
      <c r="AY26" s="477">
        <v>0</v>
      </c>
      <c r="AZ26" s="478"/>
      <c r="BA26" s="477">
        <v>0</v>
      </c>
      <c r="BB26" s="478"/>
      <c r="BC26" s="478"/>
      <c r="BD26" s="478"/>
      <c r="BE26" s="478" t="s">
        <v>135</v>
      </c>
      <c r="BF26" s="478">
        <v>60</v>
      </c>
      <c r="BG26" s="478" t="s">
        <v>211</v>
      </c>
      <c r="BH26" s="466" t="s">
        <v>70</v>
      </c>
      <c r="BI26" s="466" t="s">
        <v>71</v>
      </c>
      <c r="BJ26" s="466" t="s">
        <v>201</v>
      </c>
      <c r="BK26" s="466" t="s">
        <v>202</v>
      </c>
      <c r="BL26" s="479">
        <v>3279797</v>
      </c>
      <c r="BM26" s="479" t="s">
        <v>203</v>
      </c>
      <c r="BN26" s="474"/>
      <c r="BO26" s="481"/>
      <c r="BP26" s="481"/>
      <c r="BQ26" s="481"/>
      <c r="BR26" s="481"/>
    </row>
    <row r="27" spans="1:70" s="439" customFormat="1" ht="51.75" hidden="1" customHeight="1" x14ac:dyDescent="0.3">
      <c r="A27" s="474" t="s">
        <v>221</v>
      </c>
      <c r="B27" s="466"/>
      <c r="C27" s="466"/>
      <c r="D27" s="467" t="s">
        <v>222</v>
      </c>
      <c r="E27" s="466"/>
      <c r="F27" s="466" t="s">
        <v>223</v>
      </c>
      <c r="G27" s="466" t="s">
        <v>224</v>
      </c>
      <c r="H27" s="482">
        <v>44197</v>
      </c>
      <c r="I27" s="482">
        <v>45442</v>
      </c>
      <c r="J27" s="466" t="s">
        <v>225</v>
      </c>
      <c r="K27" s="466" t="s">
        <v>226</v>
      </c>
      <c r="L27" s="466" t="s">
        <v>227</v>
      </c>
      <c r="M27" s="466" t="s">
        <v>64</v>
      </c>
      <c r="N27" s="466"/>
      <c r="O27" s="491"/>
      <c r="P27" s="475">
        <v>1</v>
      </c>
      <c r="Q27" s="542">
        <v>17048400</v>
      </c>
      <c r="R27" s="475">
        <v>1</v>
      </c>
      <c r="S27" s="542">
        <v>17559852</v>
      </c>
      <c r="T27" s="466">
        <v>1</v>
      </c>
      <c r="U27" s="542">
        <v>18086648</v>
      </c>
      <c r="V27" s="466">
        <v>1</v>
      </c>
      <c r="W27" s="541">
        <v>18629247</v>
      </c>
      <c r="X27" s="466">
        <v>1</v>
      </c>
      <c r="Y27" s="541">
        <v>71324147</v>
      </c>
      <c r="Z27" s="491"/>
      <c r="AA27" s="484" t="str">
        <f t="shared" ref="AA27:AA48" si="12">IF(O27=0," ",Z27/O27)</f>
        <v xml:space="preserve"> </v>
      </c>
      <c r="AB27" s="466"/>
      <c r="AC27" s="475" t="str">
        <f t="shared" ref="AC27:AC48" si="13">IF(N27=0," ",AB27/N27)</f>
        <v xml:space="preserve"> </v>
      </c>
      <c r="AD27" s="466"/>
      <c r="AE27" s="474"/>
      <c r="AF27" s="491">
        <f>Q27/4</f>
        <v>4262100</v>
      </c>
      <c r="AG27" s="484">
        <f>IF(Q27=0," ",AF27/Q27)</f>
        <v>0.25</v>
      </c>
      <c r="AH27" s="475">
        <v>1</v>
      </c>
      <c r="AI27" s="475">
        <f>IF(P27=0," ",AH27/P27)</f>
        <v>1</v>
      </c>
      <c r="AJ27" s="466" t="s">
        <v>228</v>
      </c>
      <c r="AK27" s="466" t="s">
        <v>229</v>
      </c>
      <c r="AL27" s="486"/>
      <c r="AM27" s="487">
        <f t="shared" ref="AM27:AM48" si="14">IF(Q27=0," ",AL27/Q27)</f>
        <v>0</v>
      </c>
      <c r="AN27" s="478"/>
      <c r="AO27" s="477">
        <f t="shared" ref="AO27:AO48" si="15">IF(P27=0," ",AN27/P27)</f>
        <v>0</v>
      </c>
      <c r="AP27" s="478"/>
      <c r="AQ27" s="488"/>
      <c r="AR27" s="486"/>
      <c r="AS27" s="487">
        <f t="shared" ref="AS27:AS48" si="16">IF(Q27=0," ",AR27/Q27)</f>
        <v>0</v>
      </c>
      <c r="AT27" s="478"/>
      <c r="AU27" s="477">
        <f t="shared" ref="AU27:AU48" si="17">IF(P27=0," ",AT27/P27)</f>
        <v>0</v>
      </c>
      <c r="AV27" s="478"/>
      <c r="AW27" s="488"/>
      <c r="AX27" s="486"/>
      <c r="AY27" s="487">
        <f t="shared" ref="AY27:AY48" si="18">IF(Q27=0," ",AX27/Q27)</f>
        <v>0</v>
      </c>
      <c r="AZ27" s="478"/>
      <c r="BA27" s="477">
        <f t="shared" ref="BA27:BA48" si="19">IF(P27=0," ",AZ27/P27)</f>
        <v>0</v>
      </c>
      <c r="BB27" s="478"/>
      <c r="BC27" s="488"/>
      <c r="BD27" s="488"/>
      <c r="BE27" s="488"/>
      <c r="BF27" s="478">
        <v>51</v>
      </c>
      <c r="BG27" s="478" t="s">
        <v>232</v>
      </c>
      <c r="BH27" s="466" t="s">
        <v>70</v>
      </c>
      <c r="BI27" s="466" t="s">
        <v>71</v>
      </c>
      <c r="BJ27" s="466" t="s">
        <v>233</v>
      </c>
      <c r="BK27" s="466" t="s">
        <v>234</v>
      </c>
      <c r="BL27" s="479" t="s">
        <v>235</v>
      </c>
      <c r="BM27" s="479" t="s">
        <v>236</v>
      </c>
      <c r="BN27" s="474"/>
      <c r="BO27" s="481"/>
      <c r="BP27" s="481"/>
      <c r="BQ27" s="481"/>
      <c r="BR27" s="481"/>
    </row>
    <row r="28" spans="1:70" s="439" customFormat="1" ht="54.75" hidden="1" customHeight="1" x14ac:dyDescent="0.3">
      <c r="A28" s="474" t="s">
        <v>237</v>
      </c>
      <c r="B28" s="466"/>
      <c r="C28" s="466"/>
      <c r="D28" s="467" t="s">
        <v>238</v>
      </c>
      <c r="E28" s="466"/>
      <c r="F28" s="466" t="s">
        <v>223</v>
      </c>
      <c r="G28" s="466" t="s">
        <v>224</v>
      </c>
      <c r="H28" s="482">
        <v>44197</v>
      </c>
      <c r="I28" s="482">
        <v>45442</v>
      </c>
      <c r="J28" s="466" t="s">
        <v>239</v>
      </c>
      <c r="K28" s="466" t="s">
        <v>240</v>
      </c>
      <c r="L28" s="466" t="s">
        <v>155</v>
      </c>
      <c r="M28" s="466"/>
      <c r="N28" s="466"/>
      <c r="O28" s="491"/>
      <c r="P28" s="466"/>
      <c r="Q28" s="471"/>
      <c r="R28" s="466"/>
      <c r="S28" s="471"/>
      <c r="T28" s="466">
        <v>1</v>
      </c>
      <c r="U28" s="471"/>
      <c r="V28" s="466">
        <v>1</v>
      </c>
      <c r="W28" s="474"/>
      <c r="X28" s="474">
        <v>2</v>
      </c>
      <c r="Y28" s="548"/>
      <c r="Z28" s="491"/>
      <c r="AA28" s="484" t="str">
        <f t="shared" si="12"/>
        <v xml:space="preserve"> </v>
      </c>
      <c r="AB28" s="466"/>
      <c r="AC28" s="475" t="str">
        <f t="shared" si="13"/>
        <v xml:space="preserve"> </v>
      </c>
      <c r="AD28" s="466"/>
      <c r="AE28" s="474"/>
      <c r="AF28" s="491">
        <v>0</v>
      </c>
      <c r="AG28" s="484">
        <f t="shared" ref="AG28:AI28" si="20">IF(Q30=0," ",AF30/Q30)</f>
        <v>0</v>
      </c>
      <c r="AH28" s="484">
        <f t="shared" si="20"/>
        <v>0</v>
      </c>
      <c r="AI28" s="484">
        <f t="shared" si="20"/>
        <v>0</v>
      </c>
      <c r="AJ28" s="466" t="s">
        <v>241</v>
      </c>
      <c r="AK28" s="466"/>
      <c r="AL28" s="486"/>
      <c r="AM28" s="487" t="str">
        <f t="shared" si="14"/>
        <v xml:space="preserve"> </v>
      </c>
      <c r="AN28" s="478"/>
      <c r="AO28" s="477" t="str">
        <f t="shared" si="15"/>
        <v xml:space="preserve"> </v>
      </c>
      <c r="AP28" s="478"/>
      <c r="AQ28" s="488"/>
      <c r="AR28" s="486"/>
      <c r="AS28" s="487" t="str">
        <f t="shared" si="16"/>
        <v xml:space="preserve"> </v>
      </c>
      <c r="AT28" s="478"/>
      <c r="AU28" s="477" t="str">
        <f t="shared" si="17"/>
        <v xml:space="preserve"> </v>
      </c>
      <c r="AV28" s="478"/>
      <c r="AW28" s="488"/>
      <c r="AX28" s="486"/>
      <c r="AY28" s="487" t="str">
        <f t="shared" si="18"/>
        <v xml:space="preserve"> </v>
      </c>
      <c r="AZ28" s="478"/>
      <c r="BA28" s="477" t="str">
        <f t="shared" si="19"/>
        <v xml:space="preserve"> </v>
      </c>
      <c r="BB28" s="478"/>
      <c r="BC28" s="488"/>
      <c r="BD28" s="488"/>
      <c r="BE28" s="488"/>
      <c r="BF28" s="478">
        <v>54</v>
      </c>
      <c r="BG28" s="478" t="s">
        <v>232</v>
      </c>
      <c r="BH28" s="466" t="s">
        <v>70</v>
      </c>
      <c r="BI28" s="466" t="s">
        <v>71</v>
      </c>
      <c r="BJ28" s="466" t="s">
        <v>233</v>
      </c>
      <c r="BK28" s="466" t="s">
        <v>234</v>
      </c>
      <c r="BL28" s="479" t="s">
        <v>235</v>
      </c>
      <c r="BM28" s="479" t="s">
        <v>236</v>
      </c>
      <c r="BN28" s="474"/>
      <c r="BO28" s="481"/>
      <c r="BP28" s="481"/>
      <c r="BQ28" s="481"/>
      <c r="BR28" s="481"/>
    </row>
    <row r="29" spans="1:70" s="439" customFormat="1" ht="66" hidden="1" customHeight="1" x14ac:dyDescent="0.3">
      <c r="A29" s="474" t="s">
        <v>243</v>
      </c>
      <c r="B29" s="466"/>
      <c r="C29" s="466"/>
      <c r="D29" s="467" t="s">
        <v>244</v>
      </c>
      <c r="E29" s="466"/>
      <c r="F29" s="466" t="s">
        <v>223</v>
      </c>
      <c r="G29" s="466" t="s">
        <v>224</v>
      </c>
      <c r="H29" s="482">
        <v>44197</v>
      </c>
      <c r="I29" s="482">
        <v>45442</v>
      </c>
      <c r="J29" s="466" t="s">
        <v>245</v>
      </c>
      <c r="K29" s="466" t="s">
        <v>246</v>
      </c>
      <c r="L29" s="466" t="s">
        <v>155</v>
      </c>
      <c r="M29" s="466" t="s">
        <v>64</v>
      </c>
      <c r="N29" s="466"/>
      <c r="O29" s="491"/>
      <c r="P29" s="466"/>
      <c r="Q29" s="471"/>
      <c r="R29" s="475">
        <v>1</v>
      </c>
      <c r="S29" s="471"/>
      <c r="T29" s="466"/>
      <c r="U29" s="471"/>
      <c r="V29" s="479"/>
      <c r="W29" s="471"/>
      <c r="X29" s="540">
        <v>1</v>
      </c>
      <c r="Y29" s="548"/>
      <c r="Z29" s="491"/>
      <c r="AA29" s="484" t="str">
        <f t="shared" si="12"/>
        <v xml:space="preserve"> </v>
      </c>
      <c r="AB29" s="466"/>
      <c r="AC29" s="475" t="str">
        <f t="shared" si="13"/>
        <v xml:space="preserve"> </v>
      </c>
      <c r="AD29" s="466"/>
      <c r="AE29" s="474"/>
      <c r="AF29" s="491">
        <v>0</v>
      </c>
      <c r="AG29" s="491">
        <v>0</v>
      </c>
      <c r="AH29" s="491">
        <v>0</v>
      </c>
      <c r="AI29" s="491">
        <v>0</v>
      </c>
      <c r="AJ29" s="466" t="s">
        <v>229</v>
      </c>
      <c r="AK29" s="466" t="s">
        <v>1277</v>
      </c>
      <c r="AL29" s="486"/>
      <c r="AM29" s="487" t="str">
        <f t="shared" si="14"/>
        <v xml:space="preserve"> </v>
      </c>
      <c r="AN29" s="478"/>
      <c r="AO29" s="477" t="str">
        <f t="shared" si="15"/>
        <v xml:space="preserve"> </v>
      </c>
      <c r="AP29" s="478"/>
      <c r="AQ29" s="488"/>
      <c r="AR29" s="486"/>
      <c r="AS29" s="487" t="str">
        <f t="shared" si="16"/>
        <v xml:space="preserve"> </v>
      </c>
      <c r="AT29" s="478"/>
      <c r="AU29" s="477" t="str">
        <f t="shared" si="17"/>
        <v xml:space="preserve"> </v>
      </c>
      <c r="AV29" s="478"/>
      <c r="AW29" s="488"/>
      <c r="AX29" s="486"/>
      <c r="AY29" s="487" t="str">
        <f t="shared" si="18"/>
        <v xml:space="preserve"> </v>
      </c>
      <c r="AZ29" s="478"/>
      <c r="BA29" s="477" t="str">
        <f t="shared" si="19"/>
        <v xml:space="preserve"> </v>
      </c>
      <c r="BB29" s="478"/>
      <c r="BC29" s="488"/>
      <c r="BD29" s="488"/>
      <c r="BE29" s="488"/>
      <c r="BF29" s="478">
        <v>54</v>
      </c>
      <c r="BG29" s="478" t="s">
        <v>232</v>
      </c>
      <c r="BH29" s="466" t="s">
        <v>70</v>
      </c>
      <c r="BI29" s="466" t="s">
        <v>71</v>
      </c>
      <c r="BJ29" s="466" t="s">
        <v>233</v>
      </c>
      <c r="BK29" s="466" t="s">
        <v>249</v>
      </c>
      <c r="BL29" s="479" t="s">
        <v>235</v>
      </c>
      <c r="BM29" s="479" t="s">
        <v>236</v>
      </c>
      <c r="BN29" s="474"/>
      <c r="BO29" s="481"/>
      <c r="BP29" s="481"/>
      <c r="BQ29" s="481"/>
      <c r="BR29" s="481"/>
    </row>
    <row r="30" spans="1:70" s="439" customFormat="1" ht="72.75" hidden="1" customHeight="1" x14ac:dyDescent="0.3">
      <c r="A30" s="474" t="s">
        <v>250</v>
      </c>
      <c r="B30" s="466" t="s">
        <v>58</v>
      </c>
      <c r="C30" s="466"/>
      <c r="D30" s="467" t="s">
        <v>251</v>
      </c>
      <c r="E30" s="466"/>
      <c r="F30" s="466" t="s">
        <v>252</v>
      </c>
      <c r="G30" s="466" t="s">
        <v>253</v>
      </c>
      <c r="H30" s="549">
        <v>44197</v>
      </c>
      <c r="I30" s="549">
        <v>45442</v>
      </c>
      <c r="J30" s="466" t="s">
        <v>254</v>
      </c>
      <c r="K30" s="466" t="s">
        <v>255</v>
      </c>
      <c r="L30" s="466" t="s">
        <v>256</v>
      </c>
      <c r="M30" s="466" t="s">
        <v>64</v>
      </c>
      <c r="N30" s="475">
        <v>0</v>
      </c>
      <c r="O30" s="471">
        <v>0</v>
      </c>
      <c r="P30" s="475">
        <v>1</v>
      </c>
      <c r="Q30" s="471">
        <v>814033</v>
      </c>
      <c r="R30" s="475">
        <v>1</v>
      </c>
      <c r="S30" s="471">
        <v>1676554</v>
      </c>
      <c r="T30" s="475">
        <v>1</v>
      </c>
      <c r="U30" s="471">
        <v>2589978</v>
      </c>
      <c r="V30" s="475">
        <v>1</v>
      </c>
      <c r="W30" s="471">
        <v>1333410</v>
      </c>
      <c r="X30" s="475">
        <v>1</v>
      </c>
      <c r="Y30" s="526">
        <f t="shared" ref="Y30:Y55" si="21">O30+Q30+S30+U30+W30</f>
        <v>6413975</v>
      </c>
      <c r="Z30" s="491"/>
      <c r="AA30" s="484" t="str">
        <f t="shared" si="12"/>
        <v xml:space="preserve"> </v>
      </c>
      <c r="AB30" s="466"/>
      <c r="AC30" s="475" t="str">
        <f t="shared" si="13"/>
        <v xml:space="preserve"> </v>
      </c>
      <c r="AD30" s="466"/>
      <c r="AE30" s="474"/>
      <c r="AF30" s="491">
        <v>0</v>
      </c>
      <c r="AG30" s="466">
        <v>0</v>
      </c>
      <c r="AH30" s="466">
        <v>0</v>
      </c>
      <c r="AI30" s="475">
        <f t="shared" ref="AI30:AI49" si="22">IF(P30=0," ",AH30/P30)</f>
        <v>0</v>
      </c>
      <c r="AJ30" s="466" t="s">
        <v>257</v>
      </c>
      <c r="AK30" s="466" t="s">
        <v>258</v>
      </c>
      <c r="AL30" s="486"/>
      <c r="AM30" s="487">
        <f t="shared" si="14"/>
        <v>0</v>
      </c>
      <c r="AN30" s="478"/>
      <c r="AO30" s="477">
        <f t="shared" si="15"/>
        <v>0</v>
      </c>
      <c r="AP30" s="478"/>
      <c r="AQ30" s="488"/>
      <c r="AR30" s="486"/>
      <c r="AS30" s="487">
        <f t="shared" si="16"/>
        <v>0</v>
      </c>
      <c r="AT30" s="478"/>
      <c r="AU30" s="477">
        <f t="shared" si="17"/>
        <v>0</v>
      </c>
      <c r="AV30" s="478"/>
      <c r="AW30" s="488"/>
      <c r="AX30" s="486"/>
      <c r="AY30" s="487">
        <f t="shared" si="18"/>
        <v>0</v>
      </c>
      <c r="AZ30" s="478"/>
      <c r="BA30" s="477">
        <f t="shared" si="19"/>
        <v>0</v>
      </c>
      <c r="BB30" s="478"/>
      <c r="BC30" s="488"/>
      <c r="BD30" s="488"/>
      <c r="BE30" s="478" t="s">
        <v>261</v>
      </c>
      <c r="BF30" s="478" t="s">
        <v>262</v>
      </c>
      <c r="BG30" s="478" t="s">
        <v>263</v>
      </c>
      <c r="BH30" s="466" t="s">
        <v>264</v>
      </c>
      <c r="BI30" s="466" t="s">
        <v>265</v>
      </c>
      <c r="BJ30" s="466" t="s">
        <v>266</v>
      </c>
      <c r="BK30" s="466" t="s">
        <v>267</v>
      </c>
      <c r="BL30" s="479">
        <v>3241000</v>
      </c>
      <c r="BM30" s="479" t="s">
        <v>268</v>
      </c>
      <c r="BN30" s="466"/>
      <c r="BO30" s="481"/>
      <c r="BP30" s="481"/>
      <c r="BQ30" s="481"/>
      <c r="BR30" s="481"/>
    </row>
    <row r="31" spans="1:70" s="439" customFormat="1" ht="80.25" hidden="1" customHeight="1" x14ac:dyDescent="0.3">
      <c r="A31" s="474" t="s">
        <v>269</v>
      </c>
      <c r="B31" s="466" t="s">
        <v>58</v>
      </c>
      <c r="C31" s="466"/>
      <c r="D31" s="467" t="s">
        <v>270</v>
      </c>
      <c r="E31" s="466"/>
      <c r="F31" s="466" t="s">
        <v>252</v>
      </c>
      <c r="G31" s="466" t="s">
        <v>253</v>
      </c>
      <c r="H31" s="549">
        <v>44197</v>
      </c>
      <c r="I31" s="549">
        <v>45442</v>
      </c>
      <c r="J31" s="466" t="s">
        <v>271</v>
      </c>
      <c r="K31" s="466" t="s">
        <v>272</v>
      </c>
      <c r="L31" s="466" t="s">
        <v>273</v>
      </c>
      <c r="M31" s="466" t="s">
        <v>64</v>
      </c>
      <c r="N31" s="530">
        <v>0</v>
      </c>
      <c r="O31" s="471">
        <v>0</v>
      </c>
      <c r="P31" s="530">
        <v>2</v>
      </c>
      <c r="Q31" s="471">
        <v>39600000</v>
      </c>
      <c r="R31" s="530">
        <v>2</v>
      </c>
      <c r="S31" s="471">
        <v>40788000</v>
      </c>
      <c r="T31" s="530">
        <v>2</v>
      </c>
      <c r="U31" s="471">
        <v>42011640</v>
      </c>
      <c r="V31" s="530">
        <v>1</v>
      </c>
      <c r="W31" s="471">
        <v>21635992</v>
      </c>
      <c r="X31" s="530">
        <v>7</v>
      </c>
      <c r="Y31" s="526">
        <f t="shared" si="21"/>
        <v>144035632</v>
      </c>
      <c r="Z31" s="491"/>
      <c r="AA31" s="484" t="str">
        <f t="shared" si="12"/>
        <v xml:space="preserve"> </v>
      </c>
      <c r="AB31" s="466"/>
      <c r="AC31" s="475" t="str">
        <f t="shared" si="13"/>
        <v xml:space="preserve"> </v>
      </c>
      <c r="AD31" s="466"/>
      <c r="AE31" s="474"/>
      <c r="AF31" s="491">
        <v>9900000</v>
      </c>
      <c r="AG31" s="484">
        <f t="shared" ref="AG31:AG49" si="23">IF(Q31=0," ",AF31/Q31)</f>
        <v>0.25</v>
      </c>
      <c r="AH31" s="466">
        <v>0</v>
      </c>
      <c r="AI31" s="475">
        <f t="shared" si="22"/>
        <v>0</v>
      </c>
      <c r="AJ31" s="466" t="s">
        <v>274</v>
      </c>
      <c r="AK31" s="466" t="s">
        <v>275</v>
      </c>
      <c r="AL31" s="486"/>
      <c r="AM31" s="487">
        <f t="shared" si="14"/>
        <v>0</v>
      </c>
      <c r="AN31" s="478"/>
      <c r="AO31" s="477">
        <f t="shared" si="15"/>
        <v>0</v>
      </c>
      <c r="AP31" s="478"/>
      <c r="AQ31" s="488"/>
      <c r="AR31" s="486"/>
      <c r="AS31" s="487">
        <f t="shared" si="16"/>
        <v>0</v>
      </c>
      <c r="AT31" s="478"/>
      <c r="AU31" s="477">
        <f t="shared" si="17"/>
        <v>0</v>
      </c>
      <c r="AV31" s="478"/>
      <c r="AW31" s="488"/>
      <c r="AX31" s="486"/>
      <c r="AY31" s="487">
        <f t="shared" si="18"/>
        <v>0</v>
      </c>
      <c r="AZ31" s="478"/>
      <c r="BA31" s="477">
        <f t="shared" si="19"/>
        <v>0</v>
      </c>
      <c r="BB31" s="478"/>
      <c r="BC31" s="488"/>
      <c r="BD31" s="488"/>
      <c r="BE31" s="478" t="s">
        <v>261</v>
      </c>
      <c r="BF31" s="478" t="s">
        <v>262</v>
      </c>
      <c r="BG31" s="478" t="s">
        <v>263</v>
      </c>
      <c r="BH31" s="466" t="s">
        <v>264</v>
      </c>
      <c r="BI31" s="466" t="s">
        <v>265</v>
      </c>
      <c r="BJ31" s="466" t="s">
        <v>266</v>
      </c>
      <c r="BK31" s="466" t="s">
        <v>267</v>
      </c>
      <c r="BL31" s="479">
        <v>3241000</v>
      </c>
      <c r="BM31" s="479" t="s">
        <v>268</v>
      </c>
      <c r="BN31" s="466"/>
      <c r="BO31" s="481"/>
      <c r="BP31" s="481"/>
      <c r="BQ31" s="481"/>
      <c r="BR31" s="481"/>
    </row>
    <row r="32" spans="1:70" s="439" customFormat="1" ht="72.75" hidden="1" customHeight="1" x14ac:dyDescent="0.3">
      <c r="A32" s="474" t="s">
        <v>278</v>
      </c>
      <c r="B32" s="466" t="s">
        <v>58</v>
      </c>
      <c r="C32" s="466"/>
      <c r="D32" s="467" t="s">
        <v>279</v>
      </c>
      <c r="E32" s="466"/>
      <c r="F32" s="466" t="s">
        <v>280</v>
      </c>
      <c r="G32" s="466" t="s">
        <v>253</v>
      </c>
      <c r="H32" s="549">
        <v>44197</v>
      </c>
      <c r="I32" s="549">
        <v>44560</v>
      </c>
      <c r="J32" s="466" t="s">
        <v>281</v>
      </c>
      <c r="K32" s="466" t="s">
        <v>282</v>
      </c>
      <c r="L32" s="466" t="s">
        <v>283</v>
      </c>
      <c r="M32" s="466" t="s">
        <v>64</v>
      </c>
      <c r="N32" s="530">
        <v>0</v>
      </c>
      <c r="O32" s="471">
        <v>0</v>
      </c>
      <c r="P32" s="530">
        <v>1</v>
      </c>
      <c r="Q32" s="471">
        <v>45561156</v>
      </c>
      <c r="R32" s="530">
        <v>0</v>
      </c>
      <c r="S32" s="471">
        <v>0</v>
      </c>
      <c r="T32" s="530">
        <v>0</v>
      </c>
      <c r="U32" s="471">
        <v>0</v>
      </c>
      <c r="V32" s="530">
        <v>0</v>
      </c>
      <c r="W32" s="471">
        <v>0</v>
      </c>
      <c r="X32" s="530">
        <v>1</v>
      </c>
      <c r="Y32" s="526">
        <f t="shared" si="21"/>
        <v>45561156</v>
      </c>
      <c r="Z32" s="491"/>
      <c r="AA32" s="484" t="str">
        <f t="shared" si="12"/>
        <v xml:space="preserve"> </v>
      </c>
      <c r="AB32" s="466"/>
      <c r="AC32" s="475" t="str">
        <f t="shared" si="13"/>
        <v xml:space="preserve"> </v>
      </c>
      <c r="AD32" s="466"/>
      <c r="AE32" s="474"/>
      <c r="AF32" s="491">
        <v>4556115.5999999996</v>
      </c>
      <c r="AG32" s="484">
        <f t="shared" si="23"/>
        <v>9.9999999999999992E-2</v>
      </c>
      <c r="AH32" s="466">
        <v>0</v>
      </c>
      <c r="AI32" s="475">
        <f t="shared" si="22"/>
        <v>0</v>
      </c>
      <c r="AJ32" s="466" t="s">
        <v>284</v>
      </c>
      <c r="AK32" s="466" t="s">
        <v>285</v>
      </c>
      <c r="AL32" s="486"/>
      <c r="AM32" s="487">
        <f t="shared" si="14"/>
        <v>0</v>
      </c>
      <c r="AN32" s="478"/>
      <c r="AO32" s="477">
        <f t="shared" si="15"/>
        <v>0</v>
      </c>
      <c r="AP32" s="478"/>
      <c r="AQ32" s="488"/>
      <c r="AR32" s="486"/>
      <c r="AS32" s="487">
        <f t="shared" si="16"/>
        <v>0</v>
      </c>
      <c r="AT32" s="478"/>
      <c r="AU32" s="477">
        <f t="shared" si="17"/>
        <v>0</v>
      </c>
      <c r="AV32" s="478"/>
      <c r="AW32" s="488"/>
      <c r="AX32" s="486"/>
      <c r="AY32" s="487">
        <f t="shared" si="18"/>
        <v>0</v>
      </c>
      <c r="AZ32" s="478"/>
      <c r="BA32" s="477">
        <f t="shared" si="19"/>
        <v>0</v>
      </c>
      <c r="BB32" s="478"/>
      <c r="BC32" s="488"/>
      <c r="BD32" s="488"/>
      <c r="BE32" s="478" t="s">
        <v>288</v>
      </c>
      <c r="BF32" s="478" t="s">
        <v>289</v>
      </c>
      <c r="BG32" s="478" t="s">
        <v>290</v>
      </c>
      <c r="BH32" s="466" t="s">
        <v>264</v>
      </c>
      <c r="BI32" s="466" t="s">
        <v>265</v>
      </c>
      <c r="BJ32" s="466" t="s">
        <v>291</v>
      </c>
      <c r="BK32" s="466" t="s">
        <v>292</v>
      </c>
      <c r="BL32" s="479">
        <v>3241000</v>
      </c>
      <c r="BM32" s="479" t="s">
        <v>293</v>
      </c>
      <c r="BN32" s="466"/>
      <c r="BO32" s="481"/>
      <c r="BP32" s="481"/>
      <c r="BQ32" s="481"/>
      <c r="BR32" s="481"/>
    </row>
    <row r="33" spans="1:70" s="439" customFormat="1" ht="67.5" hidden="1" customHeight="1" x14ac:dyDescent="0.3">
      <c r="A33" s="474" t="s">
        <v>294</v>
      </c>
      <c r="B33" s="466" t="s">
        <v>58</v>
      </c>
      <c r="C33" s="466"/>
      <c r="D33" s="467" t="s">
        <v>295</v>
      </c>
      <c r="E33" s="466"/>
      <c r="F33" s="466" t="s">
        <v>296</v>
      </c>
      <c r="G33" s="466" t="s">
        <v>253</v>
      </c>
      <c r="H33" s="549">
        <v>44197</v>
      </c>
      <c r="I33" s="549">
        <v>45442</v>
      </c>
      <c r="J33" s="466" t="s">
        <v>297</v>
      </c>
      <c r="K33" s="466" t="s">
        <v>298</v>
      </c>
      <c r="L33" s="466" t="s">
        <v>283</v>
      </c>
      <c r="M33" s="466" t="s">
        <v>64</v>
      </c>
      <c r="N33" s="475">
        <v>0</v>
      </c>
      <c r="O33" s="471">
        <v>0</v>
      </c>
      <c r="P33" s="475">
        <v>1</v>
      </c>
      <c r="Q33" s="471">
        <v>22507675.5</v>
      </c>
      <c r="R33" s="475">
        <v>1</v>
      </c>
      <c r="S33" s="471">
        <v>46815965.039999999</v>
      </c>
      <c r="T33" s="475">
        <v>1</v>
      </c>
      <c r="U33" s="471">
        <v>73032905.462399989</v>
      </c>
      <c r="V33" s="475">
        <v>1</v>
      </c>
      <c r="W33" s="471">
        <v>101272295.57452799</v>
      </c>
      <c r="X33" s="475">
        <v>1</v>
      </c>
      <c r="Y33" s="526">
        <f t="shared" si="21"/>
        <v>243628841.57692796</v>
      </c>
      <c r="Z33" s="491"/>
      <c r="AA33" s="484" t="str">
        <f t="shared" si="12"/>
        <v xml:space="preserve"> </v>
      </c>
      <c r="AB33" s="466"/>
      <c r="AC33" s="475" t="str">
        <f t="shared" si="13"/>
        <v xml:space="preserve"> </v>
      </c>
      <c r="AD33" s="466"/>
      <c r="AE33" s="474"/>
      <c r="AF33" s="491">
        <v>0</v>
      </c>
      <c r="AG33" s="484">
        <f t="shared" si="23"/>
        <v>0</v>
      </c>
      <c r="AH33" s="475">
        <v>0</v>
      </c>
      <c r="AI33" s="475">
        <f t="shared" si="22"/>
        <v>0</v>
      </c>
      <c r="AJ33" s="466" t="s">
        <v>299</v>
      </c>
      <c r="AK33" s="466"/>
      <c r="AL33" s="486"/>
      <c r="AM33" s="487">
        <f t="shared" si="14"/>
        <v>0</v>
      </c>
      <c r="AN33" s="478"/>
      <c r="AO33" s="477">
        <f t="shared" si="15"/>
        <v>0</v>
      </c>
      <c r="AP33" s="478"/>
      <c r="AQ33" s="488"/>
      <c r="AR33" s="486"/>
      <c r="AS33" s="487">
        <f t="shared" si="16"/>
        <v>0</v>
      </c>
      <c r="AT33" s="478"/>
      <c r="AU33" s="477">
        <f t="shared" si="17"/>
        <v>0</v>
      </c>
      <c r="AV33" s="478"/>
      <c r="AW33" s="488"/>
      <c r="AX33" s="486"/>
      <c r="AY33" s="487">
        <f t="shared" si="18"/>
        <v>0</v>
      </c>
      <c r="AZ33" s="478"/>
      <c r="BA33" s="477">
        <f t="shared" si="19"/>
        <v>0</v>
      </c>
      <c r="BB33" s="478"/>
      <c r="BC33" s="488"/>
      <c r="BD33" s="488"/>
      <c r="BE33" s="478" t="s">
        <v>288</v>
      </c>
      <c r="BF33" s="478" t="s">
        <v>302</v>
      </c>
      <c r="BG33" s="478" t="s">
        <v>290</v>
      </c>
      <c r="BH33" s="466" t="s">
        <v>264</v>
      </c>
      <c r="BI33" s="466" t="s">
        <v>265</v>
      </c>
      <c r="BJ33" s="466" t="s">
        <v>291</v>
      </c>
      <c r="BK33" s="466" t="s">
        <v>292</v>
      </c>
      <c r="BL33" s="479">
        <v>3241000</v>
      </c>
      <c r="BM33" s="479" t="s">
        <v>293</v>
      </c>
      <c r="BN33" s="466"/>
      <c r="BO33" s="481"/>
      <c r="BP33" s="481"/>
      <c r="BQ33" s="481"/>
      <c r="BR33" s="481"/>
    </row>
    <row r="34" spans="1:70" s="439" customFormat="1" ht="57.75" hidden="1" customHeight="1" x14ac:dyDescent="0.3">
      <c r="A34" s="474" t="s">
        <v>303</v>
      </c>
      <c r="B34" s="466" t="s">
        <v>58</v>
      </c>
      <c r="C34" s="466"/>
      <c r="D34" s="467" t="s">
        <v>304</v>
      </c>
      <c r="E34" s="466"/>
      <c r="F34" s="466" t="s">
        <v>252</v>
      </c>
      <c r="G34" s="466" t="s">
        <v>253</v>
      </c>
      <c r="H34" s="549">
        <v>44197</v>
      </c>
      <c r="I34" s="549">
        <v>45442</v>
      </c>
      <c r="J34" s="466" t="s">
        <v>305</v>
      </c>
      <c r="K34" s="466" t="s">
        <v>306</v>
      </c>
      <c r="L34" s="466" t="s">
        <v>283</v>
      </c>
      <c r="M34" s="466" t="s">
        <v>64</v>
      </c>
      <c r="N34" s="530">
        <v>0</v>
      </c>
      <c r="O34" s="471">
        <v>0</v>
      </c>
      <c r="P34" s="475">
        <v>0.25</v>
      </c>
      <c r="Q34" s="471">
        <v>13200000</v>
      </c>
      <c r="R34" s="475">
        <v>0.5</v>
      </c>
      <c r="S34" s="471">
        <v>25168000</v>
      </c>
      <c r="T34" s="475">
        <v>0.75</v>
      </c>
      <c r="U34" s="471">
        <v>30000000</v>
      </c>
      <c r="V34" s="475">
        <v>1</v>
      </c>
      <c r="W34" s="471">
        <v>13200000</v>
      </c>
      <c r="X34" s="475">
        <v>1</v>
      </c>
      <c r="Y34" s="526">
        <f t="shared" si="21"/>
        <v>81568000</v>
      </c>
      <c r="Z34" s="491"/>
      <c r="AA34" s="484" t="str">
        <f t="shared" si="12"/>
        <v xml:space="preserve"> </v>
      </c>
      <c r="AB34" s="466"/>
      <c r="AC34" s="475" t="str">
        <f t="shared" si="13"/>
        <v xml:space="preserve"> </v>
      </c>
      <c r="AD34" s="466"/>
      <c r="AE34" s="474"/>
      <c r="AF34" s="491">
        <v>7920000</v>
      </c>
      <c r="AG34" s="484">
        <f t="shared" si="23"/>
        <v>0.6</v>
      </c>
      <c r="AH34" s="475">
        <v>0.05</v>
      </c>
      <c r="AI34" s="475">
        <f t="shared" si="22"/>
        <v>0.2</v>
      </c>
      <c r="AJ34" s="466" t="s">
        <v>307</v>
      </c>
      <c r="AK34" s="466"/>
      <c r="AL34" s="486"/>
      <c r="AM34" s="487">
        <f t="shared" si="14"/>
        <v>0</v>
      </c>
      <c r="AN34" s="478"/>
      <c r="AO34" s="477">
        <f t="shared" si="15"/>
        <v>0</v>
      </c>
      <c r="AP34" s="478"/>
      <c r="AQ34" s="488"/>
      <c r="AR34" s="486"/>
      <c r="AS34" s="487">
        <f t="shared" si="16"/>
        <v>0</v>
      </c>
      <c r="AT34" s="478"/>
      <c r="AU34" s="477">
        <f t="shared" si="17"/>
        <v>0</v>
      </c>
      <c r="AV34" s="478"/>
      <c r="AW34" s="488"/>
      <c r="AX34" s="486"/>
      <c r="AY34" s="487">
        <f t="shared" si="18"/>
        <v>0</v>
      </c>
      <c r="AZ34" s="478"/>
      <c r="BA34" s="477">
        <f t="shared" si="19"/>
        <v>0</v>
      </c>
      <c r="BB34" s="478"/>
      <c r="BC34" s="488"/>
      <c r="BD34" s="488"/>
      <c r="BE34" s="478" t="s">
        <v>288</v>
      </c>
      <c r="BF34" s="478" t="s">
        <v>309</v>
      </c>
      <c r="BG34" s="478" t="s">
        <v>290</v>
      </c>
      <c r="BH34" s="466" t="s">
        <v>264</v>
      </c>
      <c r="BI34" s="466" t="s">
        <v>265</v>
      </c>
      <c r="BJ34" s="466" t="s">
        <v>291</v>
      </c>
      <c r="BK34" s="466" t="s">
        <v>292</v>
      </c>
      <c r="BL34" s="479">
        <v>3241000</v>
      </c>
      <c r="BM34" s="479" t="s">
        <v>293</v>
      </c>
      <c r="BN34" s="466"/>
      <c r="BO34" s="481"/>
      <c r="BP34" s="481"/>
      <c r="BQ34" s="481"/>
      <c r="BR34" s="481"/>
    </row>
    <row r="35" spans="1:70" s="439" customFormat="1" ht="57" hidden="1" customHeight="1" x14ac:dyDescent="0.3">
      <c r="A35" s="474" t="s">
        <v>310</v>
      </c>
      <c r="B35" s="466" t="s">
        <v>58</v>
      </c>
      <c r="C35" s="466"/>
      <c r="D35" s="467" t="s">
        <v>311</v>
      </c>
      <c r="E35" s="466"/>
      <c r="F35" s="466" t="s">
        <v>252</v>
      </c>
      <c r="G35" s="466" t="s">
        <v>253</v>
      </c>
      <c r="H35" s="549">
        <v>44197</v>
      </c>
      <c r="I35" s="549">
        <v>45442</v>
      </c>
      <c r="J35" s="466" t="s">
        <v>312</v>
      </c>
      <c r="K35" s="466" t="s">
        <v>313</v>
      </c>
      <c r="L35" s="466" t="s">
        <v>283</v>
      </c>
      <c r="M35" s="466" t="s">
        <v>64</v>
      </c>
      <c r="N35" s="530">
        <v>0</v>
      </c>
      <c r="O35" s="471">
        <v>0</v>
      </c>
      <c r="P35" s="530">
        <v>2</v>
      </c>
      <c r="Q35" s="471">
        <v>7870086</v>
      </c>
      <c r="R35" s="530">
        <v>2</v>
      </c>
      <c r="S35" s="471">
        <v>8106188</v>
      </c>
      <c r="T35" s="530">
        <v>2</v>
      </c>
      <c r="U35" s="471">
        <v>8349374</v>
      </c>
      <c r="V35" s="530">
        <v>1</v>
      </c>
      <c r="W35" s="471">
        <v>5233329</v>
      </c>
      <c r="X35" s="530">
        <v>7</v>
      </c>
      <c r="Y35" s="526">
        <f t="shared" si="21"/>
        <v>29558977</v>
      </c>
      <c r="Z35" s="491"/>
      <c r="AA35" s="484" t="str">
        <f t="shared" si="12"/>
        <v xml:space="preserve"> </v>
      </c>
      <c r="AB35" s="466"/>
      <c r="AC35" s="475" t="str">
        <f t="shared" si="13"/>
        <v xml:space="preserve"> </v>
      </c>
      <c r="AD35" s="466"/>
      <c r="AE35" s="474"/>
      <c r="AF35" s="491">
        <v>0</v>
      </c>
      <c r="AG35" s="484">
        <f t="shared" si="23"/>
        <v>0</v>
      </c>
      <c r="AH35" s="466">
        <v>0</v>
      </c>
      <c r="AI35" s="475">
        <f t="shared" si="22"/>
        <v>0</v>
      </c>
      <c r="AJ35" s="466" t="s">
        <v>314</v>
      </c>
      <c r="AK35" s="466"/>
      <c r="AL35" s="486"/>
      <c r="AM35" s="487">
        <f t="shared" si="14"/>
        <v>0</v>
      </c>
      <c r="AN35" s="478"/>
      <c r="AO35" s="477">
        <f t="shared" si="15"/>
        <v>0</v>
      </c>
      <c r="AP35" s="478"/>
      <c r="AQ35" s="488"/>
      <c r="AR35" s="486"/>
      <c r="AS35" s="487">
        <f t="shared" si="16"/>
        <v>0</v>
      </c>
      <c r="AT35" s="478"/>
      <c r="AU35" s="477">
        <f t="shared" si="17"/>
        <v>0</v>
      </c>
      <c r="AV35" s="478"/>
      <c r="AW35" s="488"/>
      <c r="AX35" s="486"/>
      <c r="AY35" s="487">
        <f t="shared" si="18"/>
        <v>0</v>
      </c>
      <c r="AZ35" s="478"/>
      <c r="BA35" s="477">
        <f t="shared" si="19"/>
        <v>0</v>
      </c>
      <c r="BB35" s="478"/>
      <c r="BC35" s="488"/>
      <c r="BD35" s="488"/>
      <c r="BE35" s="478" t="s">
        <v>288</v>
      </c>
      <c r="BF35" s="478" t="s">
        <v>309</v>
      </c>
      <c r="BG35" s="478" t="s">
        <v>290</v>
      </c>
      <c r="BH35" s="466" t="s">
        <v>264</v>
      </c>
      <c r="BI35" s="466" t="s">
        <v>265</v>
      </c>
      <c r="BJ35" s="466" t="s">
        <v>291</v>
      </c>
      <c r="BK35" s="466" t="s">
        <v>292</v>
      </c>
      <c r="BL35" s="479">
        <v>3241000</v>
      </c>
      <c r="BM35" s="479" t="s">
        <v>293</v>
      </c>
      <c r="BN35" s="466"/>
      <c r="BO35" s="481"/>
      <c r="BP35" s="481"/>
      <c r="BQ35" s="481"/>
      <c r="BR35" s="481"/>
    </row>
    <row r="36" spans="1:70" s="439" customFormat="1" ht="51.75" hidden="1" customHeight="1" x14ac:dyDescent="0.3">
      <c r="A36" s="474" t="s">
        <v>316</v>
      </c>
      <c r="B36" s="466" t="s">
        <v>58</v>
      </c>
      <c r="C36" s="466"/>
      <c r="D36" s="467" t="s">
        <v>317</v>
      </c>
      <c r="E36" s="466"/>
      <c r="F36" s="466" t="s">
        <v>252</v>
      </c>
      <c r="G36" s="466" t="s">
        <v>253</v>
      </c>
      <c r="H36" s="549">
        <v>44216</v>
      </c>
      <c r="I36" s="549">
        <v>45442</v>
      </c>
      <c r="J36" s="466" t="s">
        <v>318</v>
      </c>
      <c r="K36" s="466" t="s">
        <v>319</v>
      </c>
      <c r="L36" s="466" t="s">
        <v>320</v>
      </c>
      <c r="M36" s="466" t="s">
        <v>64</v>
      </c>
      <c r="N36" s="530">
        <v>0</v>
      </c>
      <c r="O36" s="471">
        <v>0</v>
      </c>
      <c r="P36" s="530">
        <v>45</v>
      </c>
      <c r="Q36" s="471">
        <v>32989000</v>
      </c>
      <c r="R36" s="530">
        <v>45</v>
      </c>
      <c r="S36" s="471">
        <v>32989000</v>
      </c>
      <c r="T36" s="530">
        <v>45</v>
      </c>
      <c r="U36" s="471">
        <v>32989000</v>
      </c>
      <c r="V36" s="530">
        <v>30</v>
      </c>
      <c r="W36" s="471">
        <v>32989000</v>
      </c>
      <c r="X36" s="530">
        <v>165</v>
      </c>
      <c r="Y36" s="526">
        <f t="shared" si="21"/>
        <v>131956000</v>
      </c>
      <c r="Z36" s="491"/>
      <c r="AA36" s="484" t="str">
        <f t="shared" si="12"/>
        <v xml:space="preserve"> </v>
      </c>
      <c r="AB36" s="466"/>
      <c r="AC36" s="475" t="str">
        <f t="shared" si="13"/>
        <v xml:space="preserve"> </v>
      </c>
      <c r="AD36" s="466"/>
      <c r="AE36" s="474"/>
      <c r="AF36" s="491">
        <v>1499306</v>
      </c>
      <c r="AG36" s="484">
        <f t="shared" si="23"/>
        <v>4.5448664706417292E-2</v>
      </c>
      <c r="AH36" s="466">
        <v>0</v>
      </c>
      <c r="AI36" s="475">
        <f t="shared" si="22"/>
        <v>0</v>
      </c>
      <c r="AJ36" s="466" t="s">
        <v>321</v>
      </c>
      <c r="AK36" s="466"/>
      <c r="AL36" s="486"/>
      <c r="AM36" s="487">
        <f t="shared" si="14"/>
        <v>0</v>
      </c>
      <c r="AN36" s="478"/>
      <c r="AO36" s="477">
        <f t="shared" si="15"/>
        <v>0</v>
      </c>
      <c r="AP36" s="478"/>
      <c r="AQ36" s="488"/>
      <c r="AR36" s="486"/>
      <c r="AS36" s="487">
        <f t="shared" si="16"/>
        <v>0</v>
      </c>
      <c r="AT36" s="478"/>
      <c r="AU36" s="477">
        <f t="shared" si="17"/>
        <v>0</v>
      </c>
      <c r="AV36" s="478"/>
      <c r="AW36" s="488"/>
      <c r="AX36" s="486"/>
      <c r="AY36" s="487">
        <f t="shared" si="18"/>
        <v>0</v>
      </c>
      <c r="AZ36" s="478"/>
      <c r="BA36" s="477">
        <f t="shared" si="19"/>
        <v>0</v>
      </c>
      <c r="BB36" s="478"/>
      <c r="BC36" s="488"/>
      <c r="BD36" s="488"/>
      <c r="BE36" s="478" t="s">
        <v>323</v>
      </c>
      <c r="BF36" s="478" t="s">
        <v>324</v>
      </c>
      <c r="BG36" s="478" t="s">
        <v>325</v>
      </c>
      <c r="BH36" s="466" t="s">
        <v>264</v>
      </c>
      <c r="BI36" s="466" t="s">
        <v>265</v>
      </c>
      <c r="BJ36" s="466" t="s">
        <v>326</v>
      </c>
      <c r="BK36" s="466" t="s">
        <v>327</v>
      </c>
      <c r="BL36" s="479">
        <v>3241000</v>
      </c>
      <c r="BM36" s="479" t="s">
        <v>328</v>
      </c>
      <c r="BN36" s="466"/>
      <c r="BO36" s="481"/>
      <c r="BP36" s="481"/>
      <c r="BQ36" s="481"/>
      <c r="BR36" s="481"/>
    </row>
    <row r="37" spans="1:70" s="439" customFormat="1" ht="42" hidden="1" customHeight="1" x14ac:dyDescent="0.3">
      <c r="A37" s="474" t="s">
        <v>329</v>
      </c>
      <c r="B37" s="466" t="s">
        <v>58</v>
      </c>
      <c r="C37" s="466"/>
      <c r="D37" s="467" t="s">
        <v>330</v>
      </c>
      <c r="E37" s="466"/>
      <c r="F37" s="466" t="s">
        <v>252</v>
      </c>
      <c r="G37" s="466" t="s">
        <v>253</v>
      </c>
      <c r="H37" s="549">
        <v>44216</v>
      </c>
      <c r="I37" s="549">
        <v>45442</v>
      </c>
      <c r="J37" s="489" t="s">
        <v>331</v>
      </c>
      <c r="K37" s="466" t="s">
        <v>332</v>
      </c>
      <c r="L37" s="466" t="s">
        <v>333</v>
      </c>
      <c r="M37" s="466" t="s">
        <v>64</v>
      </c>
      <c r="N37" s="530">
        <v>0</v>
      </c>
      <c r="O37" s="471">
        <v>0</v>
      </c>
      <c r="P37" s="530">
        <v>45</v>
      </c>
      <c r="Q37" s="471">
        <v>5720000</v>
      </c>
      <c r="R37" s="530">
        <v>45</v>
      </c>
      <c r="S37" s="471">
        <v>5720000</v>
      </c>
      <c r="T37" s="530">
        <v>45</v>
      </c>
      <c r="U37" s="471">
        <v>5720000</v>
      </c>
      <c r="V37" s="530">
        <v>30</v>
      </c>
      <c r="W37" s="471">
        <v>5720000</v>
      </c>
      <c r="X37" s="530">
        <v>165</v>
      </c>
      <c r="Y37" s="526">
        <f t="shared" si="21"/>
        <v>22880000</v>
      </c>
      <c r="Z37" s="491"/>
      <c r="AA37" s="484" t="str">
        <f t="shared" si="12"/>
        <v xml:space="preserve"> </v>
      </c>
      <c r="AB37" s="466"/>
      <c r="AC37" s="475" t="str">
        <f t="shared" si="13"/>
        <v xml:space="preserve"> </v>
      </c>
      <c r="AD37" s="466"/>
      <c r="AE37" s="474"/>
      <c r="AF37" s="491">
        <v>137333</v>
      </c>
      <c r="AG37" s="484">
        <f t="shared" si="23"/>
        <v>2.4009265734265733E-2</v>
      </c>
      <c r="AH37" s="466">
        <v>0</v>
      </c>
      <c r="AI37" s="475">
        <f t="shared" si="22"/>
        <v>0</v>
      </c>
      <c r="AJ37" s="466" t="s">
        <v>321</v>
      </c>
      <c r="AK37" s="466"/>
      <c r="AL37" s="486"/>
      <c r="AM37" s="487">
        <f t="shared" si="14"/>
        <v>0</v>
      </c>
      <c r="AN37" s="478"/>
      <c r="AO37" s="477">
        <f t="shared" si="15"/>
        <v>0</v>
      </c>
      <c r="AP37" s="478"/>
      <c r="AQ37" s="488"/>
      <c r="AR37" s="486"/>
      <c r="AS37" s="487">
        <f t="shared" si="16"/>
        <v>0</v>
      </c>
      <c r="AT37" s="478"/>
      <c r="AU37" s="477">
        <f t="shared" si="17"/>
        <v>0</v>
      </c>
      <c r="AV37" s="478"/>
      <c r="AW37" s="488"/>
      <c r="AX37" s="486"/>
      <c r="AY37" s="487">
        <f t="shared" si="18"/>
        <v>0</v>
      </c>
      <c r="AZ37" s="478"/>
      <c r="BA37" s="477">
        <f t="shared" si="19"/>
        <v>0</v>
      </c>
      <c r="BB37" s="478"/>
      <c r="BC37" s="488"/>
      <c r="BD37" s="488"/>
      <c r="BE37" s="478" t="s">
        <v>323</v>
      </c>
      <c r="BF37" s="478" t="s">
        <v>324</v>
      </c>
      <c r="BG37" s="478" t="s">
        <v>325</v>
      </c>
      <c r="BH37" s="466" t="s">
        <v>264</v>
      </c>
      <c r="BI37" s="466" t="s">
        <v>265</v>
      </c>
      <c r="BJ37" s="466" t="s">
        <v>326</v>
      </c>
      <c r="BK37" s="466" t="s">
        <v>327</v>
      </c>
      <c r="BL37" s="479">
        <v>3241000</v>
      </c>
      <c r="BM37" s="479" t="s">
        <v>328</v>
      </c>
      <c r="BN37" s="466"/>
      <c r="BO37" s="481"/>
      <c r="BP37" s="481"/>
      <c r="BQ37" s="481"/>
      <c r="BR37" s="481"/>
    </row>
    <row r="38" spans="1:70" s="439" customFormat="1" ht="42" hidden="1" customHeight="1" x14ac:dyDescent="0.3">
      <c r="A38" s="474" t="s">
        <v>335</v>
      </c>
      <c r="B38" s="466" t="s">
        <v>58</v>
      </c>
      <c r="C38" s="466"/>
      <c r="D38" s="467" t="s">
        <v>336</v>
      </c>
      <c r="E38" s="466"/>
      <c r="F38" s="466" t="s">
        <v>252</v>
      </c>
      <c r="G38" s="466" t="s">
        <v>253</v>
      </c>
      <c r="H38" s="549">
        <v>44216</v>
      </c>
      <c r="I38" s="549">
        <v>45290</v>
      </c>
      <c r="J38" s="466" t="s">
        <v>337</v>
      </c>
      <c r="K38" s="466" t="s">
        <v>338</v>
      </c>
      <c r="L38" s="466" t="s">
        <v>283</v>
      </c>
      <c r="M38" s="466" t="s">
        <v>64</v>
      </c>
      <c r="N38" s="530">
        <v>0</v>
      </c>
      <c r="O38" s="471">
        <v>0</v>
      </c>
      <c r="P38" s="530">
        <v>1</v>
      </c>
      <c r="Q38" s="471">
        <v>10000000</v>
      </c>
      <c r="R38" s="530">
        <v>1</v>
      </c>
      <c r="S38" s="471">
        <v>10000000</v>
      </c>
      <c r="T38" s="530">
        <v>1</v>
      </c>
      <c r="U38" s="471">
        <v>10000000</v>
      </c>
      <c r="V38" s="530">
        <v>0</v>
      </c>
      <c r="W38" s="471">
        <v>0</v>
      </c>
      <c r="X38" s="530">
        <v>3</v>
      </c>
      <c r="Y38" s="526">
        <f t="shared" si="21"/>
        <v>30000000</v>
      </c>
      <c r="Z38" s="491"/>
      <c r="AA38" s="484" t="str">
        <f t="shared" si="12"/>
        <v xml:space="preserve"> </v>
      </c>
      <c r="AB38" s="466"/>
      <c r="AC38" s="475" t="str">
        <f t="shared" si="13"/>
        <v xml:space="preserve"> </v>
      </c>
      <c r="AD38" s="466"/>
      <c r="AE38" s="474"/>
      <c r="AF38" s="491">
        <v>0</v>
      </c>
      <c r="AG38" s="484">
        <f t="shared" si="23"/>
        <v>0</v>
      </c>
      <c r="AH38" s="466">
        <v>0</v>
      </c>
      <c r="AI38" s="475">
        <f t="shared" si="22"/>
        <v>0</v>
      </c>
      <c r="AJ38" s="466" t="s">
        <v>339</v>
      </c>
      <c r="AK38" s="466"/>
      <c r="AL38" s="486"/>
      <c r="AM38" s="487">
        <f t="shared" si="14"/>
        <v>0</v>
      </c>
      <c r="AN38" s="478"/>
      <c r="AO38" s="477">
        <f t="shared" si="15"/>
        <v>0</v>
      </c>
      <c r="AP38" s="478"/>
      <c r="AQ38" s="488"/>
      <c r="AR38" s="486"/>
      <c r="AS38" s="487">
        <f t="shared" si="16"/>
        <v>0</v>
      </c>
      <c r="AT38" s="478"/>
      <c r="AU38" s="477">
        <f t="shared" si="17"/>
        <v>0</v>
      </c>
      <c r="AV38" s="478"/>
      <c r="AW38" s="488"/>
      <c r="AX38" s="486"/>
      <c r="AY38" s="487">
        <f t="shared" si="18"/>
        <v>0</v>
      </c>
      <c r="AZ38" s="478"/>
      <c r="BA38" s="477">
        <f t="shared" si="19"/>
        <v>0</v>
      </c>
      <c r="BB38" s="478"/>
      <c r="BC38" s="488"/>
      <c r="BD38" s="488"/>
      <c r="BE38" s="478" t="s">
        <v>323</v>
      </c>
      <c r="BF38" s="478" t="s">
        <v>324</v>
      </c>
      <c r="BG38" s="478" t="s">
        <v>325</v>
      </c>
      <c r="BH38" s="466" t="s">
        <v>264</v>
      </c>
      <c r="BI38" s="466" t="s">
        <v>265</v>
      </c>
      <c r="BJ38" s="466" t="s">
        <v>326</v>
      </c>
      <c r="BK38" s="466" t="s">
        <v>327</v>
      </c>
      <c r="BL38" s="479">
        <v>3241000</v>
      </c>
      <c r="BM38" s="479" t="s">
        <v>328</v>
      </c>
      <c r="BN38" s="466"/>
      <c r="BO38" s="481"/>
      <c r="BP38" s="481"/>
      <c r="BQ38" s="481"/>
      <c r="BR38" s="481"/>
    </row>
    <row r="39" spans="1:70" s="439" customFormat="1" ht="60.75" hidden="1" customHeight="1" x14ac:dyDescent="0.3">
      <c r="A39" s="474" t="s">
        <v>341</v>
      </c>
      <c r="B39" s="466" t="s">
        <v>58</v>
      </c>
      <c r="C39" s="466"/>
      <c r="D39" s="467" t="s">
        <v>342</v>
      </c>
      <c r="E39" s="466"/>
      <c r="F39" s="466" t="s">
        <v>252</v>
      </c>
      <c r="G39" s="466" t="s">
        <v>253</v>
      </c>
      <c r="H39" s="549">
        <v>44216</v>
      </c>
      <c r="I39" s="549">
        <v>45442</v>
      </c>
      <c r="J39" s="466" t="s">
        <v>343</v>
      </c>
      <c r="K39" s="466" t="s">
        <v>344</v>
      </c>
      <c r="L39" s="466" t="s">
        <v>345</v>
      </c>
      <c r="M39" s="466" t="s">
        <v>64</v>
      </c>
      <c r="N39" s="530">
        <v>0</v>
      </c>
      <c r="O39" s="471">
        <v>0</v>
      </c>
      <c r="P39" s="530">
        <v>1</v>
      </c>
      <c r="Q39" s="471">
        <v>40040000</v>
      </c>
      <c r="R39" s="530">
        <v>1</v>
      </c>
      <c r="S39" s="471">
        <v>40040000</v>
      </c>
      <c r="T39" s="530">
        <v>1</v>
      </c>
      <c r="U39" s="471">
        <v>40040000</v>
      </c>
      <c r="V39" s="530">
        <v>1</v>
      </c>
      <c r="W39" s="471">
        <v>40040000</v>
      </c>
      <c r="X39" s="530">
        <v>1</v>
      </c>
      <c r="Y39" s="526">
        <f t="shared" si="21"/>
        <v>160160000</v>
      </c>
      <c r="Z39" s="491"/>
      <c r="AA39" s="484" t="str">
        <f t="shared" si="12"/>
        <v xml:space="preserve"> </v>
      </c>
      <c r="AB39" s="466"/>
      <c r="AC39" s="475" t="str">
        <f t="shared" si="13"/>
        <v xml:space="preserve"> </v>
      </c>
      <c r="AD39" s="466"/>
      <c r="AE39" s="474"/>
      <c r="AF39" s="491">
        <v>961333</v>
      </c>
      <c r="AG39" s="484">
        <f t="shared" si="23"/>
        <v>2.4009315684315684E-2</v>
      </c>
      <c r="AH39" s="466">
        <v>1</v>
      </c>
      <c r="AI39" s="475">
        <f t="shared" si="22"/>
        <v>1</v>
      </c>
      <c r="AJ39" s="466" t="s">
        <v>346</v>
      </c>
      <c r="AK39" s="466"/>
      <c r="AL39" s="486"/>
      <c r="AM39" s="487">
        <f t="shared" si="14"/>
        <v>0</v>
      </c>
      <c r="AN39" s="478"/>
      <c r="AO39" s="477">
        <f t="shared" si="15"/>
        <v>0</v>
      </c>
      <c r="AP39" s="478"/>
      <c r="AQ39" s="488"/>
      <c r="AR39" s="486"/>
      <c r="AS39" s="487">
        <f t="shared" si="16"/>
        <v>0</v>
      </c>
      <c r="AT39" s="478"/>
      <c r="AU39" s="477">
        <f t="shared" si="17"/>
        <v>0</v>
      </c>
      <c r="AV39" s="478"/>
      <c r="AW39" s="488"/>
      <c r="AX39" s="486"/>
      <c r="AY39" s="487">
        <f t="shared" si="18"/>
        <v>0</v>
      </c>
      <c r="AZ39" s="478"/>
      <c r="BA39" s="477">
        <f t="shared" si="19"/>
        <v>0</v>
      </c>
      <c r="BB39" s="478"/>
      <c r="BC39" s="488"/>
      <c r="BD39" s="488"/>
      <c r="BE39" s="478" t="s">
        <v>323</v>
      </c>
      <c r="BF39" s="478" t="s">
        <v>324</v>
      </c>
      <c r="BG39" s="478" t="s">
        <v>325</v>
      </c>
      <c r="BH39" s="466" t="s">
        <v>264</v>
      </c>
      <c r="BI39" s="466" t="s">
        <v>265</v>
      </c>
      <c r="BJ39" s="466" t="s">
        <v>326</v>
      </c>
      <c r="BK39" s="466" t="s">
        <v>327</v>
      </c>
      <c r="BL39" s="479">
        <v>3241000</v>
      </c>
      <c r="BM39" s="479" t="s">
        <v>328</v>
      </c>
      <c r="BN39" s="550" t="s">
        <v>1278</v>
      </c>
      <c r="BO39" s="481"/>
      <c r="BP39" s="481"/>
      <c r="BQ39" s="481"/>
      <c r="BR39" s="481"/>
    </row>
    <row r="40" spans="1:70" s="439" customFormat="1" ht="57" hidden="1" customHeight="1" x14ac:dyDescent="0.3">
      <c r="A40" s="474" t="s">
        <v>348</v>
      </c>
      <c r="B40" s="466" t="s">
        <v>58</v>
      </c>
      <c r="C40" s="466"/>
      <c r="D40" s="467" t="s">
        <v>349</v>
      </c>
      <c r="E40" s="466"/>
      <c r="F40" s="466" t="s">
        <v>252</v>
      </c>
      <c r="G40" s="466" t="s">
        <v>253</v>
      </c>
      <c r="H40" s="549">
        <v>44197</v>
      </c>
      <c r="I40" s="549">
        <v>44560</v>
      </c>
      <c r="J40" s="466" t="s">
        <v>350</v>
      </c>
      <c r="K40" s="466" t="s">
        <v>351</v>
      </c>
      <c r="L40" s="466" t="s">
        <v>283</v>
      </c>
      <c r="M40" s="466" t="s">
        <v>64</v>
      </c>
      <c r="N40" s="530">
        <v>0</v>
      </c>
      <c r="O40" s="471">
        <v>0</v>
      </c>
      <c r="P40" s="530">
        <v>30</v>
      </c>
      <c r="Q40" s="471">
        <v>24000000</v>
      </c>
      <c r="R40" s="530">
        <v>0</v>
      </c>
      <c r="S40" s="471">
        <v>0</v>
      </c>
      <c r="T40" s="530">
        <v>0</v>
      </c>
      <c r="U40" s="471">
        <v>0</v>
      </c>
      <c r="V40" s="530">
        <v>0</v>
      </c>
      <c r="W40" s="471">
        <v>0</v>
      </c>
      <c r="X40" s="530">
        <v>30</v>
      </c>
      <c r="Y40" s="526">
        <f t="shared" si="21"/>
        <v>24000000</v>
      </c>
      <c r="Z40" s="491"/>
      <c r="AA40" s="484" t="str">
        <f t="shared" si="12"/>
        <v xml:space="preserve"> </v>
      </c>
      <c r="AB40" s="466"/>
      <c r="AC40" s="475" t="str">
        <f t="shared" si="13"/>
        <v xml:space="preserve"> </v>
      </c>
      <c r="AD40" s="466"/>
      <c r="AE40" s="474"/>
      <c r="AF40" s="491">
        <v>0</v>
      </c>
      <c r="AG40" s="484">
        <f t="shared" si="23"/>
        <v>0</v>
      </c>
      <c r="AH40" s="466">
        <v>0</v>
      </c>
      <c r="AI40" s="475">
        <f t="shared" si="22"/>
        <v>0</v>
      </c>
      <c r="AJ40" s="466" t="s">
        <v>352</v>
      </c>
      <c r="AK40" s="466" t="s">
        <v>353</v>
      </c>
      <c r="AL40" s="486"/>
      <c r="AM40" s="487">
        <f t="shared" si="14"/>
        <v>0</v>
      </c>
      <c r="AN40" s="478"/>
      <c r="AO40" s="477">
        <f t="shared" si="15"/>
        <v>0</v>
      </c>
      <c r="AP40" s="478"/>
      <c r="AQ40" s="488"/>
      <c r="AR40" s="486"/>
      <c r="AS40" s="487">
        <f t="shared" si="16"/>
        <v>0</v>
      </c>
      <c r="AT40" s="478"/>
      <c r="AU40" s="477">
        <f t="shared" si="17"/>
        <v>0</v>
      </c>
      <c r="AV40" s="478"/>
      <c r="AW40" s="488"/>
      <c r="AX40" s="486"/>
      <c r="AY40" s="487">
        <f t="shared" si="18"/>
        <v>0</v>
      </c>
      <c r="AZ40" s="478"/>
      <c r="BA40" s="477">
        <f t="shared" si="19"/>
        <v>0</v>
      </c>
      <c r="BB40" s="478"/>
      <c r="BC40" s="488"/>
      <c r="BD40" s="488"/>
      <c r="BE40" s="478" t="s">
        <v>356</v>
      </c>
      <c r="BF40" s="478" t="s">
        <v>357</v>
      </c>
      <c r="BG40" s="478" t="s">
        <v>358</v>
      </c>
      <c r="BH40" s="466" t="s">
        <v>264</v>
      </c>
      <c r="BI40" s="466" t="s">
        <v>265</v>
      </c>
      <c r="BJ40" s="466" t="s">
        <v>359</v>
      </c>
      <c r="BK40" s="466" t="s">
        <v>360</v>
      </c>
      <c r="BL40" s="479">
        <v>3241000</v>
      </c>
      <c r="BM40" s="479" t="s">
        <v>361</v>
      </c>
      <c r="BN40" s="466"/>
      <c r="BO40" s="481"/>
      <c r="BP40" s="481"/>
      <c r="BQ40" s="481"/>
      <c r="BR40" s="481"/>
    </row>
    <row r="41" spans="1:70" s="439" customFormat="1" ht="77.25" hidden="1" customHeight="1" x14ac:dyDescent="0.3">
      <c r="A41" s="474" t="s">
        <v>362</v>
      </c>
      <c r="B41" s="466" t="s">
        <v>58</v>
      </c>
      <c r="C41" s="466"/>
      <c r="D41" s="467" t="s">
        <v>363</v>
      </c>
      <c r="E41" s="466"/>
      <c r="F41" s="466" t="s">
        <v>252</v>
      </c>
      <c r="G41" s="466" t="s">
        <v>253</v>
      </c>
      <c r="H41" s="549">
        <v>44197</v>
      </c>
      <c r="I41" s="549">
        <v>45290</v>
      </c>
      <c r="J41" s="466" t="s">
        <v>364</v>
      </c>
      <c r="K41" s="466" t="s">
        <v>365</v>
      </c>
      <c r="L41" s="466" t="s">
        <v>283</v>
      </c>
      <c r="M41" s="466" t="s">
        <v>64</v>
      </c>
      <c r="N41" s="530">
        <v>0</v>
      </c>
      <c r="O41" s="471">
        <v>0</v>
      </c>
      <c r="P41" s="530">
        <v>1</v>
      </c>
      <c r="Q41" s="471">
        <v>8333333</v>
      </c>
      <c r="R41" s="530">
        <v>0</v>
      </c>
      <c r="S41" s="471">
        <v>0</v>
      </c>
      <c r="T41" s="530">
        <v>1</v>
      </c>
      <c r="U41" s="471">
        <v>8333333</v>
      </c>
      <c r="V41" s="530">
        <v>0</v>
      </c>
      <c r="W41" s="471">
        <v>0</v>
      </c>
      <c r="X41" s="530">
        <v>2</v>
      </c>
      <c r="Y41" s="526">
        <f t="shared" si="21"/>
        <v>16666666</v>
      </c>
      <c r="Z41" s="491"/>
      <c r="AA41" s="484" t="str">
        <f t="shared" si="12"/>
        <v xml:space="preserve"> </v>
      </c>
      <c r="AB41" s="466"/>
      <c r="AC41" s="475" t="str">
        <f t="shared" si="13"/>
        <v xml:space="preserve"> </v>
      </c>
      <c r="AD41" s="466"/>
      <c r="AE41" s="474"/>
      <c r="AF41" s="491">
        <v>4166667</v>
      </c>
      <c r="AG41" s="484">
        <f t="shared" si="23"/>
        <v>0.50000006000000241</v>
      </c>
      <c r="AH41" s="466">
        <v>0</v>
      </c>
      <c r="AI41" s="475">
        <f t="shared" si="22"/>
        <v>0</v>
      </c>
      <c r="AJ41" s="466" t="s">
        <v>366</v>
      </c>
      <c r="AK41" s="466" t="s">
        <v>367</v>
      </c>
      <c r="AL41" s="486"/>
      <c r="AM41" s="487">
        <f t="shared" si="14"/>
        <v>0</v>
      </c>
      <c r="AN41" s="478"/>
      <c r="AO41" s="477">
        <f t="shared" si="15"/>
        <v>0</v>
      </c>
      <c r="AP41" s="478"/>
      <c r="AQ41" s="488"/>
      <c r="AR41" s="486"/>
      <c r="AS41" s="487">
        <f t="shared" si="16"/>
        <v>0</v>
      </c>
      <c r="AT41" s="478"/>
      <c r="AU41" s="477">
        <f t="shared" si="17"/>
        <v>0</v>
      </c>
      <c r="AV41" s="478"/>
      <c r="AW41" s="488"/>
      <c r="AX41" s="486"/>
      <c r="AY41" s="487">
        <f t="shared" si="18"/>
        <v>0</v>
      </c>
      <c r="AZ41" s="478"/>
      <c r="BA41" s="477">
        <f t="shared" si="19"/>
        <v>0</v>
      </c>
      <c r="BB41" s="478"/>
      <c r="BC41" s="488"/>
      <c r="BD41" s="488"/>
      <c r="BE41" s="478" t="s">
        <v>370</v>
      </c>
      <c r="BF41" s="478" t="s">
        <v>371</v>
      </c>
      <c r="BG41" s="478" t="s">
        <v>372</v>
      </c>
      <c r="BH41" s="466" t="s">
        <v>264</v>
      </c>
      <c r="BI41" s="466" t="s">
        <v>265</v>
      </c>
      <c r="BJ41" s="466" t="s">
        <v>373</v>
      </c>
      <c r="BK41" s="466" t="s">
        <v>374</v>
      </c>
      <c r="BL41" s="479">
        <v>3241000</v>
      </c>
      <c r="BM41" s="479" t="s">
        <v>375</v>
      </c>
      <c r="BN41" s="466"/>
      <c r="BO41" s="481"/>
      <c r="BP41" s="481"/>
      <c r="BQ41" s="481"/>
      <c r="BR41" s="481"/>
    </row>
    <row r="42" spans="1:70" s="439" customFormat="1" ht="66" hidden="1" customHeight="1" x14ac:dyDescent="0.3">
      <c r="A42" s="474" t="s">
        <v>376</v>
      </c>
      <c r="B42" s="466" t="s">
        <v>58</v>
      </c>
      <c r="C42" s="466"/>
      <c r="D42" s="467" t="s">
        <v>377</v>
      </c>
      <c r="E42" s="466"/>
      <c r="F42" s="466" t="s">
        <v>252</v>
      </c>
      <c r="G42" s="466" t="s">
        <v>253</v>
      </c>
      <c r="H42" s="549">
        <v>44197</v>
      </c>
      <c r="I42" s="549">
        <v>45442</v>
      </c>
      <c r="J42" s="466" t="s">
        <v>378</v>
      </c>
      <c r="K42" s="466" t="s">
        <v>379</v>
      </c>
      <c r="L42" s="466" t="s">
        <v>380</v>
      </c>
      <c r="M42" s="466" t="s">
        <v>64</v>
      </c>
      <c r="N42" s="530">
        <v>0</v>
      </c>
      <c r="O42" s="471">
        <v>0</v>
      </c>
      <c r="P42" s="530">
        <v>5</v>
      </c>
      <c r="Q42" s="471">
        <v>16129610</v>
      </c>
      <c r="R42" s="530">
        <v>5</v>
      </c>
      <c r="S42" s="471">
        <v>16936090.5</v>
      </c>
      <c r="T42" s="530">
        <v>5</v>
      </c>
      <c r="U42" s="471">
        <v>17782895.024999999</v>
      </c>
      <c r="V42" s="530">
        <v>5</v>
      </c>
      <c r="W42" s="471">
        <v>18672039.776249997</v>
      </c>
      <c r="X42" s="530">
        <v>20</v>
      </c>
      <c r="Y42" s="526">
        <f t="shared" si="21"/>
        <v>69520635.301249996</v>
      </c>
      <c r="Z42" s="491"/>
      <c r="AA42" s="484" t="str">
        <f t="shared" si="12"/>
        <v xml:space="preserve"> </v>
      </c>
      <c r="AB42" s="466"/>
      <c r="AC42" s="475" t="str">
        <f t="shared" si="13"/>
        <v xml:space="preserve"> </v>
      </c>
      <c r="AD42" s="466"/>
      <c r="AE42" s="474"/>
      <c r="AF42" s="491">
        <v>0</v>
      </c>
      <c r="AG42" s="484">
        <f t="shared" si="23"/>
        <v>0</v>
      </c>
      <c r="AH42" s="466">
        <v>0</v>
      </c>
      <c r="AI42" s="475">
        <f t="shared" si="22"/>
        <v>0</v>
      </c>
      <c r="AJ42" s="466" t="s">
        <v>381</v>
      </c>
      <c r="AK42" s="466" t="s">
        <v>382</v>
      </c>
      <c r="AL42" s="486"/>
      <c r="AM42" s="487">
        <f t="shared" si="14"/>
        <v>0</v>
      </c>
      <c r="AN42" s="478"/>
      <c r="AO42" s="477">
        <f t="shared" si="15"/>
        <v>0</v>
      </c>
      <c r="AP42" s="478"/>
      <c r="AQ42" s="488"/>
      <c r="AR42" s="486"/>
      <c r="AS42" s="487">
        <f t="shared" si="16"/>
        <v>0</v>
      </c>
      <c r="AT42" s="478"/>
      <c r="AU42" s="477">
        <f t="shared" si="17"/>
        <v>0</v>
      </c>
      <c r="AV42" s="478"/>
      <c r="AW42" s="488"/>
      <c r="AX42" s="486"/>
      <c r="AY42" s="487">
        <f t="shared" si="18"/>
        <v>0</v>
      </c>
      <c r="AZ42" s="478"/>
      <c r="BA42" s="477">
        <f t="shared" si="19"/>
        <v>0</v>
      </c>
      <c r="BB42" s="478"/>
      <c r="BC42" s="488"/>
      <c r="BD42" s="488"/>
      <c r="BE42" s="478" t="s">
        <v>370</v>
      </c>
      <c r="BF42" s="478" t="s">
        <v>371</v>
      </c>
      <c r="BG42" s="478" t="s">
        <v>372</v>
      </c>
      <c r="BH42" s="466" t="s">
        <v>264</v>
      </c>
      <c r="BI42" s="466" t="s">
        <v>265</v>
      </c>
      <c r="BJ42" s="466" t="s">
        <v>373</v>
      </c>
      <c r="BK42" s="466" t="s">
        <v>374</v>
      </c>
      <c r="BL42" s="479">
        <v>3241000</v>
      </c>
      <c r="BM42" s="479" t="s">
        <v>375</v>
      </c>
      <c r="BN42" s="466"/>
      <c r="BO42" s="481"/>
      <c r="BP42" s="481"/>
      <c r="BQ42" s="481"/>
      <c r="BR42" s="481"/>
    </row>
    <row r="43" spans="1:70" s="439" customFormat="1" ht="68.25" hidden="1" customHeight="1" x14ac:dyDescent="0.3">
      <c r="A43" s="474" t="s">
        <v>385</v>
      </c>
      <c r="B43" s="466" t="s">
        <v>58</v>
      </c>
      <c r="C43" s="466"/>
      <c r="D43" s="467" t="s">
        <v>386</v>
      </c>
      <c r="E43" s="466"/>
      <c r="F43" s="466" t="s">
        <v>252</v>
      </c>
      <c r="G43" s="466" t="s">
        <v>253</v>
      </c>
      <c r="H43" s="549">
        <v>44197</v>
      </c>
      <c r="I43" s="549">
        <v>45442</v>
      </c>
      <c r="J43" s="466" t="s">
        <v>387</v>
      </c>
      <c r="K43" s="466" t="s">
        <v>388</v>
      </c>
      <c r="L43" s="466" t="s">
        <v>389</v>
      </c>
      <c r="M43" s="466" t="s">
        <v>64</v>
      </c>
      <c r="N43" s="530">
        <v>0</v>
      </c>
      <c r="O43" s="471">
        <v>0</v>
      </c>
      <c r="P43" s="530">
        <v>2</v>
      </c>
      <c r="Q43" s="471">
        <v>992916.66666666663</v>
      </c>
      <c r="R43" s="530">
        <v>2</v>
      </c>
      <c r="S43" s="471">
        <v>1042562.5</v>
      </c>
      <c r="T43" s="530">
        <v>2</v>
      </c>
      <c r="U43" s="471">
        <v>1094690.625</v>
      </c>
      <c r="V43" s="530">
        <v>2</v>
      </c>
      <c r="W43" s="471">
        <v>1149425.15625</v>
      </c>
      <c r="X43" s="530">
        <v>8</v>
      </c>
      <c r="Y43" s="526">
        <f t="shared" si="21"/>
        <v>4279594.947916666</v>
      </c>
      <c r="Z43" s="491"/>
      <c r="AA43" s="484" t="str">
        <f t="shared" si="12"/>
        <v xml:space="preserve"> </v>
      </c>
      <c r="AB43" s="466"/>
      <c r="AC43" s="475" t="str">
        <f t="shared" si="13"/>
        <v xml:space="preserve"> </v>
      </c>
      <c r="AD43" s="466"/>
      <c r="AE43" s="474"/>
      <c r="AF43" s="491">
        <v>198488</v>
      </c>
      <c r="AG43" s="484">
        <f t="shared" si="23"/>
        <v>0.19990398657154848</v>
      </c>
      <c r="AH43" s="466">
        <v>1</v>
      </c>
      <c r="AI43" s="475">
        <f t="shared" si="22"/>
        <v>0.5</v>
      </c>
      <c r="AJ43" s="466" t="s">
        <v>390</v>
      </c>
      <c r="AK43" s="466" t="s">
        <v>391</v>
      </c>
      <c r="AL43" s="486"/>
      <c r="AM43" s="487">
        <f t="shared" si="14"/>
        <v>0</v>
      </c>
      <c r="AN43" s="478"/>
      <c r="AO43" s="477">
        <f t="shared" si="15"/>
        <v>0</v>
      </c>
      <c r="AP43" s="478"/>
      <c r="AQ43" s="488"/>
      <c r="AR43" s="486"/>
      <c r="AS43" s="487">
        <f t="shared" si="16"/>
        <v>0</v>
      </c>
      <c r="AT43" s="478"/>
      <c r="AU43" s="477">
        <f t="shared" si="17"/>
        <v>0</v>
      </c>
      <c r="AV43" s="478"/>
      <c r="AW43" s="488"/>
      <c r="AX43" s="486"/>
      <c r="AY43" s="487">
        <f t="shared" si="18"/>
        <v>0</v>
      </c>
      <c r="AZ43" s="478"/>
      <c r="BA43" s="477">
        <f t="shared" si="19"/>
        <v>0</v>
      </c>
      <c r="BB43" s="478"/>
      <c r="BC43" s="488"/>
      <c r="BD43" s="488"/>
      <c r="BE43" s="478" t="s">
        <v>370</v>
      </c>
      <c r="BF43" s="478" t="s">
        <v>371</v>
      </c>
      <c r="BG43" s="478" t="s">
        <v>372</v>
      </c>
      <c r="BH43" s="466" t="s">
        <v>264</v>
      </c>
      <c r="BI43" s="466" t="s">
        <v>265</v>
      </c>
      <c r="BJ43" s="466" t="s">
        <v>373</v>
      </c>
      <c r="BK43" s="466" t="s">
        <v>374</v>
      </c>
      <c r="BL43" s="479">
        <v>3241000</v>
      </c>
      <c r="BM43" s="479" t="s">
        <v>375</v>
      </c>
      <c r="BN43" s="466"/>
      <c r="BO43" s="481"/>
      <c r="BP43" s="481"/>
      <c r="BQ43" s="481"/>
      <c r="BR43" s="481"/>
    </row>
    <row r="44" spans="1:70" s="439" customFormat="1" ht="54.75" hidden="1" customHeight="1" x14ac:dyDescent="0.3">
      <c r="A44" s="474" t="s">
        <v>394</v>
      </c>
      <c r="B44" s="466" t="s">
        <v>58</v>
      </c>
      <c r="C44" s="466"/>
      <c r="D44" s="467" t="s">
        <v>395</v>
      </c>
      <c r="E44" s="466"/>
      <c r="F44" s="466" t="s">
        <v>252</v>
      </c>
      <c r="G44" s="466" t="s">
        <v>253</v>
      </c>
      <c r="H44" s="549">
        <v>44197</v>
      </c>
      <c r="I44" s="549">
        <v>45442</v>
      </c>
      <c r="J44" s="466" t="s">
        <v>396</v>
      </c>
      <c r="K44" s="466" t="s">
        <v>397</v>
      </c>
      <c r="L44" s="466" t="s">
        <v>283</v>
      </c>
      <c r="M44" s="466" t="s">
        <v>64</v>
      </c>
      <c r="N44" s="475">
        <v>0</v>
      </c>
      <c r="O44" s="471">
        <v>0</v>
      </c>
      <c r="P44" s="475">
        <v>1</v>
      </c>
      <c r="Q44" s="471">
        <v>3125000</v>
      </c>
      <c r="R44" s="475">
        <v>1</v>
      </c>
      <c r="S44" s="471">
        <v>3125000</v>
      </c>
      <c r="T44" s="475">
        <v>1</v>
      </c>
      <c r="U44" s="471">
        <v>3125000</v>
      </c>
      <c r="V44" s="475">
        <v>1</v>
      </c>
      <c r="W44" s="471">
        <v>3125000</v>
      </c>
      <c r="X44" s="475">
        <v>1</v>
      </c>
      <c r="Y44" s="526">
        <f t="shared" si="21"/>
        <v>12500000</v>
      </c>
      <c r="Z44" s="491"/>
      <c r="AA44" s="484" t="str">
        <f t="shared" si="12"/>
        <v xml:space="preserve"> </v>
      </c>
      <c r="AB44" s="466"/>
      <c r="AC44" s="475" t="str">
        <f t="shared" si="13"/>
        <v xml:space="preserve"> </v>
      </c>
      <c r="AD44" s="466"/>
      <c r="AE44" s="474"/>
      <c r="AF44" s="491">
        <v>781250</v>
      </c>
      <c r="AG44" s="484">
        <f t="shared" si="23"/>
        <v>0.25</v>
      </c>
      <c r="AH44" s="475">
        <v>0.5</v>
      </c>
      <c r="AI44" s="475">
        <f t="shared" si="22"/>
        <v>0.5</v>
      </c>
      <c r="AJ44" s="466" t="s">
        <v>398</v>
      </c>
      <c r="AK44" s="466" t="s">
        <v>367</v>
      </c>
      <c r="AL44" s="486"/>
      <c r="AM44" s="487">
        <f t="shared" si="14"/>
        <v>0</v>
      </c>
      <c r="AN44" s="478"/>
      <c r="AO44" s="477">
        <f t="shared" si="15"/>
        <v>0</v>
      </c>
      <c r="AP44" s="478"/>
      <c r="AQ44" s="488"/>
      <c r="AR44" s="486"/>
      <c r="AS44" s="487">
        <f t="shared" si="16"/>
        <v>0</v>
      </c>
      <c r="AT44" s="478"/>
      <c r="AU44" s="477">
        <f t="shared" si="17"/>
        <v>0</v>
      </c>
      <c r="AV44" s="478"/>
      <c r="AW44" s="488"/>
      <c r="AX44" s="486"/>
      <c r="AY44" s="487">
        <f t="shared" si="18"/>
        <v>0</v>
      </c>
      <c r="AZ44" s="478"/>
      <c r="BA44" s="477">
        <f t="shared" si="19"/>
        <v>0</v>
      </c>
      <c r="BB44" s="478"/>
      <c r="BC44" s="488"/>
      <c r="BD44" s="488"/>
      <c r="BE44" s="478" t="s">
        <v>370</v>
      </c>
      <c r="BF44" s="478" t="s">
        <v>371</v>
      </c>
      <c r="BG44" s="478" t="s">
        <v>372</v>
      </c>
      <c r="BH44" s="466" t="s">
        <v>264</v>
      </c>
      <c r="BI44" s="466" t="s">
        <v>265</v>
      </c>
      <c r="BJ44" s="466" t="s">
        <v>373</v>
      </c>
      <c r="BK44" s="466" t="s">
        <v>374</v>
      </c>
      <c r="BL44" s="479">
        <v>3241000</v>
      </c>
      <c r="BM44" s="479" t="s">
        <v>375</v>
      </c>
      <c r="BN44" s="466"/>
      <c r="BO44" s="481"/>
      <c r="BP44" s="481"/>
      <c r="BQ44" s="481"/>
      <c r="BR44" s="481"/>
    </row>
    <row r="45" spans="1:70" s="439" customFormat="1" ht="53.25" hidden="1" customHeight="1" x14ac:dyDescent="0.3">
      <c r="A45" s="474" t="s">
        <v>401</v>
      </c>
      <c r="B45" s="466" t="s">
        <v>58</v>
      </c>
      <c r="C45" s="466"/>
      <c r="D45" s="467" t="s">
        <v>402</v>
      </c>
      <c r="E45" s="466"/>
      <c r="F45" s="466" t="s">
        <v>252</v>
      </c>
      <c r="G45" s="466" t="s">
        <v>253</v>
      </c>
      <c r="H45" s="549">
        <v>44197</v>
      </c>
      <c r="I45" s="549">
        <v>44560</v>
      </c>
      <c r="J45" s="466" t="s">
        <v>403</v>
      </c>
      <c r="K45" s="466" t="s">
        <v>404</v>
      </c>
      <c r="L45" s="466" t="s">
        <v>283</v>
      </c>
      <c r="M45" s="466" t="s">
        <v>64</v>
      </c>
      <c r="N45" s="475">
        <v>0</v>
      </c>
      <c r="O45" s="471">
        <v>0</v>
      </c>
      <c r="P45" s="475">
        <v>1</v>
      </c>
      <c r="Q45" s="471">
        <v>1100000</v>
      </c>
      <c r="R45" s="475">
        <v>0</v>
      </c>
      <c r="S45" s="471">
        <v>0</v>
      </c>
      <c r="T45" s="475">
        <v>0</v>
      </c>
      <c r="U45" s="471">
        <v>0</v>
      </c>
      <c r="V45" s="475">
        <v>0</v>
      </c>
      <c r="W45" s="471">
        <v>0</v>
      </c>
      <c r="X45" s="475">
        <v>1</v>
      </c>
      <c r="Y45" s="526">
        <f t="shared" si="21"/>
        <v>1100000</v>
      </c>
      <c r="Z45" s="491"/>
      <c r="AA45" s="484" t="str">
        <f t="shared" si="12"/>
        <v xml:space="preserve"> </v>
      </c>
      <c r="AB45" s="466"/>
      <c r="AC45" s="475" t="str">
        <f t="shared" si="13"/>
        <v xml:space="preserve"> </v>
      </c>
      <c r="AD45" s="466"/>
      <c r="AE45" s="474"/>
      <c r="AF45" s="491">
        <v>0</v>
      </c>
      <c r="AG45" s="484">
        <f t="shared" si="23"/>
        <v>0</v>
      </c>
      <c r="AH45" s="475">
        <v>0</v>
      </c>
      <c r="AI45" s="475">
        <f t="shared" si="22"/>
        <v>0</v>
      </c>
      <c r="AJ45" s="466" t="s">
        <v>405</v>
      </c>
      <c r="AK45" s="466" t="s">
        <v>406</v>
      </c>
      <c r="AL45" s="486"/>
      <c r="AM45" s="487">
        <f t="shared" si="14"/>
        <v>0</v>
      </c>
      <c r="AN45" s="478"/>
      <c r="AO45" s="477">
        <f t="shared" si="15"/>
        <v>0</v>
      </c>
      <c r="AP45" s="478"/>
      <c r="AQ45" s="488"/>
      <c r="AR45" s="486"/>
      <c r="AS45" s="487">
        <f t="shared" si="16"/>
        <v>0</v>
      </c>
      <c r="AT45" s="478"/>
      <c r="AU45" s="477">
        <f t="shared" si="17"/>
        <v>0</v>
      </c>
      <c r="AV45" s="478"/>
      <c r="AW45" s="488"/>
      <c r="AX45" s="486"/>
      <c r="AY45" s="487">
        <f t="shared" si="18"/>
        <v>0</v>
      </c>
      <c r="AZ45" s="478"/>
      <c r="BA45" s="477">
        <f t="shared" si="19"/>
        <v>0</v>
      </c>
      <c r="BB45" s="478"/>
      <c r="BC45" s="488"/>
      <c r="BD45" s="488"/>
      <c r="BE45" s="478" t="s">
        <v>261</v>
      </c>
      <c r="BF45" s="478" t="s">
        <v>409</v>
      </c>
      <c r="BG45" s="478" t="s">
        <v>410</v>
      </c>
      <c r="BH45" s="466" t="s">
        <v>264</v>
      </c>
      <c r="BI45" s="466" t="s">
        <v>265</v>
      </c>
      <c r="BJ45" s="466" t="s">
        <v>411</v>
      </c>
      <c r="BK45" s="466" t="s">
        <v>412</v>
      </c>
      <c r="BL45" s="479">
        <v>3241000</v>
      </c>
      <c r="BM45" s="479" t="s">
        <v>413</v>
      </c>
      <c r="BN45" s="466"/>
      <c r="BO45" s="481"/>
      <c r="BP45" s="481"/>
      <c r="BQ45" s="481"/>
      <c r="BR45" s="481"/>
    </row>
    <row r="46" spans="1:70" s="439" customFormat="1" ht="66.75" hidden="1" customHeight="1" x14ac:dyDescent="0.3">
      <c r="A46" s="474" t="s">
        <v>414</v>
      </c>
      <c r="B46" s="466" t="s">
        <v>58</v>
      </c>
      <c r="C46" s="466"/>
      <c r="D46" s="467" t="s">
        <v>415</v>
      </c>
      <c r="E46" s="466"/>
      <c r="F46" s="466" t="s">
        <v>252</v>
      </c>
      <c r="G46" s="466" t="s">
        <v>253</v>
      </c>
      <c r="H46" s="549">
        <v>44197</v>
      </c>
      <c r="I46" s="549">
        <v>44560</v>
      </c>
      <c r="J46" s="466" t="s">
        <v>416</v>
      </c>
      <c r="K46" s="466" t="s">
        <v>417</v>
      </c>
      <c r="L46" s="466" t="s">
        <v>283</v>
      </c>
      <c r="M46" s="466" t="s">
        <v>64</v>
      </c>
      <c r="N46" s="530">
        <v>0</v>
      </c>
      <c r="O46" s="471">
        <v>0</v>
      </c>
      <c r="P46" s="530">
        <v>1</v>
      </c>
      <c r="Q46" s="471">
        <v>41200000</v>
      </c>
      <c r="R46" s="530">
        <v>0</v>
      </c>
      <c r="S46" s="471">
        <v>0</v>
      </c>
      <c r="T46" s="530">
        <v>0</v>
      </c>
      <c r="U46" s="471">
        <v>0</v>
      </c>
      <c r="V46" s="530">
        <v>0</v>
      </c>
      <c r="W46" s="471">
        <v>0</v>
      </c>
      <c r="X46" s="530">
        <v>1</v>
      </c>
      <c r="Y46" s="526">
        <f t="shared" si="21"/>
        <v>41200000</v>
      </c>
      <c r="Z46" s="491"/>
      <c r="AA46" s="484" t="str">
        <f t="shared" si="12"/>
        <v xml:space="preserve"> </v>
      </c>
      <c r="AB46" s="466"/>
      <c r="AC46" s="475" t="str">
        <f t="shared" si="13"/>
        <v xml:space="preserve"> </v>
      </c>
      <c r="AD46" s="466"/>
      <c r="AE46" s="474"/>
      <c r="AF46" s="491">
        <v>6758000.0000000009</v>
      </c>
      <c r="AG46" s="484">
        <f t="shared" si="23"/>
        <v>0.16402912621359225</v>
      </c>
      <c r="AH46" s="466">
        <v>0</v>
      </c>
      <c r="AI46" s="475">
        <f t="shared" si="22"/>
        <v>0</v>
      </c>
      <c r="AJ46" s="466" t="s">
        <v>418</v>
      </c>
      <c r="AK46" s="466"/>
      <c r="AL46" s="486"/>
      <c r="AM46" s="487">
        <f t="shared" si="14"/>
        <v>0</v>
      </c>
      <c r="AN46" s="478"/>
      <c r="AO46" s="477">
        <f t="shared" si="15"/>
        <v>0</v>
      </c>
      <c r="AP46" s="478"/>
      <c r="AQ46" s="488"/>
      <c r="AR46" s="486"/>
      <c r="AS46" s="487">
        <f t="shared" si="16"/>
        <v>0</v>
      </c>
      <c r="AT46" s="478"/>
      <c r="AU46" s="477">
        <f t="shared" si="17"/>
        <v>0</v>
      </c>
      <c r="AV46" s="478"/>
      <c r="AW46" s="488"/>
      <c r="AX46" s="486"/>
      <c r="AY46" s="487">
        <f t="shared" si="18"/>
        <v>0</v>
      </c>
      <c r="AZ46" s="478"/>
      <c r="BA46" s="477">
        <f t="shared" si="19"/>
        <v>0</v>
      </c>
      <c r="BB46" s="478"/>
      <c r="BC46" s="488"/>
      <c r="BD46" s="488"/>
      <c r="BE46" s="478" t="s">
        <v>420</v>
      </c>
      <c r="BF46" s="478" t="s">
        <v>421</v>
      </c>
      <c r="BG46" s="478" t="s">
        <v>358</v>
      </c>
      <c r="BH46" s="466" t="s">
        <v>264</v>
      </c>
      <c r="BI46" s="466" t="s">
        <v>265</v>
      </c>
      <c r="BJ46" s="466" t="s">
        <v>422</v>
      </c>
      <c r="BK46" s="466" t="s">
        <v>423</v>
      </c>
      <c r="BL46" s="479">
        <v>3241000</v>
      </c>
      <c r="BM46" s="479" t="s">
        <v>424</v>
      </c>
      <c r="BN46" s="466"/>
      <c r="BO46" s="481"/>
      <c r="BP46" s="481"/>
      <c r="BQ46" s="481"/>
      <c r="BR46" s="481"/>
    </row>
    <row r="47" spans="1:70" s="439" customFormat="1" ht="51" hidden="1" customHeight="1" x14ac:dyDescent="0.3">
      <c r="A47" s="474" t="s">
        <v>425</v>
      </c>
      <c r="B47" s="466" t="s">
        <v>58</v>
      </c>
      <c r="C47" s="466"/>
      <c r="D47" s="467" t="s">
        <v>426</v>
      </c>
      <c r="E47" s="466"/>
      <c r="F47" s="466" t="s">
        <v>252</v>
      </c>
      <c r="G47" s="466" t="s">
        <v>253</v>
      </c>
      <c r="H47" s="549">
        <v>44197</v>
      </c>
      <c r="I47" s="549">
        <v>45442</v>
      </c>
      <c r="J47" s="466" t="s">
        <v>427</v>
      </c>
      <c r="K47" s="466" t="s">
        <v>428</v>
      </c>
      <c r="L47" s="466" t="s">
        <v>283</v>
      </c>
      <c r="M47" s="466" t="s">
        <v>64</v>
      </c>
      <c r="N47" s="530">
        <v>0</v>
      </c>
      <c r="O47" s="471">
        <v>0</v>
      </c>
      <c r="P47" s="530">
        <v>3</v>
      </c>
      <c r="Q47" s="471">
        <v>27192000</v>
      </c>
      <c r="R47" s="530">
        <v>3</v>
      </c>
      <c r="S47" s="471">
        <v>28007760</v>
      </c>
      <c r="T47" s="530">
        <v>3</v>
      </c>
      <c r="U47" s="471">
        <v>28847992.800000001</v>
      </c>
      <c r="V47" s="530">
        <v>3</v>
      </c>
      <c r="W47" s="471">
        <v>29713432.584000006</v>
      </c>
      <c r="X47" s="530">
        <v>12</v>
      </c>
      <c r="Y47" s="526">
        <f t="shared" si="21"/>
        <v>113761185.384</v>
      </c>
      <c r="Z47" s="491"/>
      <c r="AA47" s="484" t="str">
        <f t="shared" si="12"/>
        <v xml:space="preserve"> </v>
      </c>
      <c r="AB47" s="466"/>
      <c r="AC47" s="475" t="str">
        <f t="shared" si="13"/>
        <v xml:space="preserve"> </v>
      </c>
      <c r="AD47" s="466"/>
      <c r="AE47" s="474"/>
      <c r="AF47" s="491">
        <v>3419600</v>
      </c>
      <c r="AG47" s="484">
        <f t="shared" si="23"/>
        <v>0.12575757575757576</v>
      </c>
      <c r="AH47" s="466">
        <v>0</v>
      </c>
      <c r="AI47" s="475">
        <f t="shared" si="22"/>
        <v>0</v>
      </c>
      <c r="AJ47" s="466" t="s">
        <v>429</v>
      </c>
      <c r="AK47" s="466"/>
      <c r="AL47" s="486"/>
      <c r="AM47" s="487">
        <f t="shared" si="14"/>
        <v>0</v>
      </c>
      <c r="AN47" s="478"/>
      <c r="AO47" s="477">
        <f t="shared" si="15"/>
        <v>0</v>
      </c>
      <c r="AP47" s="478"/>
      <c r="AQ47" s="488"/>
      <c r="AR47" s="486"/>
      <c r="AS47" s="487">
        <f t="shared" si="16"/>
        <v>0</v>
      </c>
      <c r="AT47" s="478"/>
      <c r="AU47" s="477">
        <f t="shared" si="17"/>
        <v>0</v>
      </c>
      <c r="AV47" s="478"/>
      <c r="AW47" s="488"/>
      <c r="AX47" s="486"/>
      <c r="AY47" s="487">
        <f t="shared" si="18"/>
        <v>0</v>
      </c>
      <c r="AZ47" s="478"/>
      <c r="BA47" s="477">
        <f t="shared" si="19"/>
        <v>0</v>
      </c>
      <c r="BB47" s="478"/>
      <c r="BC47" s="488"/>
      <c r="BD47" s="488"/>
      <c r="BE47" s="478" t="s">
        <v>420</v>
      </c>
      <c r="BF47" s="478" t="s">
        <v>421</v>
      </c>
      <c r="BG47" s="478" t="s">
        <v>358</v>
      </c>
      <c r="BH47" s="466" t="s">
        <v>264</v>
      </c>
      <c r="BI47" s="466" t="s">
        <v>265</v>
      </c>
      <c r="BJ47" s="466" t="s">
        <v>422</v>
      </c>
      <c r="BK47" s="466" t="s">
        <v>423</v>
      </c>
      <c r="BL47" s="479">
        <v>3241000</v>
      </c>
      <c r="BM47" s="479" t="s">
        <v>424</v>
      </c>
      <c r="BN47" s="466"/>
      <c r="BO47" s="481"/>
      <c r="BP47" s="481"/>
      <c r="BQ47" s="481"/>
      <c r="BR47" s="481"/>
    </row>
    <row r="48" spans="1:70" s="439" customFormat="1" ht="54" hidden="1" customHeight="1" x14ac:dyDescent="0.3">
      <c r="A48" s="474" t="s">
        <v>431</v>
      </c>
      <c r="B48" s="466" t="s">
        <v>58</v>
      </c>
      <c r="C48" s="466"/>
      <c r="D48" s="467" t="s">
        <v>432</v>
      </c>
      <c r="E48" s="466"/>
      <c r="F48" s="466" t="s">
        <v>252</v>
      </c>
      <c r="G48" s="466" t="s">
        <v>253</v>
      </c>
      <c r="H48" s="549">
        <v>44197</v>
      </c>
      <c r="I48" s="549">
        <v>45442</v>
      </c>
      <c r="J48" s="466" t="s">
        <v>433</v>
      </c>
      <c r="K48" s="466" t="s">
        <v>434</v>
      </c>
      <c r="L48" s="466" t="s">
        <v>283</v>
      </c>
      <c r="M48" s="466" t="s">
        <v>64</v>
      </c>
      <c r="N48" s="530">
        <v>0</v>
      </c>
      <c r="O48" s="471">
        <v>0</v>
      </c>
      <c r="P48" s="530">
        <v>1</v>
      </c>
      <c r="Q48" s="471">
        <v>35000000</v>
      </c>
      <c r="R48" s="530">
        <v>1</v>
      </c>
      <c r="S48" s="471">
        <v>35000000</v>
      </c>
      <c r="T48" s="530">
        <v>1</v>
      </c>
      <c r="U48" s="471">
        <v>35000000</v>
      </c>
      <c r="V48" s="530">
        <v>1</v>
      </c>
      <c r="W48" s="471">
        <v>35000000</v>
      </c>
      <c r="X48" s="530">
        <v>4</v>
      </c>
      <c r="Y48" s="526">
        <f t="shared" si="21"/>
        <v>140000000</v>
      </c>
      <c r="Z48" s="491"/>
      <c r="AA48" s="484" t="str">
        <f t="shared" si="12"/>
        <v xml:space="preserve"> </v>
      </c>
      <c r="AB48" s="466"/>
      <c r="AC48" s="475" t="str">
        <f t="shared" si="13"/>
        <v xml:space="preserve"> </v>
      </c>
      <c r="AD48" s="466"/>
      <c r="AE48" s="474"/>
      <c r="AF48" s="491">
        <v>0</v>
      </c>
      <c r="AG48" s="484">
        <f t="shared" si="23"/>
        <v>0</v>
      </c>
      <c r="AH48" s="466">
        <v>0</v>
      </c>
      <c r="AI48" s="475">
        <f t="shared" si="22"/>
        <v>0</v>
      </c>
      <c r="AJ48" s="466" t="s">
        <v>435</v>
      </c>
      <c r="AK48" s="466"/>
      <c r="AL48" s="486"/>
      <c r="AM48" s="487">
        <f t="shared" si="14"/>
        <v>0</v>
      </c>
      <c r="AN48" s="478"/>
      <c r="AO48" s="477">
        <f t="shared" si="15"/>
        <v>0</v>
      </c>
      <c r="AP48" s="478"/>
      <c r="AQ48" s="488"/>
      <c r="AR48" s="486"/>
      <c r="AS48" s="487">
        <f t="shared" si="16"/>
        <v>0</v>
      </c>
      <c r="AT48" s="478"/>
      <c r="AU48" s="477">
        <f t="shared" si="17"/>
        <v>0</v>
      </c>
      <c r="AV48" s="478"/>
      <c r="AW48" s="488"/>
      <c r="AX48" s="486"/>
      <c r="AY48" s="487">
        <f t="shared" si="18"/>
        <v>0</v>
      </c>
      <c r="AZ48" s="478"/>
      <c r="BA48" s="477">
        <f t="shared" si="19"/>
        <v>0</v>
      </c>
      <c r="BB48" s="478"/>
      <c r="BC48" s="488"/>
      <c r="BD48" s="488"/>
      <c r="BE48" s="478" t="s">
        <v>420</v>
      </c>
      <c r="BF48" s="478" t="s">
        <v>421</v>
      </c>
      <c r="BG48" s="478" t="s">
        <v>358</v>
      </c>
      <c r="BH48" s="466" t="s">
        <v>264</v>
      </c>
      <c r="BI48" s="466" t="s">
        <v>265</v>
      </c>
      <c r="BJ48" s="466" t="s">
        <v>422</v>
      </c>
      <c r="BK48" s="466" t="s">
        <v>423</v>
      </c>
      <c r="BL48" s="479">
        <v>3241000</v>
      </c>
      <c r="BM48" s="479" t="s">
        <v>424</v>
      </c>
      <c r="BN48" s="466"/>
      <c r="BO48" s="481"/>
      <c r="BP48" s="481"/>
      <c r="BQ48" s="481"/>
      <c r="BR48" s="481"/>
    </row>
    <row r="49" spans="1:70" s="439" customFormat="1" ht="58.5" hidden="1" customHeight="1" x14ac:dyDescent="0.3">
      <c r="A49" s="474" t="s">
        <v>437</v>
      </c>
      <c r="B49" s="466" t="s">
        <v>58</v>
      </c>
      <c r="C49" s="466"/>
      <c r="D49" s="467" t="s">
        <v>438</v>
      </c>
      <c r="E49" s="466"/>
      <c r="F49" s="466" t="s">
        <v>252</v>
      </c>
      <c r="G49" s="466" t="s">
        <v>253</v>
      </c>
      <c r="H49" s="549">
        <v>44197</v>
      </c>
      <c r="I49" s="549">
        <v>45442</v>
      </c>
      <c r="J49" s="466" t="s">
        <v>439</v>
      </c>
      <c r="K49" s="466" t="s">
        <v>440</v>
      </c>
      <c r="L49" s="466" t="s">
        <v>283</v>
      </c>
      <c r="M49" s="466" t="s">
        <v>64</v>
      </c>
      <c r="N49" s="530">
        <v>0</v>
      </c>
      <c r="O49" s="471">
        <v>0</v>
      </c>
      <c r="P49" s="530">
        <v>1</v>
      </c>
      <c r="Q49" s="471">
        <v>45320000</v>
      </c>
      <c r="R49" s="530">
        <v>1</v>
      </c>
      <c r="S49" s="471">
        <v>46679600</v>
      </c>
      <c r="T49" s="530">
        <v>1</v>
      </c>
      <c r="U49" s="471">
        <v>48079988</v>
      </c>
      <c r="V49" s="530">
        <v>1</v>
      </c>
      <c r="W49" s="471">
        <v>49522387.640000001</v>
      </c>
      <c r="X49" s="530">
        <v>1</v>
      </c>
      <c r="Y49" s="526">
        <f t="shared" si="21"/>
        <v>189601975.63999999</v>
      </c>
      <c r="Z49" s="491"/>
      <c r="AA49" s="484"/>
      <c r="AB49" s="466"/>
      <c r="AC49" s="475"/>
      <c r="AD49" s="466"/>
      <c r="AE49" s="474"/>
      <c r="AF49" s="491">
        <v>824000</v>
      </c>
      <c r="AG49" s="484">
        <f t="shared" si="23"/>
        <v>1.8181818181818181E-2</v>
      </c>
      <c r="AH49" s="466">
        <v>1</v>
      </c>
      <c r="AI49" s="475">
        <f t="shared" si="22"/>
        <v>1</v>
      </c>
      <c r="AJ49" s="466" t="s">
        <v>441</v>
      </c>
      <c r="AK49" s="466"/>
      <c r="AL49" s="486"/>
      <c r="AM49" s="487"/>
      <c r="AN49" s="478"/>
      <c r="AO49" s="477"/>
      <c r="AP49" s="478"/>
      <c r="AQ49" s="488"/>
      <c r="AR49" s="486"/>
      <c r="AS49" s="487"/>
      <c r="AT49" s="478"/>
      <c r="AU49" s="477"/>
      <c r="AV49" s="478"/>
      <c r="AW49" s="488"/>
      <c r="AX49" s="486"/>
      <c r="AY49" s="487"/>
      <c r="AZ49" s="478"/>
      <c r="BA49" s="477"/>
      <c r="BB49" s="478"/>
      <c r="BC49" s="488"/>
      <c r="BD49" s="488"/>
      <c r="BE49" s="478" t="s">
        <v>420</v>
      </c>
      <c r="BF49" s="478" t="s">
        <v>421</v>
      </c>
      <c r="BG49" s="478" t="s">
        <v>358</v>
      </c>
      <c r="BH49" s="466" t="s">
        <v>264</v>
      </c>
      <c r="BI49" s="466" t="s">
        <v>265</v>
      </c>
      <c r="BJ49" s="466" t="s">
        <v>422</v>
      </c>
      <c r="BK49" s="466" t="s">
        <v>423</v>
      </c>
      <c r="BL49" s="479">
        <v>3241000</v>
      </c>
      <c r="BM49" s="479" t="s">
        <v>424</v>
      </c>
      <c r="BN49" s="466"/>
      <c r="BO49" s="481"/>
      <c r="BP49" s="481"/>
      <c r="BQ49" s="481"/>
      <c r="BR49" s="481"/>
    </row>
    <row r="50" spans="1:70" s="439" customFormat="1" ht="42" hidden="1" customHeight="1" x14ac:dyDescent="0.3">
      <c r="A50" s="474" t="s">
        <v>443</v>
      </c>
      <c r="B50" s="466" t="s">
        <v>58</v>
      </c>
      <c r="C50" s="466"/>
      <c r="D50" s="467" t="s">
        <v>444</v>
      </c>
      <c r="E50" s="466"/>
      <c r="F50" s="466" t="s">
        <v>252</v>
      </c>
      <c r="G50" s="466" t="s">
        <v>253</v>
      </c>
      <c r="H50" s="549">
        <v>44562</v>
      </c>
      <c r="I50" s="549">
        <v>45290</v>
      </c>
      <c r="J50" s="466" t="s">
        <v>445</v>
      </c>
      <c r="K50" s="466" t="s">
        <v>446</v>
      </c>
      <c r="L50" s="466" t="s">
        <v>283</v>
      </c>
      <c r="M50" s="466" t="s">
        <v>64</v>
      </c>
      <c r="N50" s="475">
        <v>0</v>
      </c>
      <c r="O50" s="471">
        <v>0</v>
      </c>
      <c r="P50" s="475">
        <v>0</v>
      </c>
      <c r="Q50" s="471">
        <v>0</v>
      </c>
      <c r="R50" s="475">
        <v>0.5</v>
      </c>
      <c r="S50" s="471">
        <v>50000000</v>
      </c>
      <c r="T50" s="475">
        <v>1</v>
      </c>
      <c r="U50" s="471">
        <v>50000000</v>
      </c>
      <c r="V50" s="475">
        <v>0</v>
      </c>
      <c r="W50" s="471">
        <v>0</v>
      </c>
      <c r="X50" s="475">
        <v>1</v>
      </c>
      <c r="Y50" s="526">
        <f t="shared" si="21"/>
        <v>100000000</v>
      </c>
      <c r="Z50" s="491"/>
      <c r="AA50" s="484" t="str">
        <f t="shared" ref="AA50:AA52" si="24">IF(O50=0," ",Z50/O50)</f>
        <v xml:space="preserve"> </v>
      </c>
      <c r="AB50" s="466"/>
      <c r="AC50" s="475" t="str">
        <f t="shared" ref="AC50:AC52" si="25">IF(N50=0," ",AB50/N50)</f>
        <v xml:space="preserve"> </v>
      </c>
      <c r="AD50" s="466"/>
      <c r="AE50" s="474"/>
      <c r="AF50" s="491">
        <v>0</v>
      </c>
      <c r="AG50" s="491">
        <v>0</v>
      </c>
      <c r="AH50" s="491">
        <v>0</v>
      </c>
      <c r="AI50" s="491">
        <v>0</v>
      </c>
      <c r="AJ50" s="466" t="s">
        <v>447</v>
      </c>
      <c r="AK50" s="474" t="s">
        <v>447</v>
      </c>
      <c r="AL50" s="486"/>
      <c r="AM50" s="487" t="str">
        <f t="shared" ref="AM50:AM67" si="26">IF(Q50=0," ",AL50/Q50)</f>
        <v xml:space="preserve"> </v>
      </c>
      <c r="AN50" s="478"/>
      <c r="AO50" s="477" t="str">
        <f t="shared" ref="AO50:AO54" si="27">IF(P50=0," ",AN50/P50)</f>
        <v xml:space="preserve"> </v>
      </c>
      <c r="AP50" s="478"/>
      <c r="AQ50" s="488"/>
      <c r="AR50" s="486"/>
      <c r="AS50" s="487" t="str">
        <f t="shared" ref="AS50:AS67" si="28">IF(Q50=0," ",AR50/Q50)</f>
        <v xml:space="preserve"> </v>
      </c>
      <c r="AT50" s="478"/>
      <c r="AU50" s="477" t="str">
        <f t="shared" ref="AU50:AU54" si="29">IF(P50=0," ",AT50/P50)</f>
        <v xml:space="preserve"> </v>
      </c>
      <c r="AV50" s="478"/>
      <c r="AW50" s="488"/>
      <c r="AX50" s="486"/>
      <c r="AY50" s="487" t="str">
        <f t="shared" ref="AY50:AY67" si="30">IF(Q50=0," ",AX50/Q50)</f>
        <v xml:space="preserve"> </v>
      </c>
      <c r="AZ50" s="478"/>
      <c r="BA50" s="477" t="str">
        <f t="shared" ref="BA50:BA54" si="31">IF(P50=0," ",AZ50/P50)</f>
        <v xml:space="preserve"> </v>
      </c>
      <c r="BB50" s="478"/>
      <c r="BC50" s="488"/>
      <c r="BD50" s="488"/>
      <c r="BE50" s="478" t="s">
        <v>420</v>
      </c>
      <c r="BF50" s="478" t="s">
        <v>421</v>
      </c>
      <c r="BG50" s="478" t="s">
        <v>358</v>
      </c>
      <c r="BH50" s="466" t="s">
        <v>264</v>
      </c>
      <c r="BI50" s="466" t="s">
        <v>265</v>
      </c>
      <c r="BJ50" s="466" t="s">
        <v>449</v>
      </c>
      <c r="BK50" s="466" t="s">
        <v>450</v>
      </c>
      <c r="BL50" s="479">
        <v>3241000</v>
      </c>
      <c r="BM50" s="479" t="s">
        <v>451</v>
      </c>
      <c r="BN50" s="466"/>
      <c r="BO50" s="481"/>
      <c r="BP50" s="481"/>
      <c r="BQ50" s="481"/>
      <c r="BR50" s="481"/>
    </row>
    <row r="51" spans="1:70" s="439" customFormat="1" ht="61.5" hidden="1" customHeight="1" x14ac:dyDescent="0.3">
      <c r="A51" s="474" t="s">
        <v>452</v>
      </c>
      <c r="B51" s="466" t="s">
        <v>58</v>
      </c>
      <c r="C51" s="466"/>
      <c r="D51" s="467" t="s">
        <v>453</v>
      </c>
      <c r="E51" s="466"/>
      <c r="F51" s="466" t="s">
        <v>252</v>
      </c>
      <c r="G51" s="466" t="s">
        <v>253</v>
      </c>
      <c r="H51" s="549">
        <v>44197</v>
      </c>
      <c r="I51" s="549">
        <v>44560</v>
      </c>
      <c r="J51" s="466" t="s">
        <v>454</v>
      </c>
      <c r="K51" s="466" t="s">
        <v>455</v>
      </c>
      <c r="L51" s="466" t="s">
        <v>283</v>
      </c>
      <c r="M51" s="466" t="s">
        <v>64</v>
      </c>
      <c r="N51" s="530">
        <v>0</v>
      </c>
      <c r="O51" s="471">
        <v>0</v>
      </c>
      <c r="P51" s="530">
        <v>1</v>
      </c>
      <c r="Q51" s="471">
        <v>20882018</v>
      </c>
      <c r="R51" s="530">
        <v>0</v>
      </c>
      <c r="S51" s="471">
        <v>0</v>
      </c>
      <c r="T51" s="530">
        <v>0</v>
      </c>
      <c r="U51" s="471">
        <v>0</v>
      </c>
      <c r="V51" s="530">
        <v>0</v>
      </c>
      <c r="W51" s="471">
        <v>0</v>
      </c>
      <c r="X51" s="530">
        <v>1</v>
      </c>
      <c r="Y51" s="526">
        <f t="shared" si="21"/>
        <v>20882018</v>
      </c>
      <c r="Z51" s="491"/>
      <c r="AA51" s="484" t="str">
        <f t="shared" si="24"/>
        <v xml:space="preserve"> </v>
      </c>
      <c r="AB51" s="466"/>
      <c r="AC51" s="475" t="str">
        <f t="shared" si="25"/>
        <v xml:space="preserve"> </v>
      </c>
      <c r="AD51" s="466"/>
      <c r="AE51" s="474"/>
      <c r="AF51" s="491">
        <v>0</v>
      </c>
      <c r="AG51" s="484">
        <f t="shared" ref="AG51:AG60" si="32">IF(Q51=0," ",AF51/Q51)</f>
        <v>0</v>
      </c>
      <c r="AH51" s="466">
        <v>0</v>
      </c>
      <c r="AI51" s="475">
        <f t="shared" ref="AI51:AI52" si="33">IF(P51=0," ",AH51/P51)</f>
        <v>0</v>
      </c>
      <c r="AJ51" s="466" t="s">
        <v>456</v>
      </c>
      <c r="AK51" s="466"/>
      <c r="AL51" s="486"/>
      <c r="AM51" s="487">
        <f t="shared" si="26"/>
        <v>0</v>
      </c>
      <c r="AN51" s="478"/>
      <c r="AO51" s="477">
        <f t="shared" si="27"/>
        <v>0</v>
      </c>
      <c r="AP51" s="478"/>
      <c r="AQ51" s="488"/>
      <c r="AR51" s="486"/>
      <c r="AS51" s="487">
        <f t="shared" si="28"/>
        <v>0</v>
      </c>
      <c r="AT51" s="478"/>
      <c r="AU51" s="477">
        <f t="shared" si="29"/>
        <v>0</v>
      </c>
      <c r="AV51" s="478"/>
      <c r="AW51" s="488"/>
      <c r="AX51" s="486"/>
      <c r="AY51" s="487">
        <f t="shared" si="30"/>
        <v>0</v>
      </c>
      <c r="AZ51" s="478"/>
      <c r="BA51" s="477">
        <f t="shared" si="31"/>
        <v>0</v>
      </c>
      <c r="BB51" s="478"/>
      <c r="BC51" s="488"/>
      <c r="BD51" s="488"/>
      <c r="BE51" s="478" t="s">
        <v>459</v>
      </c>
      <c r="BF51" s="478" t="s">
        <v>460</v>
      </c>
      <c r="BG51" s="478" t="s">
        <v>461</v>
      </c>
      <c r="BH51" s="466" t="s">
        <v>264</v>
      </c>
      <c r="BI51" s="466" t="s">
        <v>265</v>
      </c>
      <c r="BJ51" s="466" t="s">
        <v>462</v>
      </c>
      <c r="BK51" s="466" t="s">
        <v>463</v>
      </c>
      <c r="BL51" s="479">
        <v>3241000</v>
      </c>
      <c r="BM51" s="479" t="s">
        <v>464</v>
      </c>
      <c r="BN51" s="466"/>
      <c r="BO51" s="481"/>
      <c r="BP51" s="481"/>
      <c r="BQ51" s="481"/>
      <c r="BR51" s="481"/>
    </row>
    <row r="52" spans="1:70" s="439" customFormat="1" ht="54" hidden="1" customHeight="1" x14ac:dyDescent="0.3">
      <c r="A52" s="474" t="s">
        <v>465</v>
      </c>
      <c r="B52" s="466" t="s">
        <v>58</v>
      </c>
      <c r="C52" s="466"/>
      <c r="D52" s="467" t="s">
        <v>466</v>
      </c>
      <c r="E52" s="466"/>
      <c r="F52" s="466" t="s">
        <v>252</v>
      </c>
      <c r="G52" s="466" t="s">
        <v>253</v>
      </c>
      <c r="H52" s="549">
        <v>44197</v>
      </c>
      <c r="I52" s="549">
        <v>45442</v>
      </c>
      <c r="J52" s="466" t="s">
        <v>467</v>
      </c>
      <c r="K52" s="466" t="s">
        <v>468</v>
      </c>
      <c r="L52" s="466" t="s">
        <v>283</v>
      </c>
      <c r="M52" s="466" t="s">
        <v>64</v>
      </c>
      <c r="N52" s="530">
        <v>0</v>
      </c>
      <c r="O52" s="471">
        <v>0</v>
      </c>
      <c r="P52" s="530">
        <v>5</v>
      </c>
      <c r="Q52" s="471">
        <v>28538329</v>
      </c>
      <c r="R52" s="530">
        <v>5</v>
      </c>
      <c r="S52" s="471">
        <v>29110884</v>
      </c>
      <c r="T52" s="530">
        <v>5</v>
      </c>
      <c r="U52" s="471">
        <v>26145545</v>
      </c>
      <c r="V52" s="530">
        <v>5</v>
      </c>
      <c r="W52" s="471">
        <v>11950479</v>
      </c>
      <c r="X52" s="530">
        <v>20</v>
      </c>
      <c r="Y52" s="526">
        <f t="shared" si="21"/>
        <v>95745237</v>
      </c>
      <c r="Z52" s="491"/>
      <c r="AA52" s="484" t="str">
        <f t="shared" si="24"/>
        <v xml:space="preserve"> </v>
      </c>
      <c r="AB52" s="466"/>
      <c r="AC52" s="475" t="str">
        <f t="shared" si="25"/>
        <v xml:space="preserve"> </v>
      </c>
      <c r="AD52" s="466"/>
      <c r="AE52" s="474"/>
      <c r="AF52" s="491">
        <v>0</v>
      </c>
      <c r="AG52" s="484">
        <f t="shared" si="32"/>
        <v>0</v>
      </c>
      <c r="AH52" s="466">
        <v>0</v>
      </c>
      <c r="AI52" s="475">
        <f t="shared" si="33"/>
        <v>0</v>
      </c>
      <c r="AJ52" s="466" t="s">
        <v>469</v>
      </c>
      <c r="AK52" s="466"/>
      <c r="AL52" s="486"/>
      <c r="AM52" s="487">
        <f t="shared" si="26"/>
        <v>0</v>
      </c>
      <c r="AN52" s="478"/>
      <c r="AO52" s="477">
        <f t="shared" si="27"/>
        <v>0</v>
      </c>
      <c r="AP52" s="478"/>
      <c r="AQ52" s="488"/>
      <c r="AR52" s="486"/>
      <c r="AS52" s="487">
        <f t="shared" si="28"/>
        <v>0</v>
      </c>
      <c r="AT52" s="478"/>
      <c r="AU52" s="477">
        <f t="shared" si="29"/>
        <v>0</v>
      </c>
      <c r="AV52" s="478"/>
      <c r="AW52" s="488"/>
      <c r="AX52" s="486"/>
      <c r="AY52" s="487">
        <f t="shared" si="30"/>
        <v>0</v>
      </c>
      <c r="AZ52" s="478"/>
      <c r="BA52" s="477">
        <f t="shared" si="31"/>
        <v>0</v>
      </c>
      <c r="BB52" s="478"/>
      <c r="BC52" s="488"/>
      <c r="BD52" s="488"/>
      <c r="BE52" s="478" t="s">
        <v>459</v>
      </c>
      <c r="BF52" s="478" t="s">
        <v>472</v>
      </c>
      <c r="BG52" s="478" t="s">
        <v>461</v>
      </c>
      <c r="BH52" s="466" t="s">
        <v>264</v>
      </c>
      <c r="BI52" s="466" t="s">
        <v>265</v>
      </c>
      <c r="BJ52" s="466" t="s">
        <v>462</v>
      </c>
      <c r="BK52" s="466" t="s">
        <v>463</v>
      </c>
      <c r="BL52" s="479">
        <v>3241000</v>
      </c>
      <c r="BM52" s="479" t="s">
        <v>464</v>
      </c>
      <c r="BN52" s="466"/>
      <c r="BO52" s="481"/>
      <c r="BP52" s="481"/>
      <c r="BQ52" s="481"/>
      <c r="BR52" s="481"/>
    </row>
    <row r="53" spans="1:70" s="439" customFormat="1" ht="88.5" hidden="1" customHeight="1" x14ac:dyDescent="0.3">
      <c r="A53" s="466" t="s">
        <v>473</v>
      </c>
      <c r="B53" s="466" t="s">
        <v>474</v>
      </c>
      <c r="C53" s="466"/>
      <c r="D53" s="478" t="s">
        <v>475</v>
      </c>
      <c r="E53" s="466"/>
      <c r="F53" s="466" t="s">
        <v>60</v>
      </c>
      <c r="G53" s="466" t="s">
        <v>476</v>
      </c>
      <c r="H53" s="482">
        <v>43952</v>
      </c>
      <c r="I53" s="482">
        <v>45626</v>
      </c>
      <c r="J53" s="466" t="s">
        <v>477</v>
      </c>
      <c r="K53" s="466" t="s">
        <v>478</v>
      </c>
      <c r="L53" s="466" t="s">
        <v>479</v>
      </c>
      <c r="M53" s="466" t="s">
        <v>64</v>
      </c>
      <c r="N53" s="470">
        <v>1</v>
      </c>
      <c r="O53" s="541">
        <v>10000000</v>
      </c>
      <c r="P53" s="470">
        <v>1</v>
      </c>
      <c r="Q53" s="541">
        <v>10000000</v>
      </c>
      <c r="R53" s="470">
        <v>1</v>
      </c>
      <c r="S53" s="541">
        <v>10000000</v>
      </c>
      <c r="T53" s="470">
        <v>1</v>
      </c>
      <c r="U53" s="541">
        <v>10000000</v>
      </c>
      <c r="V53" s="470">
        <v>1</v>
      </c>
      <c r="W53" s="541">
        <v>10000000</v>
      </c>
      <c r="X53" s="551">
        <v>5</v>
      </c>
      <c r="Y53" s="541">
        <f t="shared" si="21"/>
        <v>50000000</v>
      </c>
      <c r="Z53" s="552">
        <v>10000000</v>
      </c>
      <c r="AA53" s="553">
        <v>1</v>
      </c>
      <c r="AB53" s="554">
        <v>1</v>
      </c>
      <c r="AC53" s="555">
        <v>1</v>
      </c>
      <c r="AD53" s="554" t="s">
        <v>480</v>
      </c>
      <c r="AE53" s="466" t="s">
        <v>481</v>
      </c>
      <c r="AF53" s="471">
        <v>0</v>
      </c>
      <c r="AG53" s="475">
        <f t="shared" si="32"/>
        <v>0</v>
      </c>
      <c r="AH53" s="556">
        <v>0.1</v>
      </c>
      <c r="AI53" s="475">
        <v>0.1</v>
      </c>
      <c r="AJ53" s="466" t="s">
        <v>1279</v>
      </c>
      <c r="AK53" s="489"/>
      <c r="AL53" s="476"/>
      <c r="AM53" s="477">
        <f t="shared" si="26"/>
        <v>0</v>
      </c>
      <c r="AN53" s="478"/>
      <c r="AO53" s="477">
        <f t="shared" si="27"/>
        <v>0</v>
      </c>
      <c r="AP53" s="478"/>
      <c r="AQ53" s="478"/>
      <c r="AR53" s="476"/>
      <c r="AS53" s="477">
        <f t="shared" si="28"/>
        <v>0</v>
      </c>
      <c r="AT53" s="478"/>
      <c r="AU53" s="477">
        <f t="shared" si="29"/>
        <v>0</v>
      </c>
      <c r="AV53" s="478"/>
      <c r="AW53" s="478"/>
      <c r="AX53" s="476"/>
      <c r="AY53" s="477">
        <f t="shared" si="30"/>
        <v>0</v>
      </c>
      <c r="AZ53" s="478"/>
      <c r="BA53" s="477">
        <f t="shared" si="31"/>
        <v>0</v>
      </c>
      <c r="BB53" s="478"/>
      <c r="BC53" s="478"/>
      <c r="BD53" s="478"/>
      <c r="BE53" s="478" t="s">
        <v>485</v>
      </c>
      <c r="BF53" s="478" t="s">
        <v>1280</v>
      </c>
      <c r="BG53" s="478">
        <v>7585</v>
      </c>
      <c r="BH53" s="466" t="s">
        <v>487</v>
      </c>
      <c r="BI53" s="466" t="s">
        <v>488</v>
      </c>
      <c r="BJ53" s="466" t="s">
        <v>489</v>
      </c>
      <c r="BK53" s="466" t="s">
        <v>490</v>
      </c>
      <c r="BL53" s="479">
        <v>3795750</v>
      </c>
      <c r="BM53" s="479" t="s">
        <v>491</v>
      </c>
      <c r="BN53" s="557"/>
      <c r="BO53" s="489"/>
      <c r="BP53" s="489"/>
      <c r="BQ53" s="489"/>
      <c r="BR53" s="489"/>
    </row>
    <row r="54" spans="1:70" s="439" customFormat="1" ht="63.75" hidden="1" customHeight="1" x14ac:dyDescent="0.3">
      <c r="A54" s="466" t="s">
        <v>492</v>
      </c>
      <c r="B54" s="466" t="s">
        <v>474</v>
      </c>
      <c r="C54" s="466"/>
      <c r="D54" s="478" t="s">
        <v>493</v>
      </c>
      <c r="E54" s="466"/>
      <c r="F54" s="466" t="s">
        <v>60</v>
      </c>
      <c r="G54" s="466" t="s">
        <v>494</v>
      </c>
      <c r="H54" s="482">
        <v>44378</v>
      </c>
      <c r="I54" s="482">
        <v>45626</v>
      </c>
      <c r="J54" s="466" t="s">
        <v>495</v>
      </c>
      <c r="K54" s="466" t="s">
        <v>496</v>
      </c>
      <c r="L54" s="466" t="s">
        <v>497</v>
      </c>
      <c r="M54" s="466" t="s">
        <v>64</v>
      </c>
      <c r="N54" s="470"/>
      <c r="O54" s="541"/>
      <c r="P54" s="466">
        <v>1</v>
      </c>
      <c r="Q54" s="541">
        <v>7000000</v>
      </c>
      <c r="R54" s="466">
        <v>1</v>
      </c>
      <c r="S54" s="541">
        <v>7000000</v>
      </c>
      <c r="T54" s="466">
        <v>1</v>
      </c>
      <c r="U54" s="541">
        <v>7000000</v>
      </c>
      <c r="V54" s="466">
        <v>1</v>
      </c>
      <c r="W54" s="541">
        <v>7000000</v>
      </c>
      <c r="X54" s="551">
        <v>4</v>
      </c>
      <c r="Y54" s="541">
        <f t="shared" si="21"/>
        <v>28000000</v>
      </c>
      <c r="Z54" s="471"/>
      <c r="AA54" s="475"/>
      <c r="AB54" s="466"/>
      <c r="AC54" s="475"/>
      <c r="AD54" s="466"/>
      <c r="AE54" s="466"/>
      <c r="AF54" s="471">
        <v>0</v>
      </c>
      <c r="AG54" s="475">
        <f t="shared" si="32"/>
        <v>0</v>
      </c>
      <c r="AH54" s="556">
        <v>0.1</v>
      </c>
      <c r="AI54" s="475">
        <v>0.1</v>
      </c>
      <c r="AJ54" s="466" t="s">
        <v>1281</v>
      </c>
      <c r="AK54" s="466"/>
      <c r="AL54" s="476"/>
      <c r="AM54" s="477">
        <f t="shared" si="26"/>
        <v>0</v>
      </c>
      <c r="AN54" s="478"/>
      <c r="AO54" s="477">
        <f t="shared" si="27"/>
        <v>0</v>
      </c>
      <c r="AP54" s="478"/>
      <c r="AQ54" s="478"/>
      <c r="AR54" s="476"/>
      <c r="AS54" s="477">
        <f t="shared" si="28"/>
        <v>0</v>
      </c>
      <c r="AT54" s="478"/>
      <c r="AU54" s="477">
        <f t="shared" si="29"/>
        <v>0</v>
      </c>
      <c r="AV54" s="478"/>
      <c r="AW54" s="478"/>
      <c r="AX54" s="476"/>
      <c r="AY54" s="477">
        <f t="shared" si="30"/>
        <v>0</v>
      </c>
      <c r="AZ54" s="478"/>
      <c r="BA54" s="477">
        <f t="shared" si="31"/>
        <v>0</v>
      </c>
      <c r="BB54" s="478"/>
      <c r="BC54" s="478"/>
      <c r="BD54" s="478"/>
      <c r="BE54" s="478" t="s">
        <v>501</v>
      </c>
      <c r="BF54" s="478" t="s">
        <v>502</v>
      </c>
      <c r="BG54" s="478">
        <v>7619</v>
      </c>
      <c r="BH54" s="466" t="s">
        <v>503</v>
      </c>
      <c r="BI54" s="466" t="s">
        <v>488</v>
      </c>
      <c r="BJ54" s="466" t="s">
        <v>504</v>
      </c>
      <c r="BK54" s="466" t="s">
        <v>505</v>
      </c>
      <c r="BL54" s="479">
        <v>3795750</v>
      </c>
      <c r="BM54" s="479" t="s">
        <v>506</v>
      </c>
      <c r="BN54" s="557"/>
      <c r="BO54" s="489"/>
      <c r="BP54" s="489"/>
      <c r="BQ54" s="489"/>
      <c r="BR54" s="489"/>
    </row>
    <row r="55" spans="1:70" s="439" customFormat="1" ht="63.75" hidden="1" customHeight="1" x14ac:dyDescent="0.3">
      <c r="A55" s="466" t="s">
        <v>507</v>
      </c>
      <c r="B55" s="466" t="s">
        <v>474</v>
      </c>
      <c r="C55" s="466"/>
      <c r="D55" s="478" t="s">
        <v>508</v>
      </c>
      <c r="E55" s="466"/>
      <c r="F55" s="466" t="s">
        <v>509</v>
      </c>
      <c r="G55" s="478" t="s">
        <v>510</v>
      </c>
      <c r="H55" s="482">
        <v>44044</v>
      </c>
      <c r="I55" s="558">
        <v>45291</v>
      </c>
      <c r="J55" s="466" t="s">
        <v>511</v>
      </c>
      <c r="K55" s="466" t="s">
        <v>512</v>
      </c>
      <c r="L55" s="466" t="s">
        <v>155</v>
      </c>
      <c r="M55" s="466" t="s">
        <v>64</v>
      </c>
      <c r="N55" s="559">
        <v>0</v>
      </c>
      <c r="O55" s="560">
        <v>0</v>
      </c>
      <c r="P55" s="466">
        <v>10</v>
      </c>
      <c r="Q55" s="561">
        <v>23300000</v>
      </c>
      <c r="R55" s="466">
        <v>10</v>
      </c>
      <c r="S55" s="562">
        <v>23300000</v>
      </c>
      <c r="T55" s="466">
        <v>10</v>
      </c>
      <c r="U55" s="561">
        <v>23300000</v>
      </c>
      <c r="V55" s="466">
        <v>10</v>
      </c>
      <c r="W55" s="561">
        <v>23300000</v>
      </c>
      <c r="X55" s="466">
        <v>40</v>
      </c>
      <c r="Y55" s="541">
        <f t="shared" si="21"/>
        <v>93200000</v>
      </c>
      <c r="Z55" s="471"/>
      <c r="AA55" s="563" t="str">
        <f t="shared" ref="AA55:AA57" si="34">IF(O55=0," ",Z55/O55)</f>
        <v xml:space="preserve"> </v>
      </c>
      <c r="AB55" s="512"/>
      <c r="AC55" s="563" t="str">
        <f t="shared" ref="AC55:AC57" si="35">IF(N55=0," ",AB55/N55)</f>
        <v xml:space="preserve"> </v>
      </c>
      <c r="AD55" s="466"/>
      <c r="AE55" s="466"/>
      <c r="AF55" s="471"/>
      <c r="AG55" s="475">
        <f t="shared" si="32"/>
        <v>0</v>
      </c>
      <c r="AH55" s="485">
        <v>0</v>
      </c>
      <c r="AI55" s="475">
        <v>0</v>
      </c>
      <c r="AJ55" s="466" t="s">
        <v>513</v>
      </c>
      <c r="AK55" s="466"/>
      <c r="AL55" s="476"/>
      <c r="AM55" s="477">
        <f t="shared" si="26"/>
        <v>0</v>
      </c>
      <c r="AN55" s="478"/>
      <c r="AO55" s="477"/>
      <c r="AP55" s="478"/>
      <c r="AQ55" s="478"/>
      <c r="AR55" s="476"/>
      <c r="AS55" s="477">
        <f t="shared" si="28"/>
        <v>0</v>
      </c>
      <c r="AT55" s="478"/>
      <c r="AU55" s="477"/>
      <c r="AV55" s="478"/>
      <c r="AW55" s="478"/>
      <c r="AX55" s="476"/>
      <c r="AY55" s="477">
        <f t="shared" si="30"/>
        <v>0</v>
      </c>
      <c r="AZ55" s="478"/>
      <c r="BA55" s="477"/>
      <c r="BB55" s="478"/>
      <c r="BC55" s="478"/>
      <c r="BD55" s="478"/>
      <c r="BE55" s="478" t="s">
        <v>516</v>
      </c>
      <c r="BF55" s="478" t="s">
        <v>517</v>
      </c>
      <c r="BG55" s="478" t="s">
        <v>518</v>
      </c>
      <c r="BH55" s="466" t="s">
        <v>503</v>
      </c>
      <c r="BI55" s="466" t="s">
        <v>519</v>
      </c>
      <c r="BJ55" s="466" t="s">
        <v>520</v>
      </c>
      <c r="BK55" s="466" t="s">
        <v>521</v>
      </c>
      <c r="BL55" s="479">
        <v>3163708651</v>
      </c>
      <c r="BM55" s="479" t="s">
        <v>522</v>
      </c>
      <c r="BN55" s="470"/>
      <c r="BO55" s="489"/>
      <c r="BP55" s="489"/>
      <c r="BQ55" s="489"/>
      <c r="BR55" s="489"/>
    </row>
    <row r="56" spans="1:70" s="439" customFormat="1" ht="63.75" hidden="1" customHeight="1" x14ac:dyDescent="0.3">
      <c r="A56" s="466" t="s">
        <v>523</v>
      </c>
      <c r="B56" s="466" t="s">
        <v>474</v>
      </c>
      <c r="C56" s="466"/>
      <c r="D56" s="497" t="s">
        <v>524</v>
      </c>
      <c r="E56" s="466"/>
      <c r="F56" s="674" t="s">
        <v>525</v>
      </c>
      <c r="G56" s="497" t="s">
        <v>510</v>
      </c>
      <c r="H56" s="676">
        <v>44044</v>
      </c>
      <c r="I56" s="564">
        <v>45291</v>
      </c>
      <c r="J56" s="674" t="s">
        <v>526</v>
      </c>
      <c r="K56" s="674" t="s">
        <v>527</v>
      </c>
      <c r="L56" s="674" t="s">
        <v>155</v>
      </c>
      <c r="M56" s="678" t="s">
        <v>64</v>
      </c>
      <c r="N56" s="512">
        <v>0</v>
      </c>
      <c r="O56" s="565">
        <v>0</v>
      </c>
      <c r="P56" s="494">
        <v>1</v>
      </c>
      <c r="Q56" s="471">
        <v>20000000</v>
      </c>
      <c r="R56" s="494">
        <v>1</v>
      </c>
      <c r="S56" s="471">
        <v>10000000</v>
      </c>
      <c r="T56" s="494">
        <v>1</v>
      </c>
      <c r="U56" s="471">
        <v>20000000</v>
      </c>
      <c r="V56" s="562"/>
      <c r="W56" s="471"/>
      <c r="X56" s="475">
        <v>1</v>
      </c>
      <c r="Y56" s="541">
        <v>30000000</v>
      </c>
      <c r="Z56" s="471"/>
      <c r="AA56" s="563" t="str">
        <f t="shared" si="34"/>
        <v xml:space="preserve"> </v>
      </c>
      <c r="AB56" s="512"/>
      <c r="AC56" s="563" t="str">
        <f t="shared" si="35"/>
        <v xml:space="preserve"> </v>
      </c>
      <c r="AD56" s="466"/>
      <c r="AE56" s="466"/>
      <c r="AF56" s="471"/>
      <c r="AG56" s="475">
        <f t="shared" si="32"/>
        <v>0</v>
      </c>
      <c r="AH56" s="516">
        <v>0</v>
      </c>
      <c r="AI56" s="475">
        <f t="shared" ref="AI56:AI57" si="36">IF(P56=0," ",AH56/P56)</f>
        <v>0</v>
      </c>
      <c r="AJ56" s="466" t="s">
        <v>528</v>
      </c>
      <c r="AK56" s="466"/>
      <c r="AL56" s="476"/>
      <c r="AM56" s="477">
        <f t="shared" si="26"/>
        <v>0</v>
      </c>
      <c r="AN56" s="478"/>
      <c r="AO56" s="477">
        <f t="shared" ref="AO56:AO67" si="37">IF(P56=0," ",AN56/P56)</f>
        <v>0</v>
      </c>
      <c r="AP56" s="478"/>
      <c r="AQ56" s="478"/>
      <c r="AR56" s="476"/>
      <c r="AS56" s="477">
        <f t="shared" si="28"/>
        <v>0</v>
      </c>
      <c r="AT56" s="478"/>
      <c r="AU56" s="477">
        <f t="shared" ref="AU56:AU67" si="38">IF(P56=0," ",AT56/P56)</f>
        <v>0</v>
      </c>
      <c r="AV56" s="478"/>
      <c r="AW56" s="478"/>
      <c r="AX56" s="476"/>
      <c r="AY56" s="477">
        <f t="shared" si="30"/>
        <v>0</v>
      </c>
      <c r="AZ56" s="478"/>
      <c r="BA56" s="477">
        <f t="shared" ref="BA56:BA67" si="39">IF(P56=0," ",AZ56/P56)</f>
        <v>0</v>
      </c>
      <c r="BB56" s="478"/>
      <c r="BC56" s="478"/>
      <c r="BD56" s="478"/>
      <c r="BE56" s="478" t="s">
        <v>530</v>
      </c>
      <c r="BF56" s="478" t="s">
        <v>531</v>
      </c>
      <c r="BG56" s="478" t="s">
        <v>532</v>
      </c>
      <c r="BH56" s="466" t="s">
        <v>503</v>
      </c>
      <c r="BI56" s="466" t="s">
        <v>519</v>
      </c>
      <c r="BJ56" s="466" t="s">
        <v>533</v>
      </c>
      <c r="BK56" s="466" t="s">
        <v>534</v>
      </c>
      <c r="BL56" s="479" t="s">
        <v>535</v>
      </c>
      <c r="BM56" s="480" t="s">
        <v>536</v>
      </c>
      <c r="BN56" s="466"/>
      <c r="BO56" s="489"/>
      <c r="BP56" s="489"/>
      <c r="BQ56" s="489"/>
      <c r="BR56" s="489"/>
    </row>
    <row r="57" spans="1:70" s="439" customFormat="1" ht="63.75" hidden="1" customHeight="1" x14ac:dyDescent="0.3">
      <c r="A57" s="466" t="s">
        <v>537</v>
      </c>
      <c r="B57" s="466" t="s">
        <v>474</v>
      </c>
      <c r="C57" s="466"/>
      <c r="D57" s="478" t="s">
        <v>538</v>
      </c>
      <c r="E57" s="466"/>
      <c r="F57" s="466" t="s">
        <v>525</v>
      </c>
      <c r="G57" s="478" t="s">
        <v>510</v>
      </c>
      <c r="H57" s="482">
        <v>44044</v>
      </c>
      <c r="I57" s="558">
        <v>45473</v>
      </c>
      <c r="J57" s="466" t="s">
        <v>539</v>
      </c>
      <c r="K57" s="466" t="s">
        <v>540</v>
      </c>
      <c r="L57" s="466" t="s">
        <v>155</v>
      </c>
      <c r="M57" s="466" t="s">
        <v>64</v>
      </c>
      <c r="N57" s="512">
        <v>0</v>
      </c>
      <c r="O57" s="560">
        <v>0</v>
      </c>
      <c r="P57" s="475">
        <v>1</v>
      </c>
      <c r="Q57" s="541">
        <v>10000000</v>
      </c>
      <c r="R57" s="475">
        <v>1</v>
      </c>
      <c r="S57" s="541">
        <v>20000000</v>
      </c>
      <c r="T57" s="475">
        <v>1</v>
      </c>
      <c r="U57" s="541">
        <v>20000000</v>
      </c>
      <c r="V57" s="475">
        <v>1</v>
      </c>
      <c r="W57" s="541">
        <v>20000000</v>
      </c>
      <c r="X57" s="541">
        <f>O57+Q57+S57+U57+W57</f>
        <v>70000000</v>
      </c>
      <c r="Y57" s="541">
        <f t="shared" ref="Y57:Y63" si="40">O57+Q57+S57+U57+W57</f>
        <v>70000000</v>
      </c>
      <c r="Z57" s="471"/>
      <c r="AA57" s="563" t="str">
        <f t="shared" si="34"/>
        <v xml:space="preserve"> </v>
      </c>
      <c r="AB57" s="512"/>
      <c r="AC57" s="563" t="str">
        <f t="shared" si="35"/>
        <v xml:space="preserve"> </v>
      </c>
      <c r="AD57" s="466"/>
      <c r="AE57" s="466"/>
      <c r="AF57" s="471"/>
      <c r="AG57" s="475">
        <f t="shared" si="32"/>
        <v>0</v>
      </c>
      <c r="AH57" s="516">
        <v>0</v>
      </c>
      <c r="AI57" s="475">
        <f t="shared" si="36"/>
        <v>0</v>
      </c>
      <c r="AJ57" s="466" t="s">
        <v>541</v>
      </c>
      <c r="AK57" s="466"/>
      <c r="AL57" s="476"/>
      <c r="AM57" s="477">
        <f t="shared" si="26"/>
        <v>0</v>
      </c>
      <c r="AN57" s="478"/>
      <c r="AO57" s="477">
        <f t="shared" si="37"/>
        <v>0</v>
      </c>
      <c r="AP57" s="478"/>
      <c r="AQ57" s="478"/>
      <c r="AR57" s="476"/>
      <c r="AS57" s="477">
        <f t="shared" si="28"/>
        <v>0</v>
      </c>
      <c r="AT57" s="478"/>
      <c r="AU57" s="477">
        <f t="shared" si="38"/>
        <v>0</v>
      </c>
      <c r="AV57" s="478"/>
      <c r="AW57" s="478"/>
      <c r="AX57" s="476"/>
      <c r="AY57" s="477">
        <f t="shared" si="30"/>
        <v>0</v>
      </c>
      <c r="AZ57" s="478"/>
      <c r="BA57" s="477">
        <f t="shared" si="39"/>
        <v>0</v>
      </c>
      <c r="BB57" s="478"/>
      <c r="BC57" s="478"/>
      <c r="BD57" s="478"/>
      <c r="BE57" s="478" t="s">
        <v>530</v>
      </c>
      <c r="BF57" s="478" t="s">
        <v>543</v>
      </c>
      <c r="BG57" s="478" t="s">
        <v>544</v>
      </c>
      <c r="BH57" s="466" t="s">
        <v>503</v>
      </c>
      <c r="BI57" s="466" t="s">
        <v>519</v>
      </c>
      <c r="BJ57" s="466" t="s">
        <v>545</v>
      </c>
      <c r="BK57" s="466" t="s">
        <v>546</v>
      </c>
      <c r="BL57" s="479">
        <v>3142641428</v>
      </c>
      <c r="BM57" s="479" t="s">
        <v>547</v>
      </c>
      <c r="BN57" s="674"/>
      <c r="BO57" s="489"/>
      <c r="BP57" s="489"/>
      <c r="BQ57" s="489"/>
      <c r="BR57" s="489"/>
    </row>
    <row r="58" spans="1:70" s="439" customFormat="1" ht="63.75" hidden="1" customHeight="1" x14ac:dyDescent="0.3">
      <c r="A58" s="466" t="s">
        <v>548</v>
      </c>
      <c r="B58" s="466" t="s">
        <v>474</v>
      </c>
      <c r="C58" s="466"/>
      <c r="D58" s="478" t="s">
        <v>549</v>
      </c>
      <c r="E58" s="466"/>
      <c r="F58" s="466" t="s">
        <v>60</v>
      </c>
      <c r="G58" s="466" t="s">
        <v>476</v>
      </c>
      <c r="H58" s="482">
        <v>44378</v>
      </c>
      <c r="I58" s="482">
        <v>45473</v>
      </c>
      <c r="J58" s="466" t="s">
        <v>550</v>
      </c>
      <c r="K58" s="466" t="s">
        <v>551</v>
      </c>
      <c r="L58" s="466" t="s">
        <v>497</v>
      </c>
      <c r="M58" s="466" t="s">
        <v>64</v>
      </c>
      <c r="N58" s="470"/>
      <c r="O58" s="471"/>
      <c r="P58" s="466">
        <v>1</v>
      </c>
      <c r="Q58" s="541">
        <v>10000000</v>
      </c>
      <c r="R58" s="466">
        <v>1</v>
      </c>
      <c r="S58" s="541">
        <v>10000000</v>
      </c>
      <c r="T58" s="466">
        <v>1</v>
      </c>
      <c r="U58" s="541">
        <v>10000000</v>
      </c>
      <c r="V58" s="466">
        <v>1</v>
      </c>
      <c r="W58" s="541">
        <v>10000000</v>
      </c>
      <c r="X58" s="551">
        <v>4</v>
      </c>
      <c r="Y58" s="541">
        <f t="shared" si="40"/>
        <v>40000000</v>
      </c>
      <c r="Z58" s="471"/>
      <c r="AA58" s="475"/>
      <c r="AB58" s="466"/>
      <c r="AC58" s="475"/>
      <c r="AD58" s="466"/>
      <c r="AE58" s="466"/>
      <c r="AF58" s="471">
        <v>0</v>
      </c>
      <c r="AG58" s="475">
        <f t="shared" si="32"/>
        <v>0</v>
      </c>
      <c r="AH58" s="556">
        <v>0.1</v>
      </c>
      <c r="AI58" s="475">
        <v>0.1</v>
      </c>
      <c r="AJ58" s="466" t="s">
        <v>1282</v>
      </c>
      <c r="AK58" s="466" t="s">
        <v>481</v>
      </c>
      <c r="AL58" s="476"/>
      <c r="AM58" s="477">
        <f t="shared" si="26"/>
        <v>0</v>
      </c>
      <c r="AN58" s="478"/>
      <c r="AO58" s="477">
        <f t="shared" si="37"/>
        <v>0</v>
      </c>
      <c r="AP58" s="478"/>
      <c r="AQ58" s="478"/>
      <c r="AR58" s="476"/>
      <c r="AS58" s="477">
        <f t="shared" si="28"/>
        <v>0</v>
      </c>
      <c r="AT58" s="478"/>
      <c r="AU58" s="477">
        <f t="shared" si="38"/>
        <v>0</v>
      </c>
      <c r="AV58" s="478"/>
      <c r="AW58" s="478"/>
      <c r="AX58" s="476"/>
      <c r="AY58" s="477">
        <f t="shared" si="30"/>
        <v>0</v>
      </c>
      <c r="AZ58" s="478"/>
      <c r="BA58" s="477">
        <f t="shared" si="39"/>
        <v>0</v>
      </c>
      <c r="BB58" s="478"/>
      <c r="BC58" s="478"/>
      <c r="BD58" s="478"/>
      <c r="BE58" s="478" t="s">
        <v>555</v>
      </c>
      <c r="BF58" s="478" t="s">
        <v>556</v>
      </c>
      <c r="BG58" s="478">
        <v>7598</v>
      </c>
      <c r="BH58" s="466" t="s">
        <v>503</v>
      </c>
      <c r="BI58" s="466" t="s">
        <v>488</v>
      </c>
      <c r="BJ58" s="466" t="s">
        <v>489</v>
      </c>
      <c r="BK58" s="466" t="s">
        <v>557</v>
      </c>
      <c r="BL58" s="479">
        <v>3795750</v>
      </c>
      <c r="BM58" s="479" t="s">
        <v>558</v>
      </c>
      <c r="BN58" s="557" t="s">
        <v>1283</v>
      </c>
      <c r="BO58" s="489"/>
      <c r="BP58" s="489"/>
      <c r="BQ58" s="489"/>
      <c r="BR58" s="489"/>
    </row>
    <row r="59" spans="1:70" s="439" customFormat="1" ht="63.75" hidden="1" customHeight="1" x14ac:dyDescent="0.3">
      <c r="A59" s="466" t="s">
        <v>559</v>
      </c>
      <c r="B59" s="466" t="s">
        <v>474</v>
      </c>
      <c r="C59" s="466"/>
      <c r="D59" s="478" t="s">
        <v>560</v>
      </c>
      <c r="E59" s="466"/>
      <c r="F59" s="466" t="s">
        <v>525</v>
      </c>
      <c r="G59" s="478" t="s">
        <v>510</v>
      </c>
      <c r="H59" s="482">
        <v>44197</v>
      </c>
      <c r="I59" s="482">
        <v>45627</v>
      </c>
      <c r="J59" s="466" t="s">
        <v>561</v>
      </c>
      <c r="K59" s="466" t="s">
        <v>562</v>
      </c>
      <c r="L59" s="466" t="s">
        <v>563</v>
      </c>
      <c r="M59" s="470" t="s">
        <v>64</v>
      </c>
      <c r="N59" s="470"/>
      <c r="O59" s="471"/>
      <c r="P59" s="466">
        <v>1</v>
      </c>
      <c r="Q59" s="471">
        <v>14000000</v>
      </c>
      <c r="R59" s="466">
        <v>1</v>
      </c>
      <c r="S59" s="471">
        <v>14000000</v>
      </c>
      <c r="T59" s="466">
        <v>1</v>
      </c>
      <c r="U59" s="471">
        <v>14000000</v>
      </c>
      <c r="V59" s="466">
        <v>1</v>
      </c>
      <c r="W59" s="471">
        <v>14000000</v>
      </c>
      <c r="X59" s="551">
        <v>4</v>
      </c>
      <c r="Y59" s="541">
        <f t="shared" si="40"/>
        <v>56000000</v>
      </c>
      <c r="Z59" s="471"/>
      <c r="AA59" s="475" t="str">
        <f t="shared" ref="AA59:AA63" si="41">IF(O59=0," ",Z59/O59)</f>
        <v xml:space="preserve"> </v>
      </c>
      <c r="AB59" s="466"/>
      <c r="AC59" s="475" t="str">
        <f t="shared" ref="AC59:AC63" si="42">IF(N59=0," ",AB59/N59)</f>
        <v xml:space="preserve"> </v>
      </c>
      <c r="AD59" s="466"/>
      <c r="AE59" s="466"/>
      <c r="AF59" s="471">
        <v>0</v>
      </c>
      <c r="AG59" s="475">
        <f t="shared" si="32"/>
        <v>0</v>
      </c>
      <c r="AH59" s="466">
        <v>0</v>
      </c>
      <c r="AI59" s="475">
        <f t="shared" ref="AI59:AI60" si="43">IF(P59=0," ",AH59/P59)</f>
        <v>0</v>
      </c>
      <c r="AJ59" s="466" t="s">
        <v>564</v>
      </c>
      <c r="AK59" s="466"/>
      <c r="AL59" s="476"/>
      <c r="AM59" s="477">
        <f t="shared" si="26"/>
        <v>0</v>
      </c>
      <c r="AN59" s="478"/>
      <c r="AO59" s="477">
        <f t="shared" si="37"/>
        <v>0</v>
      </c>
      <c r="AP59" s="478"/>
      <c r="AQ59" s="478"/>
      <c r="AR59" s="476"/>
      <c r="AS59" s="477">
        <f t="shared" si="28"/>
        <v>0</v>
      </c>
      <c r="AT59" s="478"/>
      <c r="AU59" s="477">
        <f t="shared" si="38"/>
        <v>0</v>
      </c>
      <c r="AV59" s="478"/>
      <c r="AW59" s="478"/>
      <c r="AX59" s="476"/>
      <c r="AY59" s="477">
        <f t="shared" si="30"/>
        <v>0</v>
      </c>
      <c r="AZ59" s="478"/>
      <c r="BA59" s="477">
        <f t="shared" si="39"/>
        <v>0</v>
      </c>
      <c r="BB59" s="478"/>
      <c r="BC59" s="478"/>
      <c r="BD59" s="478"/>
      <c r="BE59" s="478" t="s">
        <v>568</v>
      </c>
      <c r="BF59" s="566" t="s">
        <v>569</v>
      </c>
      <c r="BG59" s="478" t="s">
        <v>570</v>
      </c>
      <c r="BH59" s="466" t="s">
        <v>503</v>
      </c>
      <c r="BI59" s="466" t="s">
        <v>571</v>
      </c>
      <c r="BJ59" s="466" t="s">
        <v>572</v>
      </c>
      <c r="BK59" s="466" t="s">
        <v>573</v>
      </c>
      <c r="BL59" s="479">
        <v>4320410</v>
      </c>
      <c r="BM59" s="479" t="s">
        <v>574</v>
      </c>
      <c r="BN59" s="567"/>
      <c r="BO59" s="489"/>
      <c r="BP59" s="489"/>
      <c r="BQ59" s="489"/>
      <c r="BR59" s="489"/>
    </row>
    <row r="60" spans="1:70" s="439" customFormat="1" ht="63.75" hidden="1" customHeight="1" x14ac:dyDescent="0.3">
      <c r="A60" s="466" t="s">
        <v>575</v>
      </c>
      <c r="B60" s="466" t="s">
        <v>474</v>
      </c>
      <c r="C60" s="466"/>
      <c r="D60" s="478" t="s">
        <v>576</v>
      </c>
      <c r="E60" s="466"/>
      <c r="F60" s="466" t="s">
        <v>525</v>
      </c>
      <c r="G60" s="478" t="s">
        <v>510</v>
      </c>
      <c r="H60" s="482">
        <v>44197</v>
      </c>
      <c r="I60" s="482">
        <v>45627</v>
      </c>
      <c r="J60" s="466" t="s">
        <v>577</v>
      </c>
      <c r="K60" s="466" t="s">
        <v>562</v>
      </c>
      <c r="L60" s="466">
        <v>0</v>
      </c>
      <c r="M60" s="470" t="s">
        <v>64</v>
      </c>
      <c r="N60" s="470"/>
      <c r="O60" s="471"/>
      <c r="P60" s="466">
        <v>1</v>
      </c>
      <c r="Q60" s="471">
        <v>6000000</v>
      </c>
      <c r="R60" s="466">
        <v>1</v>
      </c>
      <c r="S60" s="471">
        <v>6000000</v>
      </c>
      <c r="T60" s="466">
        <v>1</v>
      </c>
      <c r="U60" s="471">
        <v>6000000</v>
      </c>
      <c r="V60" s="466">
        <v>1</v>
      </c>
      <c r="W60" s="471">
        <v>6000000</v>
      </c>
      <c r="X60" s="541">
        <f t="shared" ref="X60:X61" si="44">O60+Q60+S60+U60+W60</f>
        <v>24000000</v>
      </c>
      <c r="Y60" s="541">
        <f t="shared" si="40"/>
        <v>24000000</v>
      </c>
      <c r="Z60" s="471"/>
      <c r="AA60" s="475" t="str">
        <f t="shared" si="41"/>
        <v xml:space="preserve"> </v>
      </c>
      <c r="AB60" s="466"/>
      <c r="AC60" s="475" t="str">
        <f t="shared" si="42"/>
        <v xml:space="preserve"> </v>
      </c>
      <c r="AD60" s="466"/>
      <c r="AE60" s="466"/>
      <c r="AF60" s="471">
        <v>0</v>
      </c>
      <c r="AG60" s="475">
        <f t="shared" si="32"/>
        <v>0</v>
      </c>
      <c r="AH60" s="466">
        <v>0</v>
      </c>
      <c r="AI60" s="475">
        <f t="shared" si="43"/>
        <v>0</v>
      </c>
      <c r="AJ60" s="466" t="s">
        <v>578</v>
      </c>
      <c r="AK60" s="466"/>
      <c r="AL60" s="476"/>
      <c r="AM60" s="477">
        <f t="shared" si="26"/>
        <v>0</v>
      </c>
      <c r="AN60" s="478"/>
      <c r="AO60" s="477">
        <f t="shared" si="37"/>
        <v>0</v>
      </c>
      <c r="AP60" s="478"/>
      <c r="AQ60" s="478"/>
      <c r="AR60" s="476"/>
      <c r="AS60" s="477">
        <f t="shared" si="28"/>
        <v>0</v>
      </c>
      <c r="AT60" s="478"/>
      <c r="AU60" s="477">
        <f t="shared" si="38"/>
        <v>0</v>
      </c>
      <c r="AV60" s="478"/>
      <c r="AW60" s="478"/>
      <c r="AX60" s="476"/>
      <c r="AY60" s="477">
        <f t="shared" si="30"/>
        <v>0</v>
      </c>
      <c r="AZ60" s="478"/>
      <c r="BA60" s="477">
        <f t="shared" si="39"/>
        <v>0</v>
      </c>
      <c r="BB60" s="478"/>
      <c r="BC60" s="478"/>
      <c r="BD60" s="478"/>
      <c r="BE60" s="478" t="s">
        <v>568</v>
      </c>
      <c r="BF60" s="566" t="s">
        <v>581</v>
      </c>
      <c r="BG60" s="478" t="s">
        <v>582</v>
      </c>
      <c r="BH60" s="466" t="s">
        <v>503</v>
      </c>
      <c r="BI60" s="466" t="s">
        <v>571</v>
      </c>
      <c r="BJ60" s="466" t="s">
        <v>572</v>
      </c>
      <c r="BK60" s="466" t="s">
        <v>573</v>
      </c>
      <c r="BL60" s="479">
        <v>4320410</v>
      </c>
      <c r="BM60" s="479" t="s">
        <v>574</v>
      </c>
      <c r="BN60" s="568"/>
      <c r="BO60" s="489"/>
      <c r="BP60" s="489"/>
      <c r="BQ60" s="489"/>
      <c r="BR60" s="489"/>
    </row>
    <row r="61" spans="1:70" s="439" customFormat="1" ht="63.75" hidden="1" customHeight="1" x14ac:dyDescent="0.3">
      <c r="A61" s="466" t="s">
        <v>583</v>
      </c>
      <c r="B61" s="466" t="s">
        <v>474</v>
      </c>
      <c r="C61" s="466"/>
      <c r="D61" s="478" t="s">
        <v>584</v>
      </c>
      <c r="E61" s="466"/>
      <c r="F61" s="466" t="s">
        <v>525</v>
      </c>
      <c r="G61" s="478" t="s">
        <v>510</v>
      </c>
      <c r="H61" s="482">
        <v>44105</v>
      </c>
      <c r="I61" s="482">
        <v>44896</v>
      </c>
      <c r="J61" s="466" t="s">
        <v>585</v>
      </c>
      <c r="K61" s="466" t="s">
        <v>562</v>
      </c>
      <c r="L61" s="466">
        <v>0</v>
      </c>
      <c r="M61" s="470" t="s">
        <v>64</v>
      </c>
      <c r="N61" s="466">
        <v>1</v>
      </c>
      <c r="O61" s="471">
        <v>0</v>
      </c>
      <c r="P61" s="471">
        <v>0</v>
      </c>
      <c r="Q61" s="471">
        <v>0</v>
      </c>
      <c r="R61" s="466">
        <v>0</v>
      </c>
      <c r="S61" s="471">
        <v>0</v>
      </c>
      <c r="T61" s="466">
        <v>0</v>
      </c>
      <c r="U61" s="471">
        <v>0</v>
      </c>
      <c r="V61" s="539">
        <v>0</v>
      </c>
      <c r="W61" s="539">
        <v>0</v>
      </c>
      <c r="X61" s="541">
        <f t="shared" si="44"/>
        <v>0</v>
      </c>
      <c r="Y61" s="541">
        <f t="shared" si="40"/>
        <v>0</v>
      </c>
      <c r="Z61" s="471"/>
      <c r="AA61" s="475" t="str">
        <f t="shared" si="41"/>
        <v xml:space="preserve"> </v>
      </c>
      <c r="AB61" s="466"/>
      <c r="AC61" s="475">
        <f t="shared" si="42"/>
        <v>0</v>
      </c>
      <c r="AD61" s="466"/>
      <c r="AE61" s="466"/>
      <c r="AF61" s="471">
        <v>0</v>
      </c>
      <c r="AG61" s="475">
        <v>0</v>
      </c>
      <c r="AH61" s="466">
        <v>0</v>
      </c>
      <c r="AI61" s="475">
        <v>0</v>
      </c>
      <c r="AJ61" s="466" t="s">
        <v>586</v>
      </c>
      <c r="AK61" s="466"/>
      <c r="AL61" s="476"/>
      <c r="AM61" s="477" t="str">
        <f t="shared" si="26"/>
        <v xml:space="preserve"> </v>
      </c>
      <c r="AN61" s="478"/>
      <c r="AO61" s="477" t="str">
        <f t="shared" si="37"/>
        <v xml:space="preserve"> </v>
      </c>
      <c r="AP61" s="478"/>
      <c r="AQ61" s="478"/>
      <c r="AR61" s="476"/>
      <c r="AS61" s="477" t="str">
        <f t="shared" si="28"/>
        <v xml:space="preserve"> </v>
      </c>
      <c r="AT61" s="478"/>
      <c r="AU61" s="477" t="str">
        <f t="shared" si="38"/>
        <v xml:space="preserve"> </v>
      </c>
      <c r="AV61" s="478"/>
      <c r="AW61" s="478"/>
      <c r="AX61" s="476"/>
      <c r="AY61" s="477" t="str">
        <f t="shared" si="30"/>
        <v xml:space="preserve"> </v>
      </c>
      <c r="AZ61" s="478"/>
      <c r="BA61" s="477" t="str">
        <f t="shared" si="39"/>
        <v xml:space="preserve"> </v>
      </c>
      <c r="BB61" s="478"/>
      <c r="BC61" s="478"/>
      <c r="BD61" s="478"/>
      <c r="BE61" s="569" t="s">
        <v>588</v>
      </c>
      <c r="BF61" s="478" t="s">
        <v>544</v>
      </c>
      <c r="BG61" s="478" t="s">
        <v>589</v>
      </c>
      <c r="BH61" s="466" t="s">
        <v>487</v>
      </c>
      <c r="BI61" s="466" t="s">
        <v>571</v>
      </c>
      <c r="BJ61" s="466" t="s">
        <v>590</v>
      </c>
      <c r="BK61" s="466" t="s">
        <v>591</v>
      </c>
      <c r="BL61" s="479">
        <v>4320410</v>
      </c>
      <c r="BM61" s="479" t="s">
        <v>592</v>
      </c>
      <c r="BN61" s="570" t="s">
        <v>1284</v>
      </c>
      <c r="BO61" s="489"/>
      <c r="BP61" s="489"/>
      <c r="BQ61" s="489"/>
      <c r="BR61" s="489"/>
    </row>
    <row r="62" spans="1:70" s="439" customFormat="1" ht="63.75" hidden="1" customHeight="1" x14ac:dyDescent="0.3">
      <c r="A62" s="466" t="s">
        <v>593</v>
      </c>
      <c r="B62" s="466" t="s">
        <v>474</v>
      </c>
      <c r="C62" s="466"/>
      <c r="D62" s="478" t="s">
        <v>594</v>
      </c>
      <c r="E62" s="466"/>
      <c r="F62" s="466" t="s">
        <v>595</v>
      </c>
      <c r="G62" s="478" t="s">
        <v>510</v>
      </c>
      <c r="H62" s="482">
        <v>44197</v>
      </c>
      <c r="I62" s="482">
        <v>45627</v>
      </c>
      <c r="J62" s="466" t="s">
        <v>596</v>
      </c>
      <c r="K62" s="466" t="s">
        <v>597</v>
      </c>
      <c r="L62" s="466">
        <v>0</v>
      </c>
      <c r="M62" s="470" t="s">
        <v>64</v>
      </c>
      <c r="N62" s="466">
        <v>0</v>
      </c>
      <c r="O62" s="471">
        <v>0</v>
      </c>
      <c r="P62" s="466">
        <v>5</v>
      </c>
      <c r="Q62" s="471">
        <v>5000000</v>
      </c>
      <c r="R62" s="466">
        <v>5</v>
      </c>
      <c r="S62" s="471">
        <v>5000000</v>
      </c>
      <c r="T62" s="466">
        <v>5</v>
      </c>
      <c r="U62" s="471">
        <v>5000000</v>
      </c>
      <c r="V62" s="571">
        <v>5</v>
      </c>
      <c r="W62" s="539">
        <v>5000000</v>
      </c>
      <c r="X62" s="572">
        <f>V62+T62+R62+P62</f>
        <v>20</v>
      </c>
      <c r="Y62" s="541">
        <f t="shared" si="40"/>
        <v>20000000</v>
      </c>
      <c r="Z62" s="471"/>
      <c r="AA62" s="475" t="str">
        <f t="shared" si="41"/>
        <v xml:space="preserve"> </v>
      </c>
      <c r="AB62" s="466"/>
      <c r="AC62" s="475" t="str">
        <f t="shared" si="42"/>
        <v xml:space="preserve"> </v>
      </c>
      <c r="AD62" s="466"/>
      <c r="AE62" s="466"/>
      <c r="AF62" s="471">
        <v>0</v>
      </c>
      <c r="AG62" s="475">
        <v>0</v>
      </c>
      <c r="AH62" s="466">
        <v>0</v>
      </c>
      <c r="AI62" s="475">
        <v>0</v>
      </c>
      <c r="AJ62" s="466" t="s">
        <v>598</v>
      </c>
      <c r="AK62" s="466" t="s">
        <v>599</v>
      </c>
      <c r="AL62" s="476"/>
      <c r="AM62" s="477">
        <f t="shared" si="26"/>
        <v>0</v>
      </c>
      <c r="AN62" s="478"/>
      <c r="AO62" s="477">
        <f t="shared" si="37"/>
        <v>0</v>
      </c>
      <c r="AP62" s="478"/>
      <c r="AQ62" s="478"/>
      <c r="AR62" s="476"/>
      <c r="AS62" s="477">
        <f t="shared" si="28"/>
        <v>0</v>
      </c>
      <c r="AT62" s="478"/>
      <c r="AU62" s="477">
        <f t="shared" si="38"/>
        <v>0</v>
      </c>
      <c r="AV62" s="478"/>
      <c r="AW62" s="478"/>
      <c r="AX62" s="476"/>
      <c r="AY62" s="477">
        <f t="shared" si="30"/>
        <v>0</v>
      </c>
      <c r="AZ62" s="478"/>
      <c r="BA62" s="477">
        <f t="shared" si="39"/>
        <v>0</v>
      </c>
      <c r="BB62" s="478"/>
      <c r="BC62" s="478"/>
      <c r="BD62" s="573"/>
      <c r="BE62" s="478" t="s">
        <v>588</v>
      </c>
      <c r="BF62" s="574" t="s">
        <v>601</v>
      </c>
      <c r="BG62" s="478" t="s">
        <v>602</v>
      </c>
      <c r="BH62" s="466" t="s">
        <v>487</v>
      </c>
      <c r="BI62" s="466" t="s">
        <v>571</v>
      </c>
      <c r="BJ62" s="466" t="s">
        <v>590</v>
      </c>
      <c r="BK62" s="466" t="s">
        <v>591</v>
      </c>
      <c r="BL62" s="479">
        <v>4320410</v>
      </c>
      <c r="BM62" s="479" t="s">
        <v>592</v>
      </c>
      <c r="BN62" s="557" t="s">
        <v>1285</v>
      </c>
      <c r="BO62" s="489"/>
      <c r="BP62" s="489"/>
      <c r="BQ62" s="489"/>
      <c r="BR62" s="489"/>
    </row>
    <row r="63" spans="1:70" s="439" customFormat="1" ht="63.75" hidden="1" customHeight="1" x14ac:dyDescent="0.3">
      <c r="A63" s="466" t="s">
        <v>603</v>
      </c>
      <c r="B63" s="466" t="s">
        <v>474</v>
      </c>
      <c r="C63" s="466"/>
      <c r="D63" s="478" t="s">
        <v>604</v>
      </c>
      <c r="E63" s="466"/>
      <c r="F63" s="466" t="s">
        <v>595</v>
      </c>
      <c r="G63" s="478" t="s">
        <v>510</v>
      </c>
      <c r="H63" s="482">
        <v>44743</v>
      </c>
      <c r="I63" s="482">
        <v>45627</v>
      </c>
      <c r="J63" s="466" t="s">
        <v>605</v>
      </c>
      <c r="K63" s="466" t="s">
        <v>562</v>
      </c>
      <c r="L63" s="466" t="s">
        <v>155</v>
      </c>
      <c r="M63" s="470" t="s">
        <v>64</v>
      </c>
      <c r="N63" s="470"/>
      <c r="O63" s="471">
        <v>0</v>
      </c>
      <c r="P63" s="470"/>
      <c r="Q63" s="471"/>
      <c r="R63" s="466">
        <v>0</v>
      </c>
      <c r="S63" s="471">
        <v>0</v>
      </c>
      <c r="T63" s="466">
        <v>1</v>
      </c>
      <c r="U63" s="471">
        <v>4000000</v>
      </c>
      <c r="V63" s="466">
        <v>1</v>
      </c>
      <c r="W63" s="539">
        <v>4000000</v>
      </c>
      <c r="X63" s="572">
        <v>1</v>
      </c>
      <c r="Y63" s="541">
        <f t="shared" si="40"/>
        <v>8000000</v>
      </c>
      <c r="Z63" s="471"/>
      <c r="AA63" s="475" t="str">
        <f t="shared" si="41"/>
        <v xml:space="preserve"> </v>
      </c>
      <c r="AB63" s="466"/>
      <c r="AC63" s="475" t="str">
        <f t="shared" si="42"/>
        <v xml:space="preserve"> </v>
      </c>
      <c r="AD63" s="466"/>
      <c r="AE63" s="466"/>
      <c r="AF63" s="471">
        <v>0</v>
      </c>
      <c r="AG63" s="475">
        <v>0</v>
      </c>
      <c r="AH63" s="466">
        <v>0</v>
      </c>
      <c r="AI63" s="475">
        <v>0</v>
      </c>
      <c r="AJ63" s="466"/>
      <c r="AK63" s="466" t="s">
        <v>1286</v>
      </c>
      <c r="AL63" s="476"/>
      <c r="AM63" s="477" t="str">
        <f t="shared" si="26"/>
        <v xml:space="preserve"> </v>
      </c>
      <c r="AN63" s="478"/>
      <c r="AO63" s="477" t="str">
        <f t="shared" si="37"/>
        <v xml:space="preserve"> </v>
      </c>
      <c r="AP63" s="478"/>
      <c r="AQ63" s="478"/>
      <c r="AR63" s="476"/>
      <c r="AS63" s="477" t="str">
        <f t="shared" si="28"/>
        <v xml:space="preserve"> </v>
      </c>
      <c r="AT63" s="478"/>
      <c r="AU63" s="477" t="str">
        <f t="shared" si="38"/>
        <v xml:space="preserve"> </v>
      </c>
      <c r="AV63" s="478"/>
      <c r="AW63" s="478"/>
      <c r="AX63" s="476"/>
      <c r="AY63" s="477" t="str">
        <f t="shared" si="30"/>
        <v xml:space="preserve"> </v>
      </c>
      <c r="AZ63" s="478"/>
      <c r="BA63" s="477" t="str">
        <f t="shared" si="39"/>
        <v xml:space="preserve"> </v>
      </c>
      <c r="BB63" s="478"/>
      <c r="BC63" s="478"/>
      <c r="BD63" s="478"/>
      <c r="BE63" s="569" t="s">
        <v>588</v>
      </c>
      <c r="BF63" s="478" t="s">
        <v>608</v>
      </c>
      <c r="BG63" s="515" t="s">
        <v>602</v>
      </c>
      <c r="BH63" s="466" t="s">
        <v>487</v>
      </c>
      <c r="BI63" s="466" t="s">
        <v>571</v>
      </c>
      <c r="BJ63" s="466" t="s">
        <v>590</v>
      </c>
      <c r="BK63" s="466" t="s">
        <v>591</v>
      </c>
      <c r="BL63" s="479">
        <v>4320410</v>
      </c>
      <c r="BM63" s="479" t="s">
        <v>592</v>
      </c>
      <c r="BN63" s="557" t="s">
        <v>1287</v>
      </c>
      <c r="BO63" s="489"/>
      <c r="BP63" s="489"/>
      <c r="BQ63" s="489"/>
      <c r="BR63" s="489"/>
    </row>
    <row r="64" spans="1:70" s="439" customFormat="1" ht="63.75" hidden="1" customHeight="1" x14ac:dyDescent="0.3">
      <c r="A64" s="466" t="s">
        <v>609</v>
      </c>
      <c r="B64" s="466" t="s">
        <v>474</v>
      </c>
      <c r="C64" s="466"/>
      <c r="D64" s="478" t="s">
        <v>610</v>
      </c>
      <c r="E64" s="466"/>
      <c r="F64" s="466" t="s">
        <v>611</v>
      </c>
      <c r="G64" s="478" t="s">
        <v>612</v>
      </c>
      <c r="H64" s="482">
        <v>44256</v>
      </c>
      <c r="I64" s="482">
        <v>45443</v>
      </c>
      <c r="J64" s="466" t="s">
        <v>613</v>
      </c>
      <c r="K64" s="466" t="s">
        <v>614</v>
      </c>
      <c r="L64" s="466" t="s">
        <v>155</v>
      </c>
      <c r="M64" s="466" t="s">
        <v>64</v>
      </c>
      <c r="N64" s="466"/>
      <c r="O64" s="466"/>
      <c r="P64" s="466">
        <v>21</v>
      </c>
      <c r="Q64" s="471">
        <f>(19549535+(117334*20))</f>
        <v>21896215</v>
      </c>
      <c r="R64" s="466">
        <v>21</v>
      </c>
      <c r="S64" s="471">
        <f>+(21896215*3%)+Q64</f>
        <v>22553101.449999999</v>
      </c>
      <c r="T64" s="466">
        <v>21</v>
      </c>
      <c r="U64" s="471">
        <f>+(21896215*3%)+S64</f>
        <v>23209987.899999999</v>
      </c>
      <c r="V64" s="466">
        <v>7</v>
      </c>
      <c r="W64" s="471">
        <v>22196038</v>
      </c>
      <c r="X64" s="466">
        <f t="shared" ref="X64:Y64" si="45">+P64+R64+T64+V64</f>
        <v>70</v>
      </c>
      <c r="Y64" s="471">
        <f t="shared" si="45"/>
        <v>89855342.349999994</v>
      </c>
      <c r="Z64" s="471"/>
      <c r="AA64" s="475"/>
      <c r="AB64" s="466"/>
      <c r="AC64" s="475"/>
      <c r="AD64" s="466"/>
      <c r="AE64" s="466"/>
      <c r="AF64" s="471"/>
      <c r="AG64" s="475"/>
      <c r="AH64" s="466">
        <v>0</v>
      </c>
      <c r="AI64" s="475">
        <f t="shared" ref="AI64:AI67" si="46">IF(P64=0," ",AH64/P64)</f>
        <v>0</v>
      </c>
      <c r="AJ64" s="489"/>
      <c r="AK64" s="466" t="s">
        <v>615</v>
      </c>
      <c r="AL64" s="476"/>
      <c r="AM64" s="477">
        <f t="shared" si="26"/>
        <v>0</v>
      </c>
      <c r="AN64" s="478"/>
      <c r="AO64" s="477">
        <f t="shared" si="37"/>
        <v>0</v>
      </c>
      <c r="AP64" s="478"/>
      <c r="AQ64" s="478"/>
      <c r="AR64" s="476"/>
      <c r="AS64" s="477">
        <f t="shared" si="28"/>
        <v>0</v>
      </c>
      <c r="AT64" s="478"/>
      <c r="AU64" s="477">
        <f t="shared" si="38"/>
        <v>0</v>
      </c>
      <c r="AV64" s="478"/>
      <c r="AW64" s="478"/>
      <c r="AX64" s="476"/>
      <c r="AY64" s="477">
        <f t="shared" si="30"/>
        <v>0</v>
      </c>
      <c r="AZ64" s="478"/>
      <c r="BA64" s="477">
        <f t="shared" si="39"/>
        <v>0</v>
      </c>
      <c r="BB64" s="478"/>
      <c r="BC64" s="478"/>
      <c r="BD64" s="478"/>
      <c r="BE64" s="478" t="s">
        <v>617</v>
      </c>
      <c r="BF64" s="478" t="s">
        <v>1288</v>
      </c>
      <c r="BG64" s="478" t="s">
        <v>619</v>
      </c>
      <c r="BH64" s="466" t="s">
        <v>487</v>
      </c>
      <c r="BI64" s="466" t="s">
        <v>620</v>
      </c>
      <c r="BJ64" s="466" t="s">
        <v>621</v>
      </c>
      <c r="BK64" s="466" t="s">
        <v>622</v>
      </c>
      <c r="BL64" s="479">
        <v>6605400</v>
      </c>
      <c r="BM64" s="480" t="s">
        <v>623</v>
      </c>
      <c r="BN64" s="557"/>
      <c r="BO64" s="489"/>
      <c r="BP64" s="489"/>
      <c r="BQ64" s="489"/>
      <c r="BR64" s="489"/>
    </row>
    <row r="65" spans="1:70" s="439" customFormat="1" ht="63.75" hidden="1" customHeight="1" x14ac:dyDescent="0.3">
      <c r="A65" s="466" t="s">
        <v>624</v>
      </c>
      <c r="B65" s="466" t="s">
        <v>474</v>
      </c>
      <c r="C65" s="466"/>
      <c r="D65" s="478" t="s">
        <v>625</v>
      </c>
      <c r="E65" s="466"/>
      <c r="F65" s="466" t="s">
        <v>60</v>
      </c>
      <c r="G65" s="478" t="s">
        <v>626</v>
      </c>
      <c r="H65" s="482">
        <v>44197</v>
      </c>
      <c r="I65" s="482">
        <v>45473</v>
      </c>
      <c r="J65" s="466" t="s">
        <v>627</v>
      </c>
      <c r="K65" s="466" t="s">
        <v>628</v>
      </c>
      <c r="L65" s="466" t="s">
        <v>155</v>
      </c>
      <c r="M65" s="470" t="s">
        <v>64</v>
      </c>
      <c r="N65" s="470"/>
      <c r="O65" s="471"/>
      <c r="P65" s="466">
        <v>1</v>
      </c>
      <c r="Q65" s="471">
        <v>20192308</v>
      </c>
      <c r="R65" s="466">
        <v>1</v>
      </c>
      <c r="S65" s="471">
        <v>20798077</v>
      </c>
      <c r="T65" s="466">
        <v>1</v>
      </c>
      <c r="U65" s="471">
        <v>21422019</v>
      </c>
      <c r="V65" s="466">
        <v>1</v>
      </c>
      <c r="W65" s="539">
        <v>22064608</v>
      </c>
      <c r="X65" s="572">
        <v>4</v>
      </c>
      <c r="Y65" s="541">
        <f t="shared" ref="Y65:Y67" si="47">O65+Q65+S65+U65+W65</f>
        <v>84477012</v>
      </c>
      <c r="Z65" s="471"/>
      <c r="AA65" s="475" t="str">
        <f t="shared" ref="AA65:AA67" si="48">IF(O65=0," ",Z65/O65)</f>
        <v xml:space="preserve"> </v>
      </c>
      <c r="AB65" s="466"/>
      <c r="AC65" s="475" t="str">
        <f t="shared" ref="AC65:AC67" si="49">IF(N65=0," ",AB65/N65)</f>
        <v xml:space="preserve"> </v>
      </c>
      <c r="AD65" s="466"/>
      <c r="AE65" s="466"/>
      <c r="AF65" s="471"/>
      <c r="AG65" s="475">
        <f t="shared" ref="AG65:AG67" si="50">IF(Q65=0," ",AF65/Q65)</f>
        <v>0</v>
      </c>
      <c r="AH65" s="485">
        <v>0</v>
      </c>
      <c r="AI65" s="475">
        <f t="shared" si="46"/>
        <v>0</v>
      </c>
      <c r="AJ65" s="466" t="s">
        <v>629</v>
      </c>
      <c r="AK65" s="466" t="s">
        <v>630</v>
      </c>
      <c r="AL65" s="476"/>
      <c r="AM65" s="477">
        <f t="shared" si="26"/>
        <v>0</v>
      </c>
      <c r="AN65" s="478"/>
      <c r="AO65" s="477">
        <f t="shared" si="37"/>
        <v>0</v>
      </c>
      <c r="AP65" s="478"/>
      <c r="AQ65" s="478"/>
      <c r="AR65" s="476"/>
      <c r="AS65" s="477">
        <f t="shared" si="28"/>
        <v>0</v>
      </c>
      <c r="AT65" s="478"/>
      <c r="AU65" s="477">
        <f t="shared" si="38"/>
        <v>0</v>
      </c>
      <c r="AV65" s="478"/>
      <c r="AW65" s="478"/>
      <c r="AX65" s="476"/>
      <c r="AY65" s="477">
        <f t="shared" si="30"/>
        <v>0</v>
      </c>
      <c r="AZ65" s="478"/>
      <c r="BA65" s="477">
        <f t="shared" si="39"/>
        <v>0</v>
      </c>
      <c r="BB65" s="478"/>
      <c r="BC65" s="478"/>
      <c r="BD65" s="478"/>
      <c r="BE65" s="478" t="s">
        <v>632</v>
      </c>
      <c r="BF65" s="478" t="s">
        <v>633</v>
      </c>
      <c r="BG65" s="478" t="s">
        <v>634</v>
      </c>
      <c r="BH65" s="466" t="s">
        <v>503</v>
      </c>
      <c r="BI65" s="466" t="s">
        <v>635</v>
      </c>
      <c r="BJ65" s="466" t="s">
        <v>636</v>
      </c>
      <c r="BK65" s="466" t="s">
        <v>637</v>
      </c>
      <c r="BL65" s="479" t="s">
        <v>638</v>
      </c>
      <c r="BM65" s="479" t="s">
        <v>639</v>
      </c>
      <c r="BN65" s="557" t="s">
        <v>1289</v>
      </c>
      <c r="BO65" s="489"/>
      <c r="BP65" s="489"/>
      <c r="BQ65" s="489"/>
      <c r="BR65" s="489"/>
    </row>
    <row r="66" spans="1:70" s="439" customFormat="1" ht="63.75" hidden="1" customHeight="1" x14ac:dyDescent="0.3">
      <c r="A66" s="466" t="s">
        <v>640</v>
      </c>
      <c r="B66" s="466" t="s">
        <v>474</v>
      </c>
      <c r="C66" s="466"/>
      <c r="D66" s="478" t="s">
        <v>641</v>
      </c>
      <c r="E66" s="466"/>
      <c r="F66" s="466" t="s">
        <v>60</v>
      </c>
      <c r="G66" s="478" t="s">
        <v>626</v>
      </c>
      <c r="H66" s="482">
        <v>44197</v>
      </c>
      <c r="I66" s="482">
        <v>45473</v>
      </c>
      <c r="J66" s="466" t="s">
        <v>642</v>
      </c>
      <c r="K66" s="466" t="s">
        <v>643</v>
      </c>
      <c r="L66" s="466"/>
      <c r="M66" s="470" t="s">
        <v>64</v>
      </c>
      <c r="N66" s="470"/>
      <c r="O66" s="471"/>
      <c r="P66" s="466">
        <v>25</v>
      </c>
      <c r="Q66" s="471">
        <v>15898550</v>
      </c>
      <c r="R66" s="466">
        <v>25</v>
      </c>
      <c r="S66" s="471">
        <v>16216525</v>
      </c>
      <c r="T66" s="466">
        <v>25</v>
      </c>
      <c r="U66" s="471">
        <v>16540850</v>
      </c>
      <c r="V66" s="466">
        <v>25</v>
      </c>
      <c r="W66" s="539">
        <v>16871650</v>
      </c>
      <c r="X66" s="572">
        <v>100</v>
      </c>
      <c r="Y66" s="541">
        <f t="shared" si="47"/>
        <v>65527575</v>
      </c>
      <c r="Z66" s="471"/>
      <c r="AA66" s="475" t="str">
        <f t="shared" si="48"/>
        <v xml:space="preserve"> </v>
      </c>
      <c r="AB66" s="466"/>
      <c r="AC66" s="475" t="str">
        <f t="shared" si="49"/>
        <v xml:space="preserve"> </v>
      </c>
      <c r="AD66" s="466"/>
      <c r="AE66" s="466"/>
      <c r="AF66" s="471"/>
      <c r="AG66" s="475">
        <f t="shared" si="50"/>
        <v>0</v>
      </c>
      <c r="AH66" s="485">
        <v>0</v>
      </c>
      <c r="AI66" s="475">
        <f t="shared" si="46"/>
        <v>0</v>
      </c>
      <c r="AJ66" s="466" t="s">
        <v>644</v>
      </c>
      <c r="AK66" s="466" t="s">
        <v>645</v>
      </c>
      <c r="AL66" s="476"/>
      <c r="AM66" s="477">
        <f t="shared" si="26"/>
        <v>0</v>
      </c>
      <c r="AN66" s="478"/>
      <c r="AO66" s="477">
        <f t="shared" si="37"/>
        <v>0</v>
      </c>
      <c r="AP66" s="478"/>
      <c r="AQ66" s="478"/>
      <c r="AR66" s="476"/>
      <c r="AS66" s="477">
        <f t="shared" si="28"/>
        <v>0</v>
      </c>
      <c r="AT66" s="478"/>
      <c r="AU66" s="477">
        <f t="shared" si="38"/>
        <v>0</v>
      </c>
      <c r="AV66" s="478"/>
      <c r="AW66" s="478"/>
      <c r="AX66" s="476"/>
      <c r="AY66" s="477">
        <f t="shared" si="30"/>
        <v>0</v>
      </c>
      <c r="AZ66" s="478"/>
      <c r="BA66" s="477">
        <f t="shared" si="39"/>
        <v>0</v>
      </c>
      <c r="BB66" s="478"/>
      <c r="BC66" s="478"/>
      <c r="BD66" s="478"/>
      <c r="BE66" s="478" t="s">
        <v>647</v>
      </c>
      <c r="BF66" s="478" t="s">
        <v>648</v>
      </c>
      <c r="BG66" s="478" t="s">
        <v>649</v>
      </c>
      <c r="BH66" s="466" t="s">
        <v>503</v>
      </c>
      <c r="BI66" s="466" t="s">
        <v>635</v>
      </c>
      <c r="BJ66" s="466" t="s">
        <v>650</v>
      </c>
      <c r="BK66" s="674" t="s">
        <v>651</v>
      </c>
      <c r="BL66" s="678" t="s">
        <v>652</v>
      </c>
      <c r="BM66" s="479" t="s">
        <v>653</v>
      </c>
      <c r="BN66" s="557" t="s">
        <v>1290</v>
      </c>
      <c r="BO66" s="489"/>
      <c r="BP66" s="489"/>
      <c r="BQ66" s="489"/>
      <c r="BR66" s="489"/>
    </row>
    <row r="67" spans="1:70" s="439" customFormat="1" ht="63.75" hidden="1" customHeight="1" x14ac:dyDescent="0.3">
      <c r="A67" s="466" t="s">
        <v>654</v>
      </c>
      <c r="B67" s="466" t="s">
        <v>655</v>
      </c>
      <c r="C67" s="466"/>
      <c r="D67" s="478" t="s">
        <v>656</v>
      </c>
      <c r="E67" s="466"/>
      <c r="F67" s="466" t="s">
        <v>60</v>
      </c>
      <c r="G67" s="478" t="s">
        <v>510</v>
      </c>
      <c r="H67" s="482">
        <v>44197</v>
      </c>
      <c r="I67" s="482">
        <v>45443</v>
      </c>
      <c r="J67" s="466" t="s">
        <v>657</v>
      </c>
      <c r="K67" s="466" t="s">
        <v>658</v>
      </c>
      <c r="L67" s="466"/>
      <c r="M67" s="466" t="s">
        <v>64</v>
      </c>
      <c r="N67" s="470"/>
      <c r="O67" s="471"/>
      <c r="P67" s="466">
        <v>1</v>
      </c>
      <c r="Q67" s="471">
        <v>10000000</v>
      </c>
      <c r="R67" s="466">
        <v>1</v>
      </c>
      <c r="S67" s="471">
        <v>10000000</v>
      </c>
      <c r="T67" s="466">
        <v>1</v>
      </c>
      <c r="U67" s="471">
        <v>10000000</v>
      </c>
      <c r="V67" s="575">
        <v>1</v>
      </c>
      <c r="W67" s="539">
        <v>10000000</v>
      </c>
      <c r="X67" s="572">
        <v>4</v>
      </c>
      <c r="Y67" s="541">
        <f t="shared" si="47"/>
        <v>40000000</v>
      </c>
      <c r="Z67" s="471"/>
      <c r="AA67" s="475" t="str">
        <f t="shared" si="48"/>
        <v xml:space="preserve"> </v>
      </c>
      <c r="AB67" s="466"/>
      <c r="AC67" s="475" t="str">
        <f t="shared" si="49"/>
        <v xml:space="preserve"> </v>
      </c>
      <c r="AD67" s="466"/>
      <c r="AE67" s="466"/>
      <c r="AF67" s="471">
        <v>0</v>
      </c>
      <c r="AG67" s="475">
        <f t="shared" si="50"/>
        <v>0</v>
      </c>
      <c r="AH67" s="466">
        <v>0</v>
      </c>
      <c r="AI67" s="475">
        <f t="shared" si="46"/>
        <v>0</v>
      </c>
      <c r="AJ67" s="466" t="s">
        <v>659</v>
      </c>
      <c r="AK67" s="466" t="s">
        <v>660</v>
      </c>
      <c r="AL67" s="476"/>
      <c r="AM67" s="477">
        <f t="shared" si="26"/>
        <v>0</v>
      </c>
      <c r="AN67" s="478"/>
      <c r="AO67" s="477">
        <f t="shared" si="37"/>
        <v>0</v>
      </c>
      <c r="AP67" s="478"/>
      <c r="AQ67" s="478"/>
      <c r="AR67" s="476"/>
      <c r="AS67" s="477">
        <f t="shared" si="28"/>
        <v>0</v>
      </c>
      <c r="AT67" s="478"/>
      <c r="AU67" s="477">
        <f t="shared" si="38"/>
        <v>0</v>
      </c>
      <c r="AV67" s="478"/>
      <c r="AW67" s="478"/>
      <c r="AX67" s="476"/>
      <c r="AY67" s="477">
        <f t="shared" si="30"/>
        <v>0</v>
      </c>
      <c r="AZ67" s="478"/>
      <c r="BA67" s="477">
        <f t="shared" si="39"/>
        <v>0</v>
      </c>
      <c r="BB67" s="478"/>
      <c r="BC67" s="478"/>
      <c r="BD67" s="478"/>
      <c r="BE67" s="576" t="s">
        <v>663</v>
      </c>
      <c r="BF67" s="576" t="s">
        <v>664</v>
      </c>
      <c r="BG67" s="577" t="s">
        <v>665</v>
      </c>
      <c r="BH67" s="466" t="s">
        <v>503</v>
      </c>
      <c r="BI67" s="578" t="s">
        <v>666</v>
      </c>
      <c r="BJ67" s="466" t="s">
        <v>667</v>
      </c>
      <c r="BK67" s="466" t="s">
        <v>668</v>
      </c>
      <c r="BL67" s="479">
        <v>3274850</v>
      </c>
      <c r="BM67" s="480" t="s">
        <v>669</v>
      </c>
      <c r="BN67" s="557"/>
      <c r="BO67" s="489"/>
      <c r="BP67" s="489"/>
      <c r="BQ67" s="489"/>
      <c r="BR67" s="489"/>
    </row>
    <row r="68" spans="1:70" s="439" customFormat="1" ht="103.5" hidden="1" customHeight="1" x14ac:dyDescent="0.3">
      <c r="A68" s="466" t="s">
        <v>670</v>
      </c>
      <c r="B68" s="466" t="s">
        <v>655</v>
      </c>
      <c r="C68" s="466"/>
      <c r="D68" s="478" t="s">
        <v>671</v>
      </c>
      <c r="E68" s="466"/>
      <c r="F68" s="466" t="s">
        <v>60</v>
      </c>
      <c r="G68" s="478" t="s">
        <v>672</v>
      </c>
      <c r="H68" s="482">
        <v>44197</v>
      </c>
      <c r="I68" s="482">
        <v>45443</v>
      </c>
      <c r="J68" s="466" t="s">
        <v>673</v>
      </c>
      <c r="K68" s="466" t="s">
        <v>674</v>
      </c>
      <c r="L68" s="466" t="s">
        <v>675</v>
      </c>
      <c r="M68" s="470" t="s">
        <v>64</v>
      </c>
      <c r="N68" s="470"/>
      <c r="O68" s="471">
        <v>0</v>
      </c>
      <c r="P68" s="466">
        <v>1</v>
      </c>
      <c r="Q68" s="472">
        <v>11250000</v>
      </c>
      <c r="R68" s="466">
        <v>1</v>
      </c>
      <c r="S68" s="472">
        <v>11250000</v>
      </c>
      <c r="T68" s="466">
        <v>1</v>
      </c>
      <c r="U68" s="472">
        <v>11250000</v>
      </c>
      <c r="V68" s="571">
        <v>1</v>
      </c>
      <c r="W68" s="472">
        <v>11250000</v>
      </c>
      <c r="X68" s="572">
        <v>4</v>
      </c>
      <c r="Y68" s="472">
        <v>45000000</v>
      </c>
      <c r="Z68" s="471"/>
      <c r="AA68" s="475"/>
      <c r="AB68" s="466"/>
      <c r="AC68" s="475"/>
      <c r="AD68" s="466"/>
      <c r="AE68" s="466"/>
      <c r="AF68" s="579">
        <v>2812500</v>
      </c>
      <c r="AG68" s="475">
        <v>0.25</v>
      </c>
      <c r="AH68" s="479">
        <v>0.25</v>
      </c>
      <c r="AI68" s="475">
        <v>0.25</v>
      </c>
      <c r="AJ68" s="466" t="s">
        <v>676</v>
      </c>
      <c r="AK68" s="466"/>
      <c r="AL68" s="476"/>
      <c r="AM68" s="477" t="s">
        <v>183</v>
      </c>
      <c r="AN68" s="478"/>
      <c r="AO68" s="477">
        <v>0</v>
      </c>
      <c r="AP68" s="478"/>
      <c r="AQ68" s="478"/>
      <c r="AR68" s="476"/>
      <c r="AS68" s="477" t="s">
        <v>183</v>
      </c>
      <c r="AT68" s="478"/>
      <c r="AU68" s="477">
        <v>0</v>
      </c>
      <c r="AV68" s="478"/>
      <c r="AW68" s="478"/>
      <c r="AX68" s="476"/>
      <c r="AY68" s="477" t="s">
        <v>183</v>
      </c>
      <c r="AZ68" s="478"/>
      <c r="BA68" s="477">
        <v>0</v>
      </c>
      <c r="BB68" s="478"/>
      <c r="BC68" s="478"/>
      <c r="BD68" s="478"/>
      <c r="BE68" s="497"/>
      <c r="BF68" s="497"/>
      <c r="BG68" s="497"/>
      <c r="BH68" s="674" t="s">
        <v>503</v>
      </c>
      <c r="BI68" s="674" t="s">
        <v>1291</v>
      </c>
      <c r="BJ68" s="674" t="s">
        <v>680</v>
      </c>
      <c r="BK68" s="568" t="s">
        <v>681</v>
      </c>
      <c r="BL68" s="540" t="s">
        <v>682</v>
      </c>
      <c r="BM68" s="479" t="s">
        <v>683</v>
      </c>
      <c r="BN68" s="580" t="s">
        <v>1292</v>
      </c>
      <c r="BO68" s="489"/>
      <c r="BP68" s="489"/>
      <c r="BQ68" s="489"/>
      <c r="BR68" s="489"/>
    </row>
    <row r="69" spans="1:70" s="439" customFormat="1" ht="114.75" hidden="1" customHeight="1" x14ac:dyDescent="0.3">
      <c r="A69" s="466" t="s">
        <v>684</v>
      </c>
      <c r="B69" s="466" t="s">
        <v>58</v>
      </c>
      <c r="C69" s="482"/>
      <c r="D69" s="478" t="s">
        <v>685</v>
      </c>
      <c r="E69" s="466">
        <v>100</v>
      </c>
      <c r="F69" s="466" t="s">
        <v>686</v>
      </c>
      <c r="G69" s="478" t="s">
        <v>61</v>
      </c>
      <c r="H69" s="482">
        <v>44228</v>
      </c>
      <c r="I69" s="482">
        <v>45442</v>
      </c>
      <c r="J69" s="466" t="s">
        <v>687</v>
      </c>
      <c r="K69" s="466" t="s">
        <v>688</v>
      </c>
      <c r="L69" s="470" t="s">
        <v>130</v>
      </c>
      <c r="M69" s="470" t="s">
        <v>689</v>
      </c>
      <c r="N69" s="466">
        <v>0</v>
      </c>
      <c r="O69" s="542">
        <v>0</v>
      </c>
      <c r="P69" s="545">
        <v>0.1</v>
      </c>
      <c r="Q69" s="542">
        <v>574747</v>
      </c>
      <c r="R69" s="545">
        <v>0.3</v>
      </c>
      <c r="S69" s="542">
        <v>380033</v>
      </c>
      <c r="T69" s="545">
        <v>0.5</v>
      </c>
      <c r="U69" s="542">
        <v>423745</v>
      </c>
      <c r="V69" s="545">
        <v>1</v>
      </c>
      <c r="W69" s="541">
        <v>501085</v>
      </c>
      <c r="X69" s="572"/>
      <c r="Y69" s="581">
        <v>1879610</v>
      </c>
      <c r="Z69" s="471"/>
      <c r="AA69" s="466"/>
      <c r="AB69" s="466"/>
      <c r="AC69" s="466"/>
      <c r="AD69" s="466"/>
      <c r="AE69" s="466"/>
      <c r="AF69" s="471">
        <f>Q69/4</f>
        <v>143686.75</v>
      </c>
      <c r="AG69" s="475">
        <f>IF(Q69=0," ",AF69/Q69)</f>
        <v>0.25</v>
      </c>
      <c r="AH69" s="475">
        <v>0</v>
      </c>
      <c r="AI69" s="475">
        <v>0</v>
      </c>
      <c r="AJ69" s="582" t="s">
        <v>690</v>
      </c>
      <c r="AK69" s="466"/>
      <c r="AL69" s="476"/>
      <c r="AM69" s="477">
        <f t="shared" ref="AM69:AM73" si="51">IF(Q69=0," ",AL69/Q69)</f>
        <v>0</v>
      </c>
      <c r="AN69" s="478"/>
      <c r="AO69" s="477">
        <f t="shared" ref="AO69:AO73" si="52">IF(P69=0," ",AN69/P69)</f>
        <v>0</v>
      </c>
      <c r="AP69" s="478"/>
      <c r="AQ69" s="478"/>
      <c r="AR69" s="476"/>
      <c r="AS69" s="477">
        <f t="shared" ref="AS69:AS73" si="53">IF(Q69=0," ",AR69/Q69)</f>
        <v>0</v>
      </c>
      <c r="AT69" s="478"/>
      <c r="AU69" s="477">
        <f t="shared" ref="AU69:AU73" si="54">IF(P69=0," ",AT69/P69)</f>
        <v>0</v>
      </c>
      <c r="AV69" s="478"/>
      <c r="AW69" s="478"/>
      <c r="AX69" s="476"/>
      <c r="AY69" s="477">
        <f t="shared" ref="AY69:AY73" si="55">IF(Q69=0," ",AX69/Q69)</f>
        <v>0</v>
      </c>
      <c r="AZ69" s="478"/>
      <c r="BA69" s="477">
        <f t="shared" ref="BA69:BA73" si="56">IF(P69=0," ",AZ69/P69)</f>
        <v>0</v>
      </c>
      <c r="BB69" s="478"/>
      <c r="BC69" s="478"/>
      <c r="BD69" s="573"/>
      <c r="BE69" s="478" t="s">
        <v>692</v>
      </c>
      <c r="BF69" s="478" t="s">
        <v>693</v>
      </c>
      <c r="BG69" s="478" t="s">
        <v>694</v>
      </c>
      <c r="BH69" s="466" t="s">
        <v>695</v>
      </c>
      <c r="BI69" s="466" t="s">
        <v>696</v>
      </c>
      <c r="BJ69" s="466" t="s">
        <v>697</v>
      </c>
      <c r="BK69" s="466" t="s">
        <v>698</v>
      </c>
      <c r="BL69" s="583">
        <v>3649400</v>
      </c>
      <c r="BM69" s="479" t="s">
        <v>699</v>
      </c>
      <c r="BN69" s="466" t="s">
        <v>1293</v>
      </c>
      <c r="BO69" s="481"/>
      <c r="BP69" s="481"/>
      <c r="BQ69" s="481"/>
      <c r="BR69" s="481"/>
    </row>
    <row r="70" spans="1:70" s="439" customFormat="1" ht="111.75" hidden="1" customHeight="1" x14ac:dyDescent="0.3">
      <c r="A70" s="466" t="s">
        <v>700</v>
      </c>
      <c r="B70" s="466" t="s">
        <v>58</v>
      </c>
      <c r="C70" s="466"/>
      <c r="D70" s="478" t="s">
        <v>701</v>
      </c>
      <c r="E70" s="466"/>
      <c r="F70" s="466" t="s">
        <v>702</v>
      </c>
      <c r="G70" s="466" t="s">
        <v>703</v>
      </c>
      <c r="H70" s="468">
        <v>44197</v>
      </c>
      <c r="I70" s="468">
        <v>45473</v>
      </c>
      <c r="J70" s="466" t="s">
        <v>704</v>
      </c>
      <c r="K70" s="466" t="s">
        <v>705</v>
      </c>
      <c r="L70" s="466" t="s">
        <v>155</v>
      </c>
      <c r="M70" s="466" t="s">
        <v>64</v>
      </c>
      <c r="N70" s="543">
        <v>0</v>
      </c>
      <c r="O70" s="530">
        <v>0</v>
      </c>
      <c r="P70" s="543">
        <v>1</v>
      </c>
      <c r="Q70" s="530">
        <v>0</v>
      </c>
      <c r="R70" s="543">
        <v>1</v>
      </c>
      <c r="S70" s="530">
        <v>0</v>
      </c>
      <c r="T70" s="543">
        <v>1</v>
      </c>
      <c r="U70" s="471">
        <v>0</v>
      </c>
      <c r="V70" s="543">
        <v>1</v>
      </c>
      <c r="W70" s="530">
        <v>0</v>
      </c>
      <c r="X70" s="541">
        <f t="shared" ref="X70:X73" si="57">O70+Q70+S70+U70+W70</f>
        <v>0</v>
      </c>
      <c r="Y70" s="541">
        <v>0</v>
      </c>
      <c r="Z70" s="471"/>
      <c r="AA70" s="475" t="str">
        <f t="shared" ref="AA70:AA73" si="58">IF(O70=0," ",Z70/O70)</f>
        <v xml:space="preserve"> </v>
      </c>
      <c r="AB70" s="466"/>
      <c r="AC70" s="475" t="str">
        <f t="shared" ref="AC70:AC73" si="59">IF(N70=0," ",AB70/N70)</f>
        <v xml:space="preserve"> </v>
      </c>
      <c r="AD70" s="466"/>
      <c r="AE70" s="466"/>
      <c r="AF70" s="471">
        <v>0</v>
      </c>
      <c r="AG70" s="475">
        <v>0</v>
      </c>
      <c r="AH70" s="475">
        <v>1</v>
      </c>
      <c r="AI70" s="475">
        <f t="shared" ref="AI70:AI71" si="60">IF(P70=0," ",AH70/P70)</f>
        <v>1</v>
      </c>
      <c r="AJ70" s="466" t="s">
        <v>706</v>
      </c>
      <c r="AK70" s="466" t="s">
        <v>1294</v>
      </c>
      <c r="AL70" s="476"/>
      <c r="AM70" s="477" t="str">
        <f t="shared" si="51"/>
        <v xml:space="preserve"> </v>
      </c>
      <c r="AN70" s="478"/>
      <c r="AO70" s="477">
        <f t="shared" si="52"/>
        <v>0</v>
      </c>
      <c r="AP70" s="478"/>
      <c r="AQ70" s="478"/>
      <c r="AR70" s="476"/>
      <c r="AS70" s="477" t="str">
        <f t="shared" si="53"/>
        <v xml:space="preserve"> </v>
      </c>
      <c r="AT70" s="478"/>
      <c r="AU70" s="477">
        <f t="shared" si="54"/>
        <v>0</v>
      </c>
      <c r="AV70" s="478"/>
      <c r="AW70" s="478"/>
      <c r="AX70" s="476"/>
      <c r="AY70" s="477" t="str">
        <f t="shared" si="55"/>
        <v xml:space="preserve"> </v>
      </c>
      <c r="AZ70" s="478"/>
      <c r="BA70" s="477">
        <f t="shared" si="56"/>
        <v>0</v>
      </c>
      <c r="BB70" s="478"/>
      <c r="BC70" s="478"/>
      <c r="BD70" s="478"/>
      <c r="BE70" s="478" t="s">
        <v>710</v>
      </c>
      <c r="BF70" s="478" t="s">
        <v>711</v>
      </c>
      <c r="BG70" s="478">
        <v>7822</v>
      </c>
      <c r="BH70" s="466" t="s">
        <v>712</v>
      </c>
      <c r="BI70" s="466" t="s">
        <v>713</v>
      </c>
      <c r="BJ70" s="466" t="s">
        <v>714</v>
      </c>
      <c r="BK70" s="466" t="s">
        <v>715</v>
      </c>
      <c r="BL70" s="554" t="s">
        <v>726</v>
      </c>
      <c r="BM70" s="583" t="s">
        <v>717</v>
      </c>
      <c r="BN70" s="466"/>
      <c r="BO70" s="489"/>
      <c r="BP70" s="489"/>
      <c r="BQ70" s="489"/>
      <c r="BR70" s="489"/>
    </row>
    <row r="71" spans="1:70" s="439" customFormat="1" ht="111.75" hidden="1" customHeight="1" x14ac:dyDescent="0.3">
      <c r="A71" s="466" t="s">
        <v>718</v>
      </c>
      <c r="B71" s="466" t="s">
        <v>58</v>
      </c>
      <c r="C71" s="466"/>
      <c r="D71" s="478" t="s">
        <v>719</v>
      </c>
      <c r="E71" s="466"/>
      <c r="F71" s="466" t="s">
        <v>702</v>
      </c>
      <c r="G71" s="466" t="s">
        <v>703</v>
      </c>
      <c r="H71" s="482">
        <v>44256</v>
      </c>
      <c r="I71" s="482">
        <v>45473</v>
      </c>
      <c r="J71" s="466" t="s">
        <v>720</v>
      </c>
      <c r="K71" s="466" t="s">
        <v>721</v>
      </c>
      <c r="L71" s="466" t="s">
        <v>155</v>
      </c>
      <c r="M71" s="466" t="s">
        <v>722</v>
      </c>
      <c r="N71" s="543">
        <v>0</v>
      </c>
      <c r="O71" s="530">
        <v>0</v>
      </c>
      <c r="P71" s="543">
        <v>1</v>
      </c>
      <c r="Q71" s="530">
        <v>0</v>
      </c>
      <c r="R71" s="543">
        <v>1</v>
      </c>
      <c r="S71" s="530">
        <v>0</v>
      </c>
      <c r="T71" s="543">
        <v>1</v>
      </c>
      <c r="U71" s="530">
        <v>0</v>
      </c>
      <c r="V71" s="543">
        <v>1</v>
      </c>
      <c r="W71" s="530">
        <v>0</v>
      </c>
      <c r="X71" s="541">
        <f t="shared" si="57"/>
        <v>0</v>
      </c>
      <c r="Y71" s="541">
        <f t="shared" ref="Y71:Y74" si="61">O71+Q71+S71+U71+W71</f>
        <v>0</v>
      </c>
      <c r="Z71" s="471"/>
      <c r="AA71" s="475" t="str">
        <f t="shared" si="58"/>
        <v xml:space="preserve"> </v>
      </c>
      <c r="AB71" s="466"/>
      <c r="AC71" s="475" t="str">
        <f t="shared" si="59"/>
        <v xml:space="preserve"> </v>
      </c>
      <c r="AD71" s="466"/>
      <c r="AE71" s="466"/>
      <c r="AF71" s="471" t="s">
        <v>723</v>
      </c>
      <c r="AG71" s="475">
        <v>0</v>
      </c>
      <c r="AH71" s="475">
        <v>1</v>
      </c>
      <c r="AI71" s="475">
        <f t="shared" si="60"/>
        <v>1</v>
      </c>
      <c r="AJ71" s="466" t="s">
        <v>724</v>
      </c>
      <c r="AK71" s="470" t="s">
        <v>707</v>
      </c>
      <c r="AL71" s="476"/>
      <c r="AM71" s="477" t="str">
        <f t="shared" si="51"/>
        <v xml:space="preserve"> </v>
      </c>
      <c r="AN71" s="478"/>
      <c r="AO71" s="477">
        <f t="shared" si="52"/>
        <v>0</v>
      </c>
      <c r="AP71" s="478"/>
      <c r="AQ71" s="478"/>
      <c r="AR71" s="476"/>
      <c r="AS71" s="477" t="str">
        <f t="shared" si="53"/>
        <v xml:space="preserve"> </v>
      </c>
      <c r="AT71" s="478"/>
      <c r="AU71" s="477">
        <f t="shared" si="54"/>
        <v>0</v>
      </c>
      <c r="AV71" s="478"/>
      <c r="AW71" s="478"/>
      <c r="AX71" s="476"/>
      <c r="AY71" s="477" t="str">
        <f t="shared" si="55"/>
        <v xml:space="preserve"> </v>
      </c>
      <c r="AZ71" s="478"/>
      <c r="BA71" s="477">
        <f t="shared" si="56"/>
        <v>0</v>
      </c>
      <c r="BB71" s="478"/>
      <c r="BC71" s="478"/>
      <c r="BD71" s="478"/>
      <c r="BE71" s="478" t="s">
        <v>710</v>
      </c>
      <c r="BF71" s="478" t="s">
        <v>711</v>
      </c>
      <c r="BG71" s="478">
        <v>7822</v>
      </c>
      <c r="BH71" s="466" t="s">
        <v>712</v>
      </c>
      <c r="BI71" s="466" t="s">
        <v>713</v>
      </c>
      <c r="BJ71" s="466" t="s">
        <v>714</v>
      </c>
      <c r="BK71" s="466" t="s">
        <v>715</v>
      </c>
      <c r="BL71" s="554" t="s">
        <v>726</v>
      </c>
      <c r="BM71" s="583" t="s">
        <v>717</v>
      </c>
      <c r="BN71" s="584" t="s">
        <v>1295</v>
      </c>
      <c r="BO71" s="489"/>
      <c r="BP71" s="489"/>
      <c r="BQ71" s="489"/>
      <c r="BR71" s="489"/>
    </row>
    <row r="72" spans="1:70" s="439" customFormat="1" ht="89.25" hidden="1" customHeight="1" x14ac:dyDescent="0.3">
      <c r="A72" s="478" t="s">
        <v>727</v>
      </c>
      <c r="B72" s="466" t="s">
        <v>58</v>
      </c>
      <c r="C72" s="466"/>
      <c r="D72" s="478" t="s">
        <v>1296</v>
      </c>
      <c r="E72" s="466"/>
      <c r="F72" s="466" t="s">
        <v>702</v>
      </c>
      <c r="G72" s="466" t="s">
        <v>703</v>
      </c>
      <c r="H72" s="482">
        <v>44197</v>
      </c>
      <c r="I72" s="468">
        <v>45290</v>
      </c>
      <c r="J72" s="466" t="s">
        <v>729</v>
      </c>
      <c r="K72" s="466" t="s">
        <v>730</v>
      </c>
      <c r="L72" s="466" t="s">
        <v>731</v>
      </c>
      <c r="M72" s="466" t="s">
        <v>732</v>
      </c>
      <c r="N72" s="543">
        <v>0</v>
      </c>
      <c r="O72" s="471">
        <v>0</v>
      </c>
      <c r="P72" s="543">
        <v>0.3</v>
      </c>
      <c r="Q72" s="530">
        <v>22000000</v>
      </c>
      <c r="R72" s="475">
        <v>0.35</v>
      </c>
      <c r="S72" s="530">
        <v>24000000</v>
      </c>
      <c r="T72" s="475">
        <v>0.35</v>
      </c>
      <c r="U72" s="530">
        <v>26000000</v>
      </c>
      <c r="V72" s="475" t="s">
        <v>82</v>
      </c>
      <c r="W72" s="541">
        <v>0</v>
      </c>
      <c r="X72" s="530">
        <f t="shared" si="57"/>
        <v>72000000</v>
      </c>
      <c r="Y72" s="530">
        <f t="shared" si="61"/>
        <v>72000000</v>
      </c>
      <c r="Z72" s="471"/>
      <c r="AA72" s="475" t="str">
        <f t="shared" si="58"/>
        <v xml:space="preserve"> </v>
      </c>
      <c r="AB72" s="466"/>
      <c r="AC72" s="475" t="str">
        <f t="shared" si="59"/>
        <v xml:space="preserve"> </v>
      </c>
      <c r="AD72" s="466"/>
      <c r="AE72" s="466"/>
      <c r="AF72" s="471">
        <v>0</v>
      </c>
      <c r="AG72" s="475">
        <v>0</v>
      </c>
      <c r="AH72" s="466">
        <v>7.5</v>
      </c>
      <c r="AI72" s="585" t="s">
        <v>1297</v>
      </c>
      <c r="AJ72" s="466" t="s">
        <v>1298</v>
      </c>
      <c r="AK72" s="466"/>
      <c r="AL72" s="476"/>
      <c r="AM72" s="477">
        <f t="shared" si="51"/>
        <v>0</v>
      </c>
      <c r="AN72" s="478"/>
      <c r="AO72" s="477">
        <f t="shared" si="52"/>
        <v>0</v>
      </c>
      <c r="AP72" s="478"/>
      <c r="AQ72" s="478"/>
      <c r="AR72" s="476"/>
      <c r="AS72" s="477">
        <f t="shared" si="53"/>
        <v>0</v>
      </c>
      <c r="AT72" s="478"/>
      <c r="AU72" s="477">
        <f t="shared" si="54"/>
        <v>0</v>
      </c>
      <c r="AV72" s="478"/>
      <c r="AW72" s="478"/>
      <c r="AX72" s="476"/>
      <c r="AY72" s="477">
        <f t="shared" si="55"/>
        <v>0</v>
      </c>
      <c r="AZ72" s="478"/>
      <c r="BA72" s="477">
        <f t="shared" si="56"/>
        <v>0</v>
      </c>
      <c r="BB72" s="478"/>
      <c r="BC72" s="478"/>
      <c r="BD72" s="478"/>
      <c r="BE72" s="478" t="s">
        <v>737</v>
      </c>
      <c r="BF72" s="478" t="s">
        <v>738</v>
      </c>
      <c r="BG72" s="478">
        <v>7904</v>
      </c>
      <c r="BH72" s="466" t="s">
        <v>712</v>
      </c>
      <c r="BI72" s="466" t="s">
        <v>739</v>
      </c>
      <c r="BJ72" s="466" t="s">
        <v>740</v>
      </c>
      <c r="BK72" s="466" t="s">
        <v>741</v>
      </c>
      <c r="BL72" s="466" t="s">
        <v>742</v>
      </c>
      <c r="BM72" s="479" t="s">
        <v>1299</v>
      </c>
      <c r="BN72" s="584"/>
      <c r="BO72" s="489"/>
      <c r="BP72" s="489"/>
      <c r="BQ72" s="489"/>
      <c r="BR72" s="489"/>
    </row>
    <row r="73" spans="1:70" s="439" customFormat="1" ht="82.5" hidden="1" customHeight="1" x14ac:dyDescent="0.3">
      <c r="A73" s="466" t="s">
        <v>744</v>
      </c>
      <c r="B73" s="466" t="s">
        <v>58</v>
      </c>
      <c r="C73" s="466"/>
      <c r="D73" s="478" t="s">
        <v>745</v>
      </c>
      <c r="E73" s="466"/>
      <c r="F73" s="466" t="s">
        <v>746</v>
      </c>
      <c r="G73" s="466" t="s">
        <v>747</v>
      </c>
      <c r="H73" s="482">
        <v>44211</v>
      </c>
      <c r="I73" s="468">
        <v>45442</v>
      </c>
      <c r="J73" s="466" t="s">
        <v>748</v>
      </c>
      <c r="K73" s="466" t="s">
        <v>749</v>
      </c>
      <c r="L73" s="466" t="s">
        <v>155</v>
      </c>
      <c r="M73" s="466" t="s">
        <v>689</v>
      </c>
      <c r="N73" s="543">
        <v>0</v>
      </c>
      <c r="O73" s="530">
        <v>0</v>
      </c>
      <c r="P73" s="466">
        <v>1</v>
      </c>
      <c r="Q73" s="471">
        <v>7000000</v>
      </c>
      <c r="R73" s="466">
        <v>1</v>
      </c>
      <c r="S73" s="471">
        <v>7000000</v>
      </c>
      <c r="T73" s="466">
        <v>1</v>
      </c>
      <c r="U73" s="471">
        <v>7000000</v>
      </c>
      <c r="V73" s="466">
        <v>1</v>
      </c>
      <c r="W73" s="541">
        <v>7000000</v>
      </c>
      <c r="X73" s="541">
        <f t="shared" si="57"/>
        <v>28000000</v>
      </c>
      <c r="Y73" s="541">
        <f t="shared" si="61"/>
        <v>28000000</v>
      </c>
      <c r="Z73" s="471"/>
      <c r="AA73" s="475" t="str">
        <f t="shared" si="58"/>
        <v xml:space="preserve"> </v>
      </c>
      <c r="AB73" s="466"/>
      <c r="AC73" s="475" t="str">
        <f t="shared" si="59"/>
        <v xml:space="preserve"> </v>
      </c>
      <c r="AD73" s="466"/>
      <c r="AE73" s="466"/>
      <c r="AF73" s="471">
        <v>0</v>
      </c>
      <c r="AG73" s="475">
        <f>IF(Q73=0," ",AF73/Q73)</f>
        <v>0</v>
      </c>
      <c r="AH73" s="466">
        <v>0</v>
      </c>
      <c r="AI73" s="475">
        <f>IF(P73=0," ",AH73/P73)</f>
        <v>0</v>
      </c>
      <c r="AJ73" s="466" t="s">
        <v>750</v>
      </c>
      <c r="AK73" s="466" t="s">
        <v>481</v>
      </c>
      <c r="AL73" s="476"/>
      <c r="AM73" s="477">
        <f t="shared" si="51"/>
        <v>0</v>
      </c>
      <c r="AN73" s="478"/>
      <c r="AO73" s="477">
        <f t="shared" si="52"/>
        <v>0</v>
      </c>
      <c r="AP73" s="478"/>
      <c r="AQ73" s="478"/>
      <c r="AR73" s="476"/>
      <c r="AS73" s="477">
        <f t="shared" si="53"/>
        <v>0</v>
      </c>
      <c r="AT73" s="478"/>
      <c r="AU73" s="477">
        <f t="shared" si="54"/>
        <v>0</v>
      </c>
      <c r="AV73" s="478"/>
      <c r="AW73" s="478"/>
      <c r="AX73" s="476"/>
      <c r="AY73" s="477">
        <f t="shared" si="55"/>
        <v>0</v>
      </c>
      <c r="AZ73" s="478"/>
      <c r="BA73" s="477">
        <f t="shared" si="56"/>
        <v>0</v>
      </c>
      <c r="BB73" s="478"/>
      <c r="BC73" s="478"/>
      <c r="BD73" s="478"/>
      <c r="BE73" s="478" t="s">
        <v>752</v>
      </c>
      <c r="BF73" s="478" t="s">
        <v>753</v>
      </c>
      <c r="BG73" s="478">
        <v>7750</v>
      </c>
      <c r="BH73" s="466" t="s">
        <v>754</v>
      </c>
      <c r="BI73" s="466" t="s">
        <v>755</v>
      </c>
      <c r="BJ73" s="466" t="s">
        <v>756</v>
      </c>
      <c r="BK73" s="466" t="s">
        <v>757</v>
      </c>
      <c r="BL73" s="466" t="s">
        <v>758</v>
      </c>
      <c r="BM73" s="479" t="s">
        <v>759</v>
      </c>
      <c r="BN73" s="466" t="s">
        <v>1300</v>
      </c>
      <c r="BO73" s="489"/>
      <c r="BP73" s="489"/>
      <c r="BQ73" s="489"/>
      <c r="BR73" s="489"/>
    </row>
    <row r="74" spans="1:70" s="439" customFormat="1" ht="87.75" hidden="1" customHeight="1" x14ac:dyDescent="0.3">
      <c r="A74" s="466" t="s">
        <v>760</v>
      </c>
      <c r="B74" s="466" t="s">
        <v>58</v>
      </c>
      <c r="C74" s="466"/>
      <c r="D74" s="478" t="s">
        <v>761</v>
      </c>
      <c r="E74" s="466"/>
      <c r="F74" s="466" t="s">
        <v>762</v>
      </c>
      <c r="G74" s="466" t="s">
        <v>763</v>
      </c>
      <c r="H74" s="482">
        <v>44136</v>
      </c>
      <c r="I74" s="468">
        <v>45442</v>
      </c>
      <c r="J74" s="466" t="s">
        <v>764</v>
      </c>
      <c r="K74" s="466" t="s">
        <v>765</v>
      </c>
      <c r="L74" s="466" t="s">
        <v>766</v>
      </c>
      <c r="M74" s="466" t="s">
        <v>64</v>
      </c>
      <c r="N74" s="466">
        <v>1</v>
      </c>
      <c r="O74" s="530">
        <v>7629778</v>
      </c>
      <c r="P74" s="466">
        <v>1</v>
      </c>
      <c r="Q74" s="530">
        <v>171179625.5</v>
      </c>
      <c r="R74" s="466">
        <v>1</v>
      </c>
      <c r="S74" s="530">
        <v>47628126.18</v>
      </c>
      <c r="T74" s="466">
        <v>1</v>
      </c>
      <c r="U74" s="530">
        <v>48580688</v>
      </c>
      <c r="V74" s="466">
        <v>1</v>
      </c>
      <c r="W74" s="530">
        <v>20646792</v>
      </c>
      <c r="X74" s="530">
        <f>+O74+Q74+S74+U74+W74</f>
        <v>295665009.68000001</v>
      </c>
      <c r="Y74" s="530">
        <f t="shared" si="61"/>
        <v>295665009.68000001</v>
      </c>
      <c r="Z74" s="471"/>
      <c r="AA74" s="475"/>
      <c r="AB74" s="586">
        <v>1</v>
      </c>
      <c r="AC74" s="587">
        <v>1</v>
      </c>
      <c r="AD74" s="466"/>
      <c r="AE74" s="466"/>
      <c r="AF74" s="471">
        <v>6966960</v>
      </c>
      <c r="AG74" s="588">
        <f>+AF74/Q74</f>
        <v>4.0699703481942719E-2</v>
      </c>
      <c r="AH74" s="466">
        <v>1</v>
      </c>
      <c r="AI74" s="475">
        <v>1</v>
      </c>
      <c r="AJ74" s="466" t="s">
        <v>767</v>
      </c>
      <c r="AK74" s="466" t="s">
        <v>481</v>
      </c>
      <c r="AL74" s="476"/>
      <c r="AM74" s="477"/>
      <c r="AN74" s="478"/>
      <c r="AO74" s="477"/>
      <c r="AP74" s="478"/>
      <c r="AQ74" s="478"/>
      <c r="AR74" s="476"/>
      <c r="AS74" s="477"/>
      <c r="AT74" s="478"/>
      <c r="AU74" s="477"/>
      <c r="AV74" s="478"/>
      <c r="AW74" s="478"/>
      <c r="AX74" s="476"/>
      <c r="AY74" s="477"/>
      <c r="AZ74" s="478"/>
      <c r="BA74" s="477"/>
      <c r="BB74" s="478"/>
      <c r="BC74" s="478"/>
      <c r="BD74" s="478"/>
      <c r="BE74" s="478" t="s">
        <v>769</v>
      </c>
      <c r="BF74" s="478" t="s">
        <v>770</v>
      </c>
      <c r="BG74" s="478">
        <v>7750</v>
      </c>
      <c r="BH74" s="466" t="s">
        <v>754</v>
      </c>
      <c r="BI74" s="485" t="s">
        <v>771</v>
      </c>
      <c r="BJ74" s="466" t="s">
        <v>756</v>
      </c>
      <c r="BK74" s="466" t="s">
        <v>772</v>
      </c>
      <c r="BL74" s="466" t="s">
        <v>758</v>
      </c>
      <c r="BM74" s="479" t="s">
        <v>759</v>
      </c>
      <c r="BN74" s="580" t="s">
        <v>1301</v>
      </c>
      <c r="BO74" s="489"/>
      <c r="BP74" s="489"/>
      <c r="BQ74" s="489"/>
      <c r="BR74" s="489"/>
    </row>
    <row r="75" spans="1:70" s="439" customFormat="1" ht="79.5" hidden="1" customHeight="1" x14ac:dyDescent="0.3">
      <c r="A75" s="466" t="s">
        <v>773</v>
      </c>
      <c r="B75" s="466" t="s">
        <v>58</v>
      </c>
      <c r="C75" s="466"/>
      <c r="D75" s="478" t="s">
        <v>774</v>
      </c>
      <c r="E75" s="466"/>
      <c r="F75" s="466" t="s">
        <v>762</v>
      </c>
      <c r="G75" s="466" t="s">
        <v>747</v>
      </c>
      <c r="H75" s="482">
        <v>44211</v>
      </c>
      <c r="I75" s="482">
        <v>45657</v>
      </c>
      <c r="J75" s="466" t="s">
        <v>775</v>
      </c>
      <c r="K75" s="466" t="s">
        <v>776</v>
      </c>
      <c r="L75" s="466" t="s">
        <v>766</v>
      </c>
      <c r="M75" s="466" t="s">
        <v>64</v>
      </c>
      <c r="N75" s="543">
        <v>0</v>
      </c>
      <c r="O75" s="471">
        <v>0</v>
      </c>
      <c r="P75" s="466">
        <v>1</v>
      </c>
      <c r="Q75" s="471">
        <v>12000000</v>
      </c>
      <c r="R75" s="466">
        <v>1</v>
      </c>
      <c r="S75" s="471">
        <v>0</v>
      </c>
      <c r="T75" s="466">
        <v>1</v>
      </c>
      <c r="U75" s="471">
        <v>0</v>
      </c>
      <c r="V75" s="466">
        <v>1</v>
      </c>
      <c r="W75" s="539">
        <v>0</v>
      </c>
      <c r="X75" s="539">
        <v>1</v>
      </c>
      <c r="Y75" s="471">
        <v>12000000</v>
      </c>
      <c r="Z75" s="471"/>
      <c r="AA75" s="475" t="str">
        <f t="shared" ref="AA75:AA77" si="62">IF(O75=0," ",Z75/O75)</f>
        <v xml:space="preserve"> </v>
      </c>
      <c r="AB75" s="466"/>
      <c r="AC75" s="475" t="str">
        <f t="shared" ref="AC75:AC77" si="63">IF(N75=0," ",AB75/N75)</f>
        <v xml:space="preserve"> </v>
      </c>
      <c r="AD75" s="466"/>
      <c r="AE75" s="466"/>
      <c r="AF75" s="471">
        <v>0</v>
      </c>
      <c r="AG75" s="475">
        <f>IF(Q75=0," ",AF75/Q75)</f>
        <v>0</v>
      </c>
      <c r="AH75" s="466">
        <v>0</v>
      </c>
      <c r="AI75" s="475">
        <f t="shared" ref="AI75:AI76" si="64">IF(P75=0," ",AH75/P75)</f>
        <v>0</v>
      </c>
      <c r="AJ75" s="466" t="s">
        <v>777</v>
      </c>
      <c r="AK75" s="466" t="s">
        <v>481</v>
      </c>
      <c r="AL75" s="476"/>
      <c r="AM75" s="477">
        <f t="shared" ref="AM75:AM77" si="65">IF(Q75=0," ",AL75/Q75)</f>
        <v>0</v>
      </c>
      <c r="AN75" s="478"/>
      <c r="AO75" s="477">
        <f t="shared" ref="AO75:AO77" si="66">IF(P75=0," ",AN75/P75)</f>
        <v>0</v>
      </c>
      <c r="AP75" s="478"/>
      <c r="AQ75" s="478"/>
      <c r="AR75" s="476"/>
      <c r="AS75" s="477">
        <f t="shared" ref="AS75:AS77" si="67">IF(Q75=0," ",AR75/Q75)</f>
        <v>0</v>
      </c>
      <c r="AT75" s="478"/>
      <c r="AU75" s="477">
        <f t="shared" ref="AU75:AU77" si="68">IF(P75=0," ",AT75/P75)</f>
        <v>0</v>
      </c>
      <c r="AV75" s="478"/>
      <c r="AW75" s="478"/>
      <c r="AX75" s="476"/>
      <c r="AY75" s="477">
        <f t="shared" ref="AY75:AY77" si="69">IF(Q75=0," ",AX75/Q75)</f>
        <v>0</v>
      </c>
      <c r="AZ75" s="478"/>
      <c r="BA75" s="477">
        <f t="shared" ref="BA75:BA77" si="70">IF(P75=0," ",AZ75/P75)</f>
        <v>0</v>
      </c>
      <c r="BB75" s="478"/>
      <c r="BC75" s="478"/>
      <c r="BD75" s="478"/>
      <c r="BE75" s="478" t="s">
        <v>769</v>
      </c>
      <c r="BF75" s="478" t="s">
        <v>770</v>
      </c>
      <c r="BG75" s="478">
        <v>7750</v>
      </c>
      <c r="BH75" s="466" t="s">
        <v>754</v>
      </c>
      <c r="BI75" s="485" t="s">
        <v>771</v>
      </c>
      <c r="BJ75" s="466" t="s">
        <v>756</v>
      </c>
      <c r="BK75" s="466" t="s">
        <v>780</v>
      </c>
      <c r="BL75" s="466" t="s">
        <v>781</v>
      </c>
      <c r="BM75" s="479" t="s">
        <v>759</v>
      </c>
      <c r="BN75" s="466" t="s">
        <v>1302</v>
      </c>
      <c r="BO75" s="489"/>
      <c r="BP75" s="489"/>
      <c r="BQ75" s="489"/>
      <c r="BR75" s="489"/>
    </row>
    <row r="76" spans="1:70" s="439" customFormat="1" ht="75.75" hidden="1" customHeight="1" x14ac:dyDescent="0.3">
      <c r="A76" s="466" t="s">
        <v>782</v>
      </c>
      <c r="B76" s="466" t="s">
        <v>58</v>
      </c>
      <c r="C76" s="466"/>
      <c r="D76" s="478" t="s">
        <v>783</v>
      </c>
      <c r="E76" s="466"/>
      <c r="F76" s="466" t="s">
        <v>702</v>
      </c>
      <c r="G76" s="466" t="s">
        <v>763</v>
      </c>
      <c r="H76" s="482">
        <v>44256</v>
      </c>
      <c r="I76" s="482">
        <v>45473</v>
      </c>
      <c r="J76" s="466" t="s">
        <v>784</v>
      </c>
      <c r="K76" s="466" t="s">
        <v>785</v>
      </c>
      <c r="L76" s="466" t="s">
        <v>766</v>
      </c>
      <c r="M76" s="466" t="s">
        <v>64</v>
      </c>
      <c r="N76" s="543">
        <v>0</v>
      </c>
      <c r="O76" s="471">
        <v>0</v>
      </c>
      <c r="P76" s="475">
        <v>1</v>
      </c>
      <c r="Q76" s="530">
        <v>145728000</v>
      </c>
      <c r="R76" s="475">
        <v>1</v>
      </c>
      <c r="S76" s="530">
        <v>150100000</v>
      </c>
      <c r="T76" s="475">
        <v>1</v>
      </c>
      <c r="U76" s="530">
        <v>154603000</v>
      </c>
      <c r="V76" s="475">
        <v>1</v>
      </c>
      <c r="W76" s="530">
        <v>159241000</v>
      </c>
      <c r="X76" s="539">
        <f t="shared" ref="X76:X77" si="71">+O76+Q76+S76+U76+W76</f>
        <v>609672000</v>
      </c>
      <c r="Y76" s="530">
        <f t="shared" ref="Y76:Y77" si="72">O76+Q76+S76+U76+W76</f>
        <v>609672000</v>
      </c>
      <c r="Z76" s="471"/>
      <c r="AA76" s="475" t="str">
        <f t="shared" si="62"/>
        <v xml:space="preserve"> </v>
      </c>
      <c r="AB76" s="466"/>
      <c r="AC76" s="475" t="str">
        <f t="shared" si="63"/>
        <v xml:space="preserve"> </v>
      </c>
      <c r="AD76" s="466"/>
      <c r="AE76" s="466"/>
      <c r="AF76" s="471">
        <v>0</v>
      </c>
      <c r="AG76" s="475">
        <v>0</v>
      </c>
      <c r="AH76" s="466">
        <v>0</v>
      </c>
      <c r="AI76" s="475">
        <f t="shared" si="64"/>
        <v>0</v>
      </c>
      <c r="AJ76" s="466" t="s">
        <v>786</v>
      </c>
      <c r="AK76" s="466" t="s">
        <v>787</v>
      </c>
      <c r="AL76" s="476"/>
      <c r="AM76" s="477">
        <f t="shared" si="65"/>
        <v>0</v>
      </c>
      <c r="AN76" s="478"/>
      <c r="AO76" s="477">
        <f t="shared" si="66"/>
        <v>0</v>
      </c>
      <c r="AP76" s="478"/>
      <c r="AQ76" s="478"/>
      <c r="AR76" s="476"/>
      <c r="AS76" s="477">
        <f t="shared" si="67"/>
        <v>0</v>
      </c>
      <c r="AT76" s="478"/>
      <c r="AU76" s="477">
        <f t="shared" si="68"/>
        <v>0</v>
      </c>
      <c r="AV76" s="478"/>
      <c r="AW76" s="478"/>
      <c r="AX76" s="476"/>
      <c r="AY76" s="477">
        <f t="shared" si="69"/>
        <v>0</v>
      </c>
      <c r="AZ76" s="478"/>
      <c r="BA76" s="477">
        <f t="shared" si="70"/>
        <v>0</v>
      </c>
      <c r="BB76" s="478"/>
      <c r="BC76" s="478"/>
      <c r="BD76" s="478"/>
      <c r="BE76" s="478" t="s">
        <v>790</v>
      </c>
      <c r="BF76" s="478" t="s">
        <v>791</v>
      </c>
      <c r="BG76" s="478">
        <v>7829</v>
      </c>
      <c r="BH76" s="466" t="s">
        <v>712</v>
      </c>
      <c r="BI76" s="466" t="s">
        <v>713</v>
      </c>
      <c r="BJ76" s="466" t="s">
        <v>792</v>
      </c>
      <c r="BK76" s="466" t="s">
        <v>1303</v>
      </c>
      <c r="BL76" s="466" t="s">
        <v>794</v>
      </c>
      <c r="BM76" s="479" t="s">
        <v>1304</v>
      </c>
      <c r="BN76" s="589"/>
      <c r="BO76" s="489"/>
      <c r="BP76" s="489"/>
      <c r="BQ76" s="489"/>
      <c r="BR76" s="489"/>
    </row>
    <row r="77" spans="1:70" s="439" customFormat="1" ht="77.25" hidden="1" customHeight="1" x14ac:dyDescent="0.3">
      <c r="A77" s="466" t="s">
        <v>796</v>
      </c>
      <c r="B77" s="466" t="s">
        <v>58</v>
      </c>
      <c r="C77" s="466"/>
      <c r="D77" s="478" t="s">
        <v>797</v>
      </c>
      <c r="E77" s="466"/>
      <c r="F77" s="466" t="s">
        <v>702</v>
      </c>
      <c r="G77" s="466" t="s">
        <v>798</v>
      </c>
      <c r="H77" s="482">
        <v>44256</v>
      </c>
      <c r="I77" s="482">
        <v>45473</v>
      </c>
      <c r="J77" s="466" t="s">
        <v>799</v>
      </c>
      <c r="K77" s="466" t="s">
        <v>800</v>
      </c>
      <c r="L77" s="466" t="s">
        <v>766</v>
      </c>
      <c r="M77" s="466" t="s">
        <v>64</v>
      </c>
      <c r="N77" s="543">
        <v>0</v>
      </c>
      <c r="O77" s="466">
        <v>0</v>
      </c>
      <c r="P77" s="466">
        <v>4</v>
      </c>
      <c r="Q77" s="539">
        <v>136896000</v>
      </c>
      <c r="R77" s="466">
        <v>4</v>
      </c>
      <c r="S77" s="539">
        <v>141003000</v>
      </c>
      <c r="T77" s="466">
        <v>4</v>
      </c>
      <c r="U77" s="539">
        <v>145233000</v>
      </c>
      <c r="V77" s="466">
        <v>4</v>
      </c>
      <c r="W77" s="539">
        <v>149590000</v>
      </c>
      <c r="X77" s="539">
        <f t="shared" si="71"/>
        <v>572722000</v>
      </c>
      <c r="Y77" s="530">
        <f t="shared" si="72"/>
        <v>572722000</v>
      </c>
      <c r="Z77" s="471"/>
      <c r="AA77" s="475" t="str">
        <f t="shared" si="62"/>
        <v xml:space="preserve"> </v>
      </c>
      <c r="AB77" s="466"/>
      <c r="AC77" s="475" t="str">
        <f t="shared" si="63"/>
        <v xml:space="preserve"> </v>
      </c>
      <c r="AD77" s="466"/>
      <c r="AE77" s="466"/>
      <c r="AF77" s="471">
        <v>0</v>
      </c>
      <c r="AG77" s="475">
        <f>IF(Q77=0," ",AF77/Q77)</f>
        <v>0</v>
      </c>
      <c r="AH77" s="466">
        <v>0</v>
      </c>
      <c r="AI77" s="475">
        <v>0</v>
      </c>
      <c r="AJ77" s="466" t="s">
        <v>801</v>
      </c>
      <c r="AK77" s="466" t="s">
        <v>802</v>
      </c>
      <c r="AL77" s="476"/>
      <c r="AM77" s="477">
        <f t="shared" si="65"/>
        <v>0</v>
      </c>
      <c r="AN77" s="478"/>
      <c r="AO77" s="477">
        <f t="shared" si="66"/>
        <v>0</v>
      </c>
      <c r="AP77" s="478"/>
      <c r="AQ77" s="478"/>
      <c r="AR77" s="476"/>
      <c r="AS77" s="477">
        <f t="shared" si="67"/>
        <v>0</v>
      </c>
      <c r="AT77" s="478"/>
      <c r="AU77" s="477">
        <f t="shared" si="68"/>
        <v>0</v>
      </c>
      <c r="AV77" s="478"/>
      <c r="AW77" s="478"/>
      <c r="AX77" s="476"/>
      <c r="AY77" s="477">
        <f t="shared" si="69"/>
        <v>0</v>
      </c>
      <c r="AZ77" s="478"/>
      <c r="BA77" s="477">
        <f t="shared" si="70"/>
        <v>0</v>
      </c>
      <c r="BB77" s="478"/>
      <c r="BC77" s="478"/>
      <c r="BD77" s="478"/>
      <c r="BE77" s="478" t="s">
        <v>804</v>
      </c>
      <c r="BF77" s="478" t="s">
        <v>805</v>
      </c>
      <c r="BG77" s="478">
        <v>7832</v>
      </c>
      <c r="BH77" s="466" t="s">
        <v>712</v>
      </c>
      <c r="BI77" s="466" t="s">
        <v>713</v>
      </c>
      <c r="BJ77" s="466" t="s">
        <v>806</v>
      </c>
      <c r="BK77" s="466" t="s">
        <v>807</v>
      </c>
      <c r="BL77" s="466" t="s">
        <v>808</v>
      </c>
      <c r="BM77" s="479" t="s">
        <v>809</v>
      </c>
      <c r="BN77" s="466" t="s">
        <v>1305</v>
      </c>
      <c r="BO77" s="489"/>
      <c r="BP77" s="489"/>
      <c r="BQ77" s="489"/>
      <c r="BR77" s="489"/>
    </row>
    <row r="78" spans="1:70" s="439" customFormat="1" ht="42" hidden="1" customHeight="1" x14ac:dyDescent="0.3">
      <c r="A78" s="481" t="s">
        <v>810</v>
      </c>
      <c r="B78" s="762" t="s">
        <v>58</v>
      </c>
      <c r="C78" s="762"/>
      <c r="D78" s="766" t="s">
        <v>1306</v>
      </c>
      <c r="E78" s="762"/>
      <c r="F78" s="762" t="s">
        <v>60</v>
      </c>
      <c r="G78" s="762" t="s">
        <v>812</v>
      </c>
      <c r="H78" s="764">
        <v>44197</v>
      </c>
      <c r="I78" s="764">
        <v>44926</v>
      </c>
      <c r="J78" s="765" t="s">
        <v>813</v>
      </c>
      <c r="K78" s="762" t="s">
        <v>814</v>
      </c>
      <c r="L78" s="762" t="s">
        <v>815</v>
      </c>
      <c r="M78" s="466" t="s">
        <v>816</v>
      </c>
      <c r="N78" s="474">
        <v>0</v>
      </c>
      <c r="O78" s="474"/>
      <c r="P78" s="761">
        <v>0.7</v>
      </c>
      <c r="Q78" s="491">
        <v>19768200.534991801</v>
      </c>
      <c r="R78" s="761">
        <v>0.3</v>
      </c>
      <c r="S78" s="491">
        <v>8726248.5218749531</v>
      </c>
      <c r="T78" s="474"/>
      <c r="U78" s="474"/>
      <c r="V78" s="474"/>
      <c r="W78" s="474"/>
      <c r="X78" s="761">
        <v>1</v>
      </c>
      <c r="Y78" s="491">
        <v>28494449.056866754</v>
      </c>
      <c r="Z78" s="491"/>
      <c r="AA78" s="484" t="s">
        <v>183</v>
      </c>
      <c r="AB78" s="466"/>
      <c r="AC78" s="475" t="s">
        <v>183</v>
      </c>
      <c r="AD78" s="466"/>
      <c r="AE78" s="474"/>
      <c r="AF78" s="491">
        <v>5000000</v>
      </c>
      <c r="AG78" s="484">
        <v>0.25293146895942664</v>
      </c>
      <c r="AH78" s="590">
        <v>10</v>
      </c>
      <c r="AI78" s="484">
        <v>0.14000000000000001</v>
      </c>
      <c r="AJ78" s="466" t="s">
        <v>817</v>
      </c>
      <c r="AK78" s="474" t="s">
        <v>818</v>
      </c>
      <c r="AL78" s="486"/>
      <c r="AM78" s="487">
        <v>0</v>
      </c>
      <c r="AN78" s="478"/>
      <c r="AO78" s="477">
        <v>0</v>
      </c>
      <c r="AP78" s="478"/>
      <c r="AQ78" s="488"/>
      <c r="AR78" s="486"/>
      <c r="AS78" s="487">
        <v>0</v>
      </c>
      <c r="AT78" s="478"/>
      <c r="AU78" s="477">
        <v>0</v>
      </c>
      <c r="AV78" s="478"/>
      <c r="AW78" s="488"/>
      <c r="AX78" s="486"/>
      <c r="AY78" s="487">
        <v>0</v>
      </c>
      <c r="AZ78" s="478"/>
      <c r="BA78" s="477">
        <v>0</v>
      </c>
      <c r="BB78" s="478"/>
      <c r="BC78" s="488"/>
      <c r="BD78" s="488"/>
      <c r="BE78" s="478"/>
      <c r="BF78" s="488"/>
      <c r="BG78" s="488"/>
      <c r="BH78" s="466" t="s">
        <v>680</v>
      </c>
      <c r="BI78" s="466" t="s">
        <v>820</v>
      </c>
      <c r="BJ78" s="485" t="s">
        <v>821</v>
      </c>
      <c r="BK78" s="762" t="s">
        <v>822</v>
      </c>
      <c r="BL78" s="762" t="s">
        <v>823</v>
      </c>
      <c r="BM78" s="763" t="s">
        <v>824</v>
      </c>
      <c r="BN78" s="760"/>
      <c r="BO78" s="481"/>
      <c r="BP78" s="481"/>
      <c r="BQ78" s="481"/>
      <c r="BR78" s="481"/>
    </row>
    <row r="79" spans="1:70" s="439" customFormat="1" ht="42" hidden="1" customHeight="1" x14ac:dyDescent="0.3">
      <c r="A79" s="481"/>
      <c r="B79" s="729"/>
      <c r="C79" s="729"/>
      <c r="D79" s="729"/>
      <c r="E79" s="729"/>
      <c r="F79" s="729"/>
      <c r="G79" s="729"/>
      <c r="H79" s="729"/>
      <c r="I79" s="729"/>
      <c r="J79" s="729"/>
      <c r="K79" s="729"/>
      <c r="L79" s="729"/>
      <c r="M79" s="466" t="s">
        <v>64</v>
      </c>
      <c r="N79" s="474"/>
      <c r="O79" s="474"/>
      <c r="P79" s="729"/>
      <c r="Q79" s="474"/>
      <c r="R79" s="729"/>
      <c r="S79" s="491">
        <v>3027665.43</v>
      </c>
      <c r="T79" s="474"/>
      <c r="U79" s="474"/>
      <c r="V79" s="474"/>
      <c r="W79" s="474"/>
      <c r="X79" s="729"/>
      <c r="Y79" s="491">
        <v>3027665.43</v>
      </c>
      <c r="Z79" s="491"/>
      <c r="AA79" s="484"/>
      <c r="AB79" s="466"/>
      <c r="AC79" s="475"/>
      <c r="AD79" s="466"/>
      <c r="AE79" s="474"/>
      <c r="AF79" s="491"/>
      <c r="AG79" s="484"/>
      <c r="AH79" s="466"/>
      <c r="AI79" s="475"/>
      <c r="AJ79" s="466"/>
      <c r="AK79" s="474"/>
      <c r="AL79" s="486"/>
      <c r="AM79" s="487"/>
      <c r="AN79" s="478"/>
      <c r="AO79" s="477"/>
      <c r="AP79" s="478"/>
      <c r="AQ79" s="488"/>
      <c r="AR79" s="486"/>
      <c r="AS79" s="487"/>
      <c r="AT79" s="478"/>
      <c r="AU79" s="477"/>
      <c r="AV79" s="478"/>
      <c r="AW79" s="488"/>
      <c r="AX79" s="486"/>
      <c r="AY79" s="487"/>
      <c r="AZ79" s="478"/>
      <c r="BA79" s="477"/>
      <c r="BB79" s="478"/>
      <c r="BC79" s="488"/>
      <c r="BD79" s="488"/>
      <c r="BE79" s="478" t="s">
        <v>825</v>
      </c>
      <c r="BF79" s="478" t="s">
        <v>826</v>
      </c>
      <c r="BG79" s="591" t="s">
        <v>827</v>
      </c>
      <c r="BH79" s="466" t="s">
        <v>680</v>
      </c>
      <c r="BI79" s="466" t="s">
        <v>820</v>
      </c>
      <c r="BJ79" s="485" t="s">
        <v>821</v>
      </c>
      <c r="BK79" s="729"/>
      <c r="BL79" s="729"/>
      <c r="BM79" s="731"/>
      <c r="BN79" s="729"/>
      <c r="BO79" s="481"/>
      <c r="BP79" s="481"/>
      <c r="BQ79" s="481"/>
      <c r="BR79" s="481"/>
    </row>
    <row r="80" spans="1:70" s="439" customFormat="1" ht="68.25" hidden="1" customHeight="1" x14ac:dyDescent="0.3">
      <c r="A80" s="481" t="s">
        <v>828</v>
      </c>
      <c r="B80" s="466" t="s">
        <v>829</v>
      </c>
      <c r="C80" s="466"/>
      <c r="D80" s="515" t="s">
        <v>830</v>
      </c>
      <c r="E80" s="466"/>
      <c r="F80" s="466" t="s">
        <v>60</v>
      </c>
      <c r="G80" s="466" t="s">
        <v>763</v>
      </c>
      <c r="H80" s="468">
        <v>44136</v>
      </c>
      <c r="I80" s="468">
        <v>45473</v>
      </c>
      <c r="J80" s="485" t="s">
        <v>831</v>
      </c>
      <c r="K80" s="485" t="s">
        <v>832</v>
      </c>
      <c r="L80" s="466" t="s">
        <v>815</v>
      </c>
      <c r="M80" s="466" t="s">
        <v>64</v>
      </c>
      <c r="N80" s="466">
        <v>2</v>
      </c>
      <c r="O80" s="491"/>
      <c r="P80" s="466">
        <v>2</v>
      </c>
      <c r="Q80" s="592">
        <v>5420640</v>
      </c>
      <c r="R80" s="466">
        <v>2</v>
      </c>
      <c r="S80" s="592">
        <v>5583259</v>
      </c>
      <c r="T80" s="466">
        <v>2</v>
      </c>
      <c r="U80" s="592">
        <v>5750756</v>
      </c>
      <c r="V80" s="466">
        <v>2</v>
      </c>
      <c r="W80" s="592">
        <v>5923279</v>
      </c>
      <c r="X80" s="466">
        <v>10</v>
      </c>
      <c r="Y80" s="491">
        <v>22677934</v>
      </c>
      <c r="Z80" s="491">
        <v>0</v>
      </c>
      <c r="AA80" s="484">
        <v>0</v>
      </c>
      <c r="AB80" s="466">
        <v>1</v>
      </c>
      <c r="AC80" s="475">
        <v>0.5</v>
      </c>
      <c r="AD80" s="466" t="s">
        <v>833</v>
      </c>
      <c r="AE80" s="466" t="s">
        <v>834</v>
      </c>
      <c r="AF80" s="491">
        <v>0</v>
      </c>
      <c r="AG80" s="484">
        <v>0</v>
      </c>
      <c r="AH80" s="466">
        <v>0</v>
      </c>
      <c r="AI80" s="475">
        <v>0</v>
      </c>
      <c r="AJ80" s="466" t="s">
        <v>835</v>
      </c>
      <c r="AK80" s="466"/>
      <c r="AL80" s="486"/>
      <c r="AM80" s="487">
        <v>0</v>
      </c>
      <c r="AN80" s="478"/>
      <c r="AO80" s="477">
        <v>0</v>
      </c>
      <c r="AP80" s="478"/>
      <c r="AQ80" s="488"/>
      <c r="AR80" s="486"/>
      <c r="AS80" s="487">
        <v>0</v>
      </c>
      <c r="AT80" s="478"/>
      <c r="AU80" s="477">
        <v>0</v>
      </c>
      <c r="AV80" s="478"/>
      <c r="AW80" s="488"/>
      <c r="AX80" s="486"/>
      <c r="AY80" s="487">
        <v>0</v>
      </c>
      <c r="AZ80" s="478"/>
      <c r="BA80" s="477">
        <v>0</v>
      </c>
      <c r="BB80" s="478"/>
      <c r="BC80" s="488"/>
      <c r="BD80" s="488"/>
      <c r="BE80" s="515" t="s">
        <v>837</v>
      </c>
      <c r="BF80" s="478" t="s">
        <v>838</v>
      </c>
      <c r="BG80" s="591" t="s">
        <v>839</v>
      </c>
      <c r="BH80" s="466" t="s">
        <v>680</v>
      </c>
      <c r="BI80" s="466" t="s">
        <v>820</v>
      </c>
      <c r="BJ80" s="466" t="s">
        <v>840</v>
      </c>
      <c r="BK80" s="466" t="s">
        <v>841</v>
      </c>
      <c r="BL80" s="466">
        <v>3358000</v>
      </c>
      <c r="BM80" s="480" t="s">
        <v>842</v>
      </c>
      <c r="BN80" s="474"/>
      <c r="BO80" s="481"/>
      <c r="BP80" s="481"/>
      <c r="BQ80" s="481"/>
      <c r="BR80" s="481"/>
    </row>
    <row r="81" spans="1:70" s="439" customFormat="1" ht="57.75" hidden="1" customHeight="1" x14ac:dyDescent="0.3">
      <c r="A81" s="481" t="s">
        <v>843</v>
      </c>
      <c r="B81" s="466" t="s">
        <v>829</v>
      </c>
      <c r="C81" s="466"/>
      <c r="D81" s="515" t="s">
        <v>844</v>
      </c>
      <c r="E81" s="466"/>
      <c r="F81" s="466" t="s">
        <v>60</v>
      </c>
      <c r="G81" s="466" t="s">
        <v>763</v>
      </c>
      <c r="H81" s="468">
        <v>44136</v>
      </c>
      <c r="I81" s="468">
        <v>45473</v>
      </c>
      <c r="J81" s="485" t="s">
        <v>845</v>
      </c>
      <c r="K81" s="485" t="s">
        <v>846</v>
      </c>
      <c r="L81" s="466" t="s">
        <v>815</v>
      </c>
      <c r="M81" s="466" t="s">
        <v>64</v>
      </c>
      <c r="N81" s="466">
        <v>1</v>
      </c>
      <c r="O81" s="491">
        <v>0</v>
      </c>
      <c r="P81" s="466">
        <v>1</v>
      </c>
      <c r="Q81" s="593">
        <v>2710320</v>
      </c>
      <c r="R81" s="466">
        <v>1</v>
      </c>
      <c r="S81" s="491">
        <v>2791629.6</v>
      </c>
      <c r="T81" s="466">
        <v>1</v>
      </c>
      <c r="U81" s="491">
        <v>2875378.4879999999</v>
      </c>
      <c r="V81" s="466">
        <v>1</v>
      </c>
      <c r="W81" s="491">
        <v>2961639.8426399999</v>
      </c>
      <c r="X81" s="466">
        <v>5</v>
      </c>
      <c r="Y81" s="491">
        <v>11338967.930639999</v>
      </c>
      <c r="Z81" s="491">
        <v>0</v>
      </c>
      <c r="AA81" s="484">
        <v>0</v>
      </c>
      <c r="AB81" s="466">
        <v>1</v>
      </c>
      <c r="AC81" s="475">
        <v>1</v>
      </c>
      <c r="AD81" s="466" t="s">
        <v>847</v>
      </c>
      <c r="AE81" s="466" t="s">
        <v>848</v>
      </c>
      <c r="AF81" s="491">
        <v>0</v>
      </c>
      <c r="AG81" s="484">
        <v>0</v>
      </c>
      <c r="AH81" s="466">
        <v>0</v>
      </c>
      <c r="AI81" s="475">
        <v>0</v>
      </c>
      <c r="AJ81" s="466" t="s">
        <v>849</v>
      </c>
      <c r="AK81" s="466"/>
      <c r="AL81" s="486"/>
      <c r="AM81" s="487">
        <v>0</v>
      </c>
      <c r="AN81" s="478"/>
      <c r="AO81" s="477">
        <v>0</v>
      </c>
      <c r="AP81" s="478"/>
      <c r="AQ81" s="488"/>
      <c r="AR81" s="486"/>
      <c r="AS81" s="487">
        <v>0</v>
      </c>
      <c r="AT81" s="478"/>
      <c r="AU81" s="477">
        <v>0</v>
      </c>
      <c r="AV81" s="478"/>
      <c r="AW81" s="488"/>
      <c r="AX81" s="486"/>
      <c r="AY81" s="487">
        <v>0</v>
      </c>
      <c r="AZ81" s="478"/>
      <c r="BA81" s="477">
        <v>0</v>
      </c>
      <c r="BB81" s="478"/>
      <c r="BC81" s="488"/>
      <c r="BD81" s="488"/>
      <c r="BE81" s="515" t="s">
        <v>837</v>
      </c>
      <c r="BF81" s="478" t="s">
        <v>838</v>
      </c>
      <c r="BG81" s="591" t="s">
        <v>839</v>
      </c>
      <c r="BH81" s="466" t="s">
        <v>680</v>
      </c>
      <c r="BI81" s="466" t="s">
        <v>820</v>
      </c>
      <c r="BJ81" s="466" t="s">
        <v>840</v>
      </c>
      <c r="BK81" s="466" t="s">
        <v>841</v>
      </c>
      <c r="BL81" s="466">
        <v>3358000</v>
      </c>
      <c r="BM81" s="480" t="s">
        <v>842</v>
      </c>
      <c r="BN81" s="474"/>
      <c r="BO81" s="481"/>
      <c r="BP81" s="481"/>
      <c r="BQ81" s="481"/>
      <c r="BR81" s="481"/>
    </row>
    <row r="82" spans="1:70" s="439" customFormat="1" ht="58.5" hidden="1" customHeight="1" x14ac:dyDescent="0.3">
      <c r="A82" s="481" t="s">
        <v>851</v>
      </c>
      <c r="B82" s="466" t="s">
        <v>474</v>
      </c>
      <c r="C82" s="466"/>
      <c r="D82" s="594" t="s">
        <v>1307</v>
      </c>
      <c r="E82" s="466"/>
      <c r="F82" s="466" t="s">
        <v>60</v>
      </c>
      <c r="G82" s="466" t="s">
        <v>763</v>
      </c>
      <c r="H82" s="468">
        <v>44197</v>
      </c>
      <c r="I82" s="468">
        <v>45473</v>
      </c>
      <c r="J82" s="485" t="s">
        <v>853</v>
      </c>
      <c r="K82" s="485" t="s">
        <v>854</v>
      </c>
      <c r="L82" s="466" t="s">
        <v>815</v>
      </c>
      <c r="M82" s="466" t="s">
        <v>64</v>
      </c>
      <c r="N82" s="466">
        <v>0</v>
      </c>
      <c r="O82" s="491">
        <v>0</v>
      </c>
      <c r="P82" s="466">
        <v>1</v>
      </c>
      <c r="Q82" s="593">
        <v>2710320</v>
      </c>
      <c r="R82" s="466">
        <v>1</v>
      </c>
      <c r="S82" s="491">
        <v>2791629</v>
      </c>
      <c r="T82" s="466">
        <v>1</v>
      </c>
      <c r="U82" s="491">
        <v>2875378</v>
      </c>
      <c r="V82" s="466">
        <v>1</v>
      </c>
      <c r="W82" s="491">
        <v>2961639</v>
      </c>
      <c r="X82" s="466">
        <v>4</v>
      </c>
      <c r="Y82" s="491">
        <v>11338966</v>
      </c>
      <c r="Z82" s="491">
        <v>0</v>
      </c>
      <c r="AA82" s="484">
        <v>0</v>
      </c>
      <c r="AB82" s="466">
        <v>0</v>
      </c>
      <c r="AC82" s="475">
        <v>0</v>
      </c>
      <c r="AD82" s="466" t="s">
        <v>855</v>
      </c>
      <c r="AE82" s="474" t="s">
        <v>855</v>
      </c>
      <c r="AF82" s="491">
        <v>0</v>
      </c>
      <c r="AG82" s="484">
        <v>0</v>
      </c>
      <c r="AH82" s="466">
        <v>0</v>
      </c>
      <c r="AI82" s="475">
        <v>0</v>
      </c>
      <c r="AJ82" s="466" t="s">
        <v>856</v>
      </c>
      <c r="AK82" s="466"/>
      <c r="AL82" s="486"/>
      <c r="AM82" s="487">
        <v>0</v>
      </c>
      <c r="AN82" s="478"/>
      <c r="AO82" s="477">
        <v>0</v>
      </c>
      <c r="AP82" s="478"/>
      <c r="AQ82" s="488"/>
      <c r="AR82" s="486"/>
      <c r="AS82" s="487">
        <v>0</v>
      </c>
      <c r="AT82" s="478"/>
      <c r="AU82" s="477">
        <v>0</v>
      </c>
      <c r="AV82" s="478"/>
      <c r="AW82" s="488"/>
      <c r="AX82" s="486"/>
      <c r="AY82" s="487">
        <v>0</v>
      </c>
      <c r="AZ82" s="478"/>
      <c r="BA82" s="477">
        <v>0</v>
      </c>
      <c r="BB82" s="478"/>
      <c r="BC82" s="488"/>
      <c r="BD82" s="488"/>
      <c r="BE82" s="515" t="s">
        <v>837</v>
      </c>
      <c r="BF82" s="478" t="s">
        <v>838</v>
      </c>
      <c r="BG82" s="591" t="s">
        <v>839</v>
      </c>
      <c r="BH82" s="466" t="s">
        <v>680</v>
      </c>
      <c r="BI82" s="466" t="s">
        <v>820</v>
      </c>
      <c r="BJ82" s="466" t="s">
        <v>840</v>
      </c>
      <c r="BK82" s="466" t="s">
        <v>841</v>
      </c>
      <c r="BL82" s="466">
        <v>3358000</v>
      </c>
      <c r="BM82" s="480" t="s">
        <v>842</v>
      </c>
      <c r="BN82" s="474"/>
      <c r="BO82" s="481"/>
      <c r="BP82" s="481"/>
      <c r="BQ82" s="481"/>
      <c r="BR82" s="481"/>
    </row>
    <row r="83" spans="1:70" s="439" customFormat="1" ht="75" hidden="1" customHeight="1" x14ac:dyDescent="0.3">
      <c r="A83" s="466" t="s">
        <v>858</v>
      </c>
      <c r="B83" s="466" t="s">
        <v>58</v>
      </c>
      <c r="C83" s="478"/>
      <c r="D83" s="478" t="s">
        <v>859</v>
      </c>
      <c r="E83" s="466"/>
      <c r="F83" s="466" t="s">
        <v>525</v>
      </c>
      <c r="G83" s="466" t="s">
        <v>860</v>
      </c>
      <c r="H83" s="482">
        <v>44197</v>
      </c>
      <c r="I83" s="482">
        <v>45442</v>
      </c>
      <c r="J83" s="466" t="s">
        <v>861</v>
      </c>
      <c r="K83" s="466" t="s">
        <v>862</v>
      </c>
      <c r="L83" s="470" t="s">
        <v>82</v>
      </c>
      <c r="M83" s="470" t="s">
        <v>64</v>
      </c>
      <c r="N83" s="470" t="s">
        <v>863</v>
      </c>
      <c r="O83" s="470" t="s">
        <v>863</v>
      </c>
      <c r="P83" s="466">
        <v>2</v>
      </c>
      <c r="Q83" s="491">
        <v>73700</v>
      </c>
      <c r="R83" s="466">
        <v>2</v>
      </c>
      <c r="S83" s="491">
        <v>77400</v>
      </c>
      <c r="T83" s="466">
        <v>2</v>
      </c>
      <c r="U83" s="491">
        <v>81300</v>
      </c>
      <c r="V83" s="466">
        <v>2</v>
      </c>
      <c r="W83" s="491">
        <v>85400</v>
      </c>
      <c r="X83" s="466">
        <v>8</v>
      </c>
      <c r="Y83" s="541">
        <v>317800</v>
      </c>
      <c r="Z83" s="470"/>
      <c r="AA83" s="470"/>
      <c r="AB83" s="470"/>
      <c r="AC83" s="470"/>
      <c r="AD83" s="470"/>
      <c r="AE83" s="470"/>
      <c r="AF83" s="470">
        <v>0</v>
      </c>
      <c r="AG83" s="470">
        <v>0</v>
      </c>
      <c r="AH83" s="595">
        <v>0</v>
      </c>
      <c r="AI83" s="543">
        <v>0</v>
      </c>
      <c r="AJ83" s="470" t="s">
        <v>864</v>
      </c>
      <c r="AK83" s="470" t="s">
        <v>82</v>
      </c>
      <c r="AL83" s="566"/>
      <c r="AM83" s="566"/>
      <c r="AN83" s="566"/>
      <c r="AO83" s="566"/>
      <c r="AP83" s="566"/>
      <c r="AQ83" s="566"/>
      <c r="AR83" s="566"/>
      <c r="AS83" s="566"/>
      <c r="AT83" s="566"/>
      <c r="AU83" s="566"/>
      <c r="AV83" s="566"/>
      <c r="AW83" s="566"/>
      <c r="AX83" s="566"/>
      <c r="AY83" s="566"/>
      <c r="AZ83" s="566"/>
      <c r="BA83" s="566"/>
      <c r="BB83" s="566"/>
      <c r="BC83" s="566"/>
      <c r="BD83" s="566"/>
      <c r="BE83" s="478" t="s">
        <v>866</v>
      </c>
      <c r="BF83" s="478" t="s">
        <v>867</v>
      </c>
      <c r="BG83" s="478" t="s">
        <v>868</v>
      </c>
      <c r="BH83" s="466" t="s">
        <v>869</v>
      </c>
      <c r="BI83" s="466" t="s">
        <v>870</v>
      </c>
      <c r="BJ83" s="466" t="s">
        <v>871</v>
      </c>
      <c r="BK83" s="466" t="s">
        <v>872</v>
      </c>
      <c r="BL83" s="466">
        <v>3166234777</v>
      </c>
      <c r="BM83" s="466" t="s">
        <v>873</v>
      </c>
      <c r="BN83" s="557" t="s">
        <v>1308</v>
      </c>
      <c r="BO83" s="489"/>
      <c r="BP83" s="489"/>
      <c r="BQ83" s="489"/>
      <c r="BR83" s="489"/>
    </row>
    <row r="84" spans="1:70" s="439" customFormat="1" ht="75" hidden="1" customHeight="1" x14ac:dyDescent="0.3">
      <c r="A84" s="466" t="s">
        <v>874</v>
      </c>
      <c r="B84" s="466"/>
      <c r="C84" s="466"/>
      <c r="D84" s="478" t="s">
        <v>875</v>
      </c>
      <c r="E84" s="466"/>
      <c r="F84" s="466" t="s">
        <v>876</v>
      </c>
      <c r="G84" s="466" t="s">
        <v>860</v>
      </c>
      <c r="H84" s="482">
        <v>44197</v>
      </c>
      <c r="I84" s="482">
        <v>45442</v>
      </c>
      <c r="J84" s="466" t="s">
        <v>877</v>
      </c>
      <c r="K84" s="466" t="s">
        <v>878</v>
      </c>
      <c r="L84" s="466" t="s">
        <v>82</v>
      </c>
      <c r="M84" s="470" t="s">
        <v>64</v>
      </c>
      <c r="N84" s="470" t="s">
        <v>863</v>
      </c>
      <c r="O84" s="470" t="s">
        <v>863</v>
      </c>
      <c r="P84" s="475">
        <v>1</v>
      </c>
      <c r="Q84" s="471">
        <v>20657000</v>
      </c>
      <c r="R84" s="475">
        <v>1</v>
      </c>
      <c r="S84" s="471">
        <v>21689000</v>
      </c>
      <c r="T84" s="475">
        <v>1</v>
      </c>
      <c r="U84" s="471">
        <v>22774000</v>
      </c>
      <c r="V84" s="475">
        <v>1</v>
      </c>
      <c r="W84" s="539">
        <v>23913000</v>
      </c>
      <c r="X84" s="475">
        <v>1</v>
      </c>
      <c r="Y84" s="541">
        <v>100561000</v>
      </c>
      <c r="Z84" s="470"/>
      <c r="AA84" s="470"/>
      <c r="AB84" s="470"/>
      <c r="AC84" s="470"/>
      <c r="AD84" s="470"/>
      <c r="AE84" s="470"/>
      <c r="AF84" s="470">
        <v>0</v>
      </c>
      <c r="AG84" s="470">
        <v>0</v>
      </c>
      <c r="AH84" s="595">
        <v>0</v>
      </c>
      <c r="AI84" s="543">
        <v>0</v>
      </c>
      <c r="AJ84" s="470" t="s">
        <v>879</v>
      </c>
      <c r="AK84" s="470" t="s">
        <v>82</v>
      </c>
      <c r="AL84" s="566"/>
      <c r="AM84" s="566"/>
      <c r="AN84" s="566"/>
      <c r="AO84" s="566"/>
      <c r="AP84" s="566"/>
      <c r="AQ84" s="566"/>
      <c r="AR84" s="566"/>
      <c r="AS84" s="566"/>
      <c r="AT84" s="566"/>
      <c r="AU84" s="566"/>
      <c r="AV84" s="566"/>
      <c r="AW84" s="566"/>
      <c r="AX84" s="566"/>
      <c r="AY84" s="566"/>
      <c r="AZ84" s="566"/>
      <c r="BA84" s="566"/>
      <c r="BB84" s="566"/>
      <c r="BC84" s="566"/>
      <c r="BD84" s="566"/>
      <c r="BE84" s="478" t="s">
        <v>866</v>
      </c>
      <c r="BF84" s="478" t="s">
        <v>867</v>
      </c>
      <c r="BG84" s="478" t="s">
        <v>868</v>
      </c>
      <c r="BH84" s="466" t="s">
        <v>869</v>
      </c>
      <c r="BI84" s="466" t="s">
        <v>870</v>
      </c>
      <c r="BJ84" s="466" t="s">
        <v>871</v>
      </c>
      <c r="BK84" s="466" t="s">
        <v>872</v>
      </c>
      <c r="BL84" s="466">
        <v>3166234777</v>
      </c>
      <c r="BM84" s="466" t="s">
        <v>873</v>
      </c>
      <c r="BN84" s="557" t="s">
        <v>1309</v>
      </c>
      <c r="BO84" s="489"/>
      <c r="BP84" s="489"/>
      <c r="BQ84" s="489"/>
      <c r="BR84" s="489"/>
    </row>
    <row r="85" spans="1:70" s="439" customFormat="1" ht="75" hidden="1" customHeight="1" x14ac:dyDescent="0.3">
      <c r="A85" s="466" t="s">
        <v>882</v>
      </c>
      <c r="B85" s="466" t="s">
        <v>883</v>
      </c>
      <c r="C85" s="466"/>
      <c r="D85" s="478" t="s">
        <v>884</v>
      </c>
      <c r="E85" s="466"/>
      <c r="F85" s="466" t="s">
        <v>876</v>
      </c>
      <c r="G85" s="466" t="s">
        <v>860</v>
      </c>
      <c r="H85" s="468">
        <v>44197</v>
      </c>
      <c r="I85" s="482">
        <v>45442</v>
      </c>
      <c r="J85" s="466" t="s">
        <v>885</v>
      </c>
      <c r="K85" s="466" t="s">
        <v>886</v>
      </c>
      <c r="L85" s="466" t="s">
        <v>82</v>
      </c>
      <c r="M85" s="470" t="s">
        <v>64</v>
      </c>
      <c r="N85" s="470" t="s">
        <v>863</v>
      </c>
      <c r="O85" s="470" t="s">
        <v>863</v>
      </c>
      <c r="P85" s="466">
        <v>1</v>
      </c>
      <c r="Q85" s="471">
        <v>20657000</v>
      </c>
      <c r="R85" s="466">
        <v>1</v>
      </c>
      <c r="S85" s="471">
        <v>21689000</v>
      </c>
      <c r="T85" s="466">
        <v>1</v>
      </c>
      <c r="U85" s="471">
        <v>22774000</v>
      </c>
      <c r="V85" s="466">
        <v>1</v>
      </c>
      <c r="W85" s="539">
        <v>23913000</v>
      </c>
      <c r="X85" s="466">
        <v>4</v>
      </c>
      <c r="Y85" s="541">
        <v>100561000</v>
      </c>
      <c r="Z85" s="470"/>
      <c r="AA85" s="470"/>
      <c r="AB85" s="470"/>
      <c r="AC85" s="470"/>
      <c r="AD85" s="470"/>
      <c r="AE85" s="470"/>
      <c r="AF85" s="470">
        <v>0</v>
      </c>
      <c r="AG85" s="470">
        <v>0</v>
      </c>
      <c r="AH85" s="595">
        <v>0</v>
      </c>
      <c r="AI85" s="543">
        <v>0</v>
      </c>
      <c r="AJ85" s="470" t="s">
        <v>887</v>
      </c>
      <c r="AK85" s="470" t="s">
        <v>82</v>
      </c>
      <c r="AL85" s="566"/>
      <c r="AM85" s="566"/>
      <c r="AN85" s="566"/>
      <c r="AO85" s="566"/>
      <c r="AP85" s="566"/>
      <c r="AQ85" s="566"/>
      <c r="AR85" s="566"/>
      <c r="AS85" s="566"/>
      <c r="AT85" s="566"/>
      <c r="AU85" s="566"/>
      <c r="AV85" s="566"/>
      <c r="AW85" s="566"/>
      <c r="AX85" s="566"/>
      <c r="AY85" s="566"/>
      <c r="AZ85" s="566"/>
      <c r="BA85" s="566"/>
      <c r="BB85" s="566"/>
      <c r="BC85" s="566"/>
      <c r="BD85" s="566"/>
      <c r="BE85" s="478" t="s">
        <v>866</v>
      </c>
      <c r="BF85" s="478" t="s">
        <v>867</v>
      </c>
      <c r="BG85" s="478" t="s">
        <v>868</v>
      </c>
      <c r="BH85" s="466" t="s">
        <v>869</v>
      </c>
      <c r="BI85" s="466" t="s">
        <v>870</v>
      </c>
      <c r="BJ85" s="466" t="s">
        <v>871</v>
      </c>
      <c r="BK85" s="466" t="s">
        <v>872</v>
      </c>
      <c r="BL85" s="466">
        <v>3166234777</v>
      </c>
      <c r="BM85" s="466" t="s">
        <v>873</v>
      </c>
      <c r="BN85" s="557" t="s">
        <v>1309</v>
      </c>
      <c r="BO85" s="489"/>
      <c r="BP85" s="489"/>
      <c r="BQ85" s="489"/>
      <c r="BR85" s="489"/>
    </row>
    <row r="86" spans="1:70" s="439" customFormat="1" ht="75" hidden="1" customHeight="1" x14ac:dyDescent="0.3">
      <c r="A86" s="466" t="s">
        <v>889</v>
      </c>
      <c r="B86" s="466" t="s">
        <v>890</v>
      </c>
      <c r="C86" s="466"/>
      <c r="D86" s="478" t="s">
        <v>891</v>
      </c>
      <c r="E86" s="466"/>
      <c r="F86" s="466" t="s">
        <v>876</v>
      </c>
      <c r="G86" s="466" t="s">
        <v>860</v>
      </c>
      <c r="H86" s="468">
        <v>44197</v>
      </c>
      <c r="I86" s="482">
        <v>45442</v>
      </c>
      <c r="J86" s="466" t="s">
        <v>892</v>
      </c>
      <c r="K86" s="466" t="s">
        <v>893</v>
      </c>
      <c r="L86" s="466" t="s">
        <v>894</v>
      </c>
      <c r="M86" s="470" t="s">
        <v>64</v>
      </c>
      <c r="N86" s="470">
        <v>1</v>
      </c>
      <c r="O86" s="596">
        <v>11528000</v>
      </c>
      <c r="P86" s="466">
        <v>1</v>
      </c>
      <c r="Q86" s="471">
        <v>20657000</v>
      </c>
      <c r="R86" s="466">
        <v>1</v>
      </c>
      <c r="S86" s="471">
        <v>21689000</v>
      </c>
      <c r="T86" s="466">
        <v>1</v>
      </c>
      <c r="U86" s="471">
        <v>22774000</v>
      </c>
      <c r="V86" s="466">
        <v>1</v>
      </c>
      <c r="W86" s="539">
        <v>23913000</v>
      </c>
      <c r="X86" s="466">
        <v>1</v>
      </c>
      <c r="Y86" s="541">
        <v>100561000</v>
      </c>
      <c r="Z86" s="470"/>
      <c r="AA86" s="470"/>
      <c r="AB86" s="470"/>
      <c r="AC86" s="470"/>
      <c r="AD86" s="470"/>
      <c r="AE86" s="470"/>
      <c r="AF86" s="597">
        <v>20657000</v>
      </c>
      <c r="AG86" s="543">
        <v>1</v>
      </c>
      <c r="AH86" s="470">
        <v>1</v>
      </c>
      <c r="AI86" s="543">
        <v>1</v>
      </c>
      <c r="AJ86" s="470" t="s">
        <v>895</v>
      </c>
      <c r="AK86" s="470" t="s">
        <v>82</v>
      </c>
      <c r="AL86" s="566"/>
      <c r="AM86" s="566"/>
      <c r="AN86" s="566"/>
      <c r="AO86" s="566"/>
      <c r="AP86" s="566"/>
      <c r="AQ86" s="566"/>
      <c r="AR86" s="566"/>
      <c r="AS86" s="566"/>
      <c r="AT86" s="566"/>
      <c r="AU86" s="566"/>
      <c r="AV86" s="566"/>
      <c r="AW86" s="566"/>
      <c r="AX86" s="566"/>
      <c r="AY86" s="566"/>
      <c r="AZ86" s="566"/>
      <c r="BA86" s="566"/>
      <c r="BB86" s="566"/>
      <c r="BC86" s="566"/>
      <c r="BD86" s="566"/>
      <c r="BE86" s="478" t="s">
        <v>866</v>
      </c>
      <c r="BF86" s="478" t="s">
        <v>867</v>
      </c>
      <c r="BG86" s="478" t="s">
        <v>868</v>
      </c>
      <c r="BH86" s="466" t="s">
        <v>869</v>
      </c>
      <c r="BI86" s="466" t="s">
        <v>870</v>
      </c>
      <c r="BJ86" s="466" t="s">
        <v>871</v>
      </c>
      <c r="BK86" s="466" t="s">
        <v>872</v>
      </c>
      <c r="BL86" s="466">
        <v>3166234777</v>
      </c>
      <c r="BM86" s="466" t="s">
        <v>873</v>
      </c>
      <c r="BN86" s="466"/>
      <c r="BO86" s="489"/>
      <c r="BP86" s="489"/>
      <c r="BQ86" s="489"/>
      <c r="BR86" s="489"/>
    </row>
    <row r="87" spans="1:70" s="439" customFormat="1" ht="75" hidden="1" customHeight="1" x14ac:dyDescent="0.3">
      <c r="A87" s="466" t="s">
        <v>897</v>
      </c>
      <c r="B87" s="466"/>
      <c r="C87" s="466"/>
      <c r="D87" s="478" t="s">
        <v>898</v>
      </c>
      <c r="E87" s="466"/>
      <c r="F87" s="466" t="s">
        <v>525</v>
      </c>
      <c r="G87" s="478" t="s">
        <v>899</v>
      </c>
      <c r="H87" s="466" t="s">
        <v>900</v>
      </c>
      <c r="I87" s="466" t="s">
        <v>900</v>
      </c>
      <c r="J87" s="466" t="s">
        <v>901</v>
      </c>
      <c r="K87" s="466" t="s">
        <v>902</v>
      </c>
      <c r="L87" s="466" t="s">
        <v>903</v>
      </c>
      <c r="M87" s="470" t="s">
        <v>64</v>
      </c>
      <c r="N87" s="470"/>
      <c r="O87" s="471"/>
      <c r="P87" s="475">
        <v>1</v>
      </c>
      <c r="Q87" s="471"/>
      <c r="R87" s="475">
        <v>1</v>
      </c>
      <c r="S87" s="471"/>
      <c r="T87" s="475">
        <v>1</v>
      </c>
      <c r="U87" s="471"/>
      <c r="V87" s="475">
        <v>1</v>
      </c>
      <c r="W87" s="471"/>
      <c r="X87" s="541"/>
      <c r="Y87" s="541"/>
      <c r="Z87" s="471"/>
      <c r="AA87" s="475"/>
      <c r="AB87" s="466"/>
      <c r="AC87" s="475"/>
      <c r="AD87" s="466"/>
      <c r="AE87" s="466"/>
      <c r="AF87" s="471">
        <v>0</v>
      </c>
      <c r="AG87" s="475">
        <v>0</v>
      </c>
      <c r="AH87" s="470">
        <v>0</v>
      </c>
      <c r="AI87" s="475">
        <v>0</v>
      </c>
      <c r="AJ87" s="466" t="s">
        <v>1310</v>
      </c>
      <c r="AK87" s="466"/>
      <c r="AL87" s="476"/>
      <c r="AM87" s="477" t="s">
        <v>183</v>
      </c>
      <c r="AN87" s="478"/>
      <c r="AO87" s="477">
        <v>0</v>
      </c>
      <c r="AP87" s="478"/>
      <c r="AQ87" s="478"/>
      <c r="AR87" s="476"/>
      <c r="AS87" s="477" t="s">
        <v>183</v>
      </c>
      <c r="AT87" s="478"/>
      <c r="AU87" s="477">
        <v>0</v>
      </c>
      <c r="AV87" s="478"/>
      <c r="AW87" s="478"/>
      <c r="AX87" s="476"/>
      <c r="AY87" s="477" t="s">
        <v>183</v>
      </c>
      <c r="AZ87" s="478"/>
      <c r="BA87" s="477">
        <v>0</v>
      </c>
      <c r="BB87" s="478"/>
      <c r="BC87" s="478"/>
      <c r="BD87" s="478"/>
      <c r="BE87" s="478" t="s">
        <v>906</v>
      </c>
      <c r="BF87" s="478" t="s">
        <v>907</v>
      </c>
      <c r="BG87" s="478" t="s">
        <v>908</v>
      </c>
      <c r="BH87" s="466" t="s">
        <v>869</v>
      </c>
      <c r="BI87" s="466" t="s">
        <v>909</v>
      </c>
      <c r="BJ87" s="466" t="s">
        <v>910</v>
      </c>
      <c r="BK87" s="466" t="s">
        <v>911</v>
      </c>
      <c r="BL87" s="466" t="s">
        <v>912</v>
      </c>
      <c r="BM87" s="479" t="s">
        <v>913</v>
      </c>
      <c r="BN87" s="489"/>
      <c r="BO87" s="489"/>
      <c r="BP87" s="489"/>
      <c r="BQ87" s="489"/>
      <c r="BR87" s="489"/>
    </row>
    <row r="88" spans="1:70" s="439" customFormat="1" ht="96.75" hidden="1" customHeight="1" x14ac:dyDescent="0.3">
      <c r="A88" s="466" t="s">
        <v>914</v>
      </c>
      <c r="B88" s="466"/>
      <c r="C88" s="466"/>
      <c r="D88" s="478" t="s">
        <v>915</v>
      </c>
      <c r="E88" s="466"/>
      <c r="F88" s="466" t="s">
        <v>525</v>
      </c>
      <c r="G88" s="478" t="s">
        <v>899</v>
      </c>
      <c r="H88" s="466" t="s">
        <v>900</v>
      </c>
      <c r="I88" s="466" t="s">
        <v>900</v>
      </c>
      <c r="J88" s="466" t="s">
        <v>916</v>
      </c>
      <c r="K88" s="466" t="s">
        <v>916</v>
      </c>
      <c r="L88" s="466" t="s">
        <v>903</v>
      </c>
      <c r="M88" s="470" t="s">
        <v>64</v>
      </c>
      <c r="N88" s="470"/>
      <c r="O88" s="471"/>
      <c r="P88" s="466">
        <v>1</v>
      </c>
      <c r="Q88" s="471">
        <v>20339000</v>
      </c>
      <c r="R88" s="466">
        <v>1</v>
      </c>
      <c r="S88" s="471">
        <v>20339000</v>
      </c>
      <c r="T88" s="466">
        <v>1</v>
      </c>
      <c r="U88" s="471">
        <v>20339000</v>
      </c>
      <c r="V88" s="466">
        <v>1</v>
      </c>
      <c r="W88" s="539">
        <v>11094000</v>
      </c>
      <c r="X88" s="541"/>
      <c r="Y88" s="541">
        <v>72111000</v>
      </c>
      <c r="Z88" s="471"/>
      <c r="AA88" s="475"/>
      <c r="AB88" s="466"/>
      <c r="AC88" s="475"/>
      <c r="AD88" s="466"/>
      <c r="AE88" s="466"/>
      <c r="AF88" s="471"/>
      <c r="AG88" s="475">
        <v>0</v>
      </c>
      <c r="AH88" s="470">
        <v>0</v>
      </c>
      <c r="AI88" s="475">
        <v>0</v>
      </c>
      <c r="AJ88" s="466"/>
      <c r="AK88" s="466"/>
      <c r="AL88" s="476">
        <v>0</v>
      </c>
      <c r="AM88" s="477">
        <v>0</v>
      </c>
      <c r="AN88" s="478">
        <v>0</v>
      </c>
      <c r="AO88" s="477">
        <v>0</v>
      </c>
      <c r="AP88" s="478">
        <v>0</v>
      </c>
      <c r="AQ88" s="478" t="s">
        <v>1311</v>
      </c>
      <c r="AR88" s="476"/>
      <c r="AS88" s="477">
        <v>0</v>
      </c>
      <c r="AT88" s="478"/>
      <c r="AU88" s="477">
        <v>0</v>
      </c>
      <c r="AV88" s="478"/>
      <c r="AW88" s="478"/>
      <c r="AX88" s="476"/>
      <c r="AY88" s="477">
        <v>0</v>
      </c>
      <c r="AZ88" s="478"/>
      <c r="BA88" s="477">
        <v>0</v>
      </c>
      <c r="BB88" s="478"/>
      <c r="BC88" s="478"/>
      <c r="BD88" s="478"/>
      <c r="BE88" s="478" t="s">
        <v>906</v>
      </c>
      <c r="BF88" s="478" t="s">
        <v>907</v>
      </c>
      <c r="BG88" s="478" t="s">
        <v>908</v>
      </c>
      <c r="BH88" s="466" t="s">
        <v>869</v>
      </c>
      <c r="BI88" s="466" t="s">
        <v>909</v>
      </c>
      <c r="BJ88" s="466" t="s">
        <v>910</v>
      </c>
      <c r="BK88" s="466" t="s">
        <v>911</v>
      </c>
      <c r="BL88" s="466" t="s">
        <v>912</v>
      </c>
      <c r="BM88" s="479" t="s">
        <v>913</v>
      </c>
      <c r="BN88" s="466" t="s">
        <v>1312</v>
      </c>
      <c r="BO88" s="489"/>
      <c r="BP88" s="489"/>
      <c r="BQ88" s="489"/>
      <c r="BR88" s="489"/>
    </row>
    <row r="89" spans="1:70" s="439" customFormat="1" ht="75" hidden="1" customHeight="1" x14ac:dyDescent="0.3">
      <c r="A89" s="474" t="s">
        <v>919</v>
      </c>
      <c r="B89" s="474"/>
      <c r="C89" s="474"/>
      <c r="D89" s="478" t="s">
        <v>920</v>
      </c>
      <c r="E89" s="474"/>
      <c r="F89" s="466" t="s">
        <v>525</v>
      </c>
      <c r="G89" s="474" t="s">
        <v>921</v>
      </c>
      <c r="H89" s="598">
        <v>44197</v>
      </c>
      <c r="I89" s="598">
        <v>45442</v>
      </c>
      <c r="J89" s="466" t="s">
        <v>922</v>
      </c>
      <c r="K89" s="466" t="s">
        <v>923</v>
      </c>
      <c r="L89" s="466" t="s">
        <v>155</v>
      </c>
      <c r="M89" s="599"/>
      <c r="N89" s="474"/>
      <c r="O89" s="474"/>
      <c r="P89" s="599"/>
      <c r="Q89" s="600"/>
      <c r="R89" s="474"/>
      <c r="S89" s="474"/>
      <c r="T89" s="474"/>
      <c r="U89" s="474"/>
      <c r="V89" s="474"/>
      <c r="W89" s="474"/>
      <c r="X89" s="474"/>
      <c r="Y89" s="474"/>
      <c r="Z89" s="600">
        <v>347600</v>
      </c>
      <c r="AA89" s="484"/>
      <c r="AB89" s="466" t="s">
        <v>924</v>
      </c>
      <c r="AC89" s="475" t="s">
        <v>925</v>
      </c>
      <c r="AD89" s="466" t="s">
        <v>926</v>
      </c>
      <c r="AE89" s="466" t="s">
        <v>927</v>
      </c>
      <c r="AF89" s="474"/>
      <c r="AG89" s="601"/>
      <c r="AH89" s="599"/>
      <c r="AI89" s="601"/>
      <c r="AJ89" s="474"/>
      <c r="AK89" s="474"/>
      <c r="AL89" s="488"/>
      <c r="AM89" s="487"/>
      <c r="AN89" s="488"/>
      <c r="AO89" s="487"/>
      <c r="AP89" s="488"/>
      <c r="AQ89" s="488"/>
      <c r="AR89" s="488"/>
      <c r="AS89" s="487"/>
      <c r="AT89" s="488"/>
      <c r="AU89" s="487"/>
      <c r="AV89" s="488"/>
      <c r="AW89" s="488"/>
      <c r="AX89" s="488"/>
      <c r="AY89" s="487"/>
      <c r="AZ89" s="488"/>
      <c r="BA89" s="487"/>
      <c r="BB89" s="488"/>
      <c r="BC89" s="488"/>
      <c r="BD89" s="488"/>
      <c r="BE89" s="488" t="s">
        <v>930</v>
      </c>
      <c r="BF89" s="478" t="s">
        <v>931</v>
      </c>
      <c r="BG89" s="488" t="s">
        <v>932</v>
      </c>
      <c r="BH89" s="547" t="s">
        <v>869</v>
      </c>
      <c r="BI89" s="478" t="s">
        <v>934</v>
      </c>
      <c r="BJ89" s="466" t="s">
        <v>935</v>
      </c>
      <c r="BK89" s="466" t="s">
        <v>936</v>
      </c>
      <c r="BL89" s="466" t="s">
        <v>937</v>
      </c>
      <c r="BM89" s="479" t="s">
        <v>938</v>
      </c>
      <c r="BN89" s="474"/>
      <c r="BO89" s="481"/>
      <c r="BP89" s="481"/>
      <c r="BQ89" s="481"/>
      <c r="BR89" s="481"/>
    </row>
    <row r="90" spans="1:70" s="439" customFormat="1" ht="75" hidden="1" customHeight="1" x14ac:dyDescent="0.3">
      <c r="A90" s="474" t="s">
        <v>939</v>
      </c>
      <c r="B90" s="474"/>
      <c r="C90" s="474"/>
      <c r="D90" s="478" t="s">
        <v>940</v>
      </c>
      <c r="E90" s="474"/>
      <c r="F90" s="466" t="s">
        <v>525</v>
      </c>
      <c r="G90" s="474" t="s">
        <v>921</v>
      </c>
      <c r="H90" s="598">
        <v>44197</v>
      </c>
      <c r="I90" s="598">
        <v>45442</v>
      </c>
      <c r="J90" s="466" t="s">
        <v>941</v>
      </c>
      <c r="K90" s="466" t="s">
        <v>942</v>
      </c>
      <c r="L90" s="466" t="s">
        <v>155</v>
      </c>
      <c r="M90" s="474" t="s">
        <v>732</v>
      </c>
      <c r="N90" s="474"/>
      <c r="O90" s="474"/>
      <c r="P90" s="474" t="s">
        <v>1235</v>
      </c>
      <c r="Q90" s="474"/>
      <c r="R90" s="474"/>
      <c r="S90" s="602" t="s">
        <v>1313</v>
      </c>
      <c r="T90" s="602" t="s">
        <v>1236</v>
      </c>
      <c r="U90" s="602" t="s">
        <v>1313</v>
      </c>
      <c r="V90" s="602" t="s">
        <v>1236</v>
      </c>
      <c r="W90" s="602" t="s">
        <v>1313</v>
      </c>
      <c r="X90" s="602" t="s">
        <v>1236</v>
      </c>
      <c r="Y90" s="603" t="s">
        <v>1314</v>
      </c>
      <c r="Z90" s="602">
        <v>0</v>
      </c>
      <c r="AA90" s="604">
        <v>0</v>
      </c>
      <c r="AB90" s="602">
        <v>0</v>
      </c>
      <c r="AC90" s="602">
        <v>0</v>
      </c>
      <c r="AD90" s="474"/>
      <c r="AE90" s="466"/>
      <c r="AF90" s="605">
        <v>0</v>
      </c>
      <c r="AG90" s="604">
        <v>0</v>
      </c>
      <c r="AH90" s="602">
        <v>0</v>
      </c>
      <c r="AI90" s="606">
        <v>0</v>
      </c>
      <c r="AJ90" s="602" t="s">
        <v>943</v>
      </c>
      <c r="AK90" s="602" t="s">
        <v>1315</v>
      </c>
      <c r="AL90" s="488"/>
      <c r="AM90" s="487"/>
      <c r="AN90" s="488"/>
      <c r="AO90" s="487"/>
      <c r="AP90" s="488"/>
      <c r="AQ90" s="488"/>
      <c r="AR90" s="488"/>
      <c r="AS90" s="487"/>
      <c r="AT90" s="488"/>
      <c r="AU90" s="487"/>
      <c r="AV90" s="488"/>
      <c r="AW90" s="488"/>
      <c r="AX90" s="488"/>
      <c r="AY90" s="487"/>
      <c r="AZ90" s="488"/>
      <c r="BA90" s="487"/>
      <c r="BB90" s="488"/>
      <c r="BC90" s="488"/>
      <c r="BD90" s="488"/>
      <c r="BE90" s="488" t="s">
        <v>946</v>
      </c>
      <c r="BF90" s="478" t="s">
        <v>947</v>
      </c>
      <c r="BG90" s="478" t="s">
        <v>948</v>
      </c>
      <c r="BH90" s="547" t="s">
        <v>869</v>
      </c>
      <c r="BI90" s="466" t="s">
        <v>934</v>
      </c>
      <c r="BJ90" s="466" t="s">
        <v>949</v>
      </c>
      <c r="BK90" s="466" t="s">
        <v>950</v>
      </c>
      <c r="BL90" s="466" t="s">
        <v>951</v>
      </c>
      <c r="BM90" s="479" t="s">
        <v>952</v>
      </c>
      <c r="BN90" s="466" t="s">
        <v>1316</v>
      </c>
      <c r="BO90" s="481"/>
      <c r="BP90" s="481"/>
      <c r="BQ90" s="481"/>
      <c r="BR90" s="481"/>
    </row>
    <row r="91" spans="1:70" s="439" customFormat="1" ht="54" hidden="1" customHeight="1" x14ac:dyDescent="0.3">
      <c r="A91" s="489" t="s">
        <v>953</v>
      </c>
      <c r="B91" s="466" t="s">
        <v>829</v>
      </c>
      <c r="C91" s="466"/>
      <c r="D91" s="478" t="s">
        <v>954</v>
      </c>
      <c r="E91" s="466"/>
      <c r="F91" s="466" t="s">
        <v>60</v>
      </c>
      <c r="G91" s="466" t="s">
        <v>955</v>
      </c>
      <c r="H91" s="598">
        <v>44197</v>
      </c>
      <c r="I91" s="598">
        <v>45444</v>
      </c>
      <c r="J91" s="466" t="s">
        <v>956</v>
      </c>
      <c r="K91" s="466" t="s">
        <v>957</v>
      </c>
      <c r="L91" s="470" t="s">
        <v>958</v>
      </c>
      <c r="M91" s="470" t="s">
        <v>732</v>
      </c>
      <c r="N91" s="466"/>
      <c r="O91" s="470">
        <v>0</v>
      </c>
      <c r="P91" s="543">
        <v>0</v>
      </c>
      <c r="Q91" s="607">
        <v>0</v>
      </c>
      <c r="R91" s="543">
        <v>1</v>
      </c>
      <c r="S91" s="607">
        <v>5000000</v>
      </c>
      <c r="T91" s="543">
        <v>0</v>
      </c>
      <c r="U91" s="607">
        <v>0</v>
      </c>
      <c r="V91" s="543">
        <v>0</v>
      </c>
      <c r="W91" s="608">
        <v>0</v>
      </c>
      <c r="X91" s="471">
        <v>5000000</v>
      </c>
      <c r="Y91" s="466"/>
      <c r="Z91" s="466"/>
      <c r="AA91" s="466"/>
      <c r="AB91" s="466"/>
      <c r="AC91" s="466"/>
      <c r="AD91" s="466"/>
      <c r="AE91" s="466"/>
      <c r="AF91" s="466">
        <v>0</v>
      </c>
      <c r="AG91" s="475">
        <v>0</v>
      </c>
      <c r="AH91" s="466">
        <v>0</v>
      </c>
      <c r="AI91" s="475">
        <v>0</v>
      </c>
      <c r="AJ91" s="466" t="s">
        <v>959</v>
      </c>
      <c r="AK91" s="479"/>
      <c r="AL91" s="478"/>
      <c r="AM91" s="478"/>
      <c r="AN91" s="478"/>
      <c r="AO91" s="478"/>
      <c r="AP91" s="478"/>
      <c r="AQ91" s="478"/>
      <c r="AR91" s="478"/>
      <c r="AS91" s="478"/>
      <c r="AT91" s="478"/>
      <c r="AU91" s="478"/>
      <c r="AV91" s="478"/>
      <c r="AW91" s="478"/>
      <c r="AX91" s="478"/>
      <c r="AY91" s="478"/>
      <c r="AZ91" s="478"/>
      <c r="BA91" s="478"/>
      <c r="BB91" s="478"/>
      <c r="BC91" s="478"/>
      <c r="BD91" s="478"/>
      <c r="BE91" s="478"/>
      <c r="BF91" s="478" t="s">
        <v>961</v>
      </c>
      <c r="BG91" s="478" t="s">
        <v>962</v>
      </c>
      <c r="BH91" s="466" t="s">
        <v>963</v>
      </c>
      <c r="BI91" s="466" t="s">
        <v>964</v>
      </c>
      <c r="BJ91" s="466" t="s">
        <v>965</v>
      </c>
      <c r="BK91" s="466" t="s">
        <v>966</v>
      </c>
      <c r="BL91" s="466" t="s">
        <v>967</v>
      </c>
      <c r="BM91" s="480" t="s">
        <v>968</v>
      </c>
      <c r="BN91" s="466"/>
      <c r="BO91" s="489"/>
      <c r="BP91" s="489"/>
      <c r="BQ91" s="489"/>
      <c r="BR91" s="489"/>
    </row>
    <row r="92" spans="1:70" s="439" customFormat="1" ht="84.75" hidden="1" customHeight="1" x14ac:dyDescent="0.3">
      <c r="A92" s="489" t="s">
        <v>969</v>
      </c>
      <c r="B92" s="466" t="s">
        <v>829</v>
      </c>
      <c r="C92" s="466"/>
      <c r="D92" s="478" t="s">
        <v>970</v>
      </c>
      <c r="E92" s="466"/>
      <c r="F92" s="466" t="s">
        <v>60</v>
      </c>
      <c r="G92" s="466" t="s">
        <v>955</v>
      </c>
      <c r="H92" s="598">
        <v>44197</v>
      </c>
      <c r="I92" s="598">
        <v>45444</v>
      </c>
      <c r="J92" s="466" t="s">
        <v>971</v>
      </c>
      <c r="K92" s="466" t="s">
        <v>957</v>
      </c>
      <c r="L92" s="466" t="s">
        <v>958</v>
      </c>
      <c r="M92" s="470" t="s">
        <v>732</v>
      </c>
      <c r="N92" s="466"/>
      <c r="O92" s="470">
        <v>0</v>
      </c>
      <c r="P92" s="543">
        <v>0.01</v>
      </c>
      <c r="Q92" s="607">
        <v>3600000</v>
      </c>
      <c r="R92" s="543">
        <v>0.01</v>
      </c>
      <c r="S92" s="607">
        <v>3600000</v>
      </c>
      <c r="T92" s="543">
        <v>0.01</v>
      </c>
      <c r="U92" s="607">
        <v>3600000</v>
      </c>
      <c r="V92" s="543">
        <v>0.01</v>
      </c>
      <c r="W92" s="609">
        <v>3600000</v>
      </c>
      <c r="X92" s="562">
        <v>14400000</v>
      </c>
      <c r="Y92" s="466"/>
      <c r="Z92" s="466"/>
      <c r="AA92" s="466"/>
      <c r="AB92" s="466"/>
      <c r="AC92" s="466"/>
      <c r="AD92" s="466"/>
      <c r="AE92" s="466"/>
      <c r="AF92" s="466">
        <v>0</v>
      </c>
      <c r="AG92" s="475">
        <v>0</v>
      </c>
      <c r="AH92" s="466">
        <v>0</v>
      </c>
      <c r="AI92" s="475">
        <v>0</v>
      </c>
      <c r="AJ92" s="466" t="s">
        <v>972</v>
      </c>
      <c r="AK92" s="479" t="s">
        <v>481</v>
      </c>
      <c r="AL92" s="478"/>
      <c r="AM92" s="478"/>
      <c r="AN92" s="478"/>
      <c r="AO92" s="478"/>
      <c r="AP92" s="478"/>
      <c r="AQ92" s="478"/>
      <c r="AR92" s="478"/>
      <c r="AS92" s="478"/>
      <c r="AT92" s="478"/>
      <c r="AU92" s="478"/>
      <c r="AV92" s="478"/>
      <c r="AW92" s="478"/>
      <c r="AX92" s="478"/>
      <c r="AY92" s="478"/>
      <c r="AZ92" s="478"/>
      <c r="BA92" s="478"/>
      <c r="BB92" s="478"/>
      <c r="BC92" s="478"/>
      <c r="BD92" s="478"/>
      <c r="BE92" s="478"/>
      <c r="BF92" s="478"/>
      <c r="BG92" s="478" t="s">
        <v>962</v>
      </c>
      <c r="BH92" s="466" t="s">
        <v>963</v>
      </c>
      <c r="BI92" s="466" t="s">
        <v>964</v>
      </c>
      <c r="BJ92" s="466" t="s">
        <v>974</v>
      </c>
      <c r="BK92" s="466" t="s">
        <v>975</v>
      </c>
      <c r="BL92" s="466" t="s">
        <v>967</v>
      </c>
      <c r="BM92" s="480" t="s">
        <v>976</v>
      </c>
      <c r="BN92" s="466"/>
      <c r="BO92" s="489"/>
      <c r="BP92" s="489"/>
      <c r="BQ92" s="489"/>
      <c r="BR92" s="489"/>
    </row>
    <row r="93" spans="1:70" s="439" customFormat="1" ht="72" hidden="1" customHeight="1" x14ac:dyDescent="0.3">
      <c r="A93" s="489" t="s">
        <v>977</v>
      </c>
      <c r="B93" s="466" t="s">
        <v>978</v>
      </c>
      <c r="C93" s="466"/>
      <c r="D93" s="478" t="s">
        <v>979</v>
      </c>
      <c r="E93" s="466"/>
      <c r="F93" s="466" t="s">
        <v>60</v>
      </c>
      <c r="G93" s="466" t="s">
        <v>955</v>
      </c>
      <c r="H93" s="482">
        <v>44197</v>
      </c>
      <c r="I93" s="482">
        <v>45290</v>
      </c>
      <c r="J93" s="466" t="s">
        <v>979</v>
      </c>
      <c r="K93" s="466" t="s">
        <v>980</v>
      </c>
      <c r="L93" s="466" t="s">
        <v>958</v>
      </c>
      <c r="M93" s="470" t="s">
        <v>732</v>
      </c>
      <c r="N93" s="466"/>
      <c r="O93" s="470">
        <v>0</v>
      </c>
      <c r="P93" s="544">
        <v>1</v>
      </c>
      <c r="Q93" s="607">
        <v>15200000</v>
      </c>
      <c r="R93" s="544">
        <v>0</v>
      </c>
      <c r="S93" s="607">
        <v>0</v>
      </c>
      <c r="T93" s="544">
        <v>1</v>
      </c>
      <c r="U93" s="607">
        <v>15200000</v>
      </c>
      <c r="V93" s="572">
        <v>0</v>
      </c>
      <c r="W93" s="610">
        <v>0</v>
      </c>
      <c r="X93" s="466">
        <v>2</v>
      </c>
      <c r="Y93" s="611">
        <f>O93+Q93+S93+U93+W93</f>
        <v>30400000</v>
      </c>
      <c r="Z93" s="466"/>
      <c r="AA93" s="466"/>
      <c r="AB93" s="466"/>
      <c r="AC93" s="466"/>
      <c r="AD93" s="466"/>
      <c r="AE93" s="466"/>
      <c r="AF93" s="466">
        <v>0</v>
      </c>
      <c r="AG93" s="475">
        <v>0</v>
      </c>
      <c r="AH93" s="466">
        <v>0</v>
      </c>
      <c r="AI93" s="475">
        <v>0</v>
      </c>
      <c r="AJ93" s="466" t="s">
        <v>981</v>
      </c>
      <c r="AK93" s="479"/>
      <c r="AL93" s="478"/>
      <c r="AM93" s="478"/>
      <c r="AN93" s="478"/>
      <c r="AO93" s="478"/>
      <c r="AP93" s="478"/>
      <c r="AQ93" s="478"/>
      <c r="AR93" s="478"/>
      <c r="AS93" s="478"/>
      <c r="AT93" s="478"/>
      <c r="AU93" s="478"/>
      <c r="AV93" s="478"/>
      <c r="AW93" s="478"/>
      <c r="AX93" s="478"/>
      <c r="AY93" s="478"/>
      <c r="AZ93" s="478"/>
      <c r="BA93" s="478"/>
      <c r="BB93" s="478"/>
      <c r="BC93" s="478"/>
      <c r="BD93" s="478" t="s">
        <v>984</v>
      </c>
      <c r="BE93" s="478" t="s">
        <v>985</v>
      </c>
      <c r="BF93" s="478" t="s">
        <v>986</v>
      </c>
      <c r="BG93" s="478" t="s">
        <v>978</v>
      </c>
      <c r="BH93" s="466" t="s">
        <v>963</v>
      </c>
      <c r="BI93" s="466" t="s">
        <v>964</v>
      </c>
      <c r="BJ93" s="466" t="s">
        <v>987</v>
      </c>
      <c r="BK93" s="466" t="s">
        <v>988</v>
      </c>
      <c r="BL93" s="466" t="s">
        <v>967</v>
      </c>
      <c r="BM93" s="479" t="s">
        <v>989</v>
      </c>
      <c r="BN93" s="466" t="s">
        <v>1317</v>
      </c>
      <c r="BO93" s="489"/>
      <c r="BP93" s="489"/>
      <c r="BQ93" s="489"/>
      <c r="BR93" s="489"/>
    </row>
    <row r="94" spans="1:70" s="439" customFormat="1" ht="82.5" hidden="1" customHeight="1" x14ac:dyDescent="0.3">
      <c r="A94" s="489" t="s">
        <v>990</v>
      </c>
      <c r="B94" s="466" t="s">
        <v>829</v>
      </c>
      <c r="C94" s="466"/>
      <c r="D94" s="478" t="s">
        <v>991</v>
      </c>
      <c r="E94" s="466"/>
      <c r="F94" s="466" t="s">
        <v>60</v>
      </c>
      <c r="G94" s="466" t="s">
        <v>955</v>
      </c>
      <c r="H94" s="598">
        <v>44197</v>
      </c>
      <c r="I94" s="598">
        <v>45444</v>
      </c>
      <c r="J94" s="466" t="s">
        <v>992</v>
      </c>
      <c r="K94" s="466" t="s">
        <v>993</v>
      </c>
      <c r="L94" s="466" t="s">
        <v>958</v>
      </c>
      <c r="M94" s="470" t="s">
        <v>64</v>
      </c>
      <c r="N94" s="466"/>
      <c r="O94" s="470">
        <v>0</v>
      </c>
      <c r="P94" s="612">
        <v>0</v>
      </c>
      <c r="Q94" s="607">
        <v>2000000</v>
      </c>
      <c r="R94" s="612">
        <v>1</v>
      </c>
      <c r="S94" s="607">
        <v>2000000</v>
      </c>
      <c r="T94" s="612">
        <v>1</v>
      </c>
      <c r="U94" s="607">
        <v>2000000</v>
      </c>
      <c r="V94" s="612">
        <v>1</v>
      </c>
      <c r="W94" s="608">
        <v>2000000</v>
      </c>
      <c r="X94" s="542" t="s">
        <v>994</v>
      </c>
      <c r="Y94" s="466"/>
      <c r="Z94" s="466"/>
      <c r="AA94" s="466"/>
      <c r="AB94" s="466"/>
      <c r="AC94" s="466"/>
      <c r="AD94" s="466"/>
      <c r="AE94" s="466"/>
      <c r="AF94" s="466">
        <v>0</v>
      </c>
      <c r="AG94" s="475">
        <v>0</v>
      </c>
      <c r="AH94" s="466">
        <v>0</v>
      </c>
      <c r="AI94" s="475">
        <v>0</v>
      </c>
      <c r="AJ94" s="466" t="s">
        <v>995</v>
      </c>
      <c r="AK94" s="479" t="s">
        <v>481</v>
      </c>
      <c r="AL94" s="478"/>
      <c r="AM94" s="478"/>
      <c r="AN94" s="478"/>
      <c r="AO94" s="478"/>
      <c r="AP94" s="478"/>
      <c r="AQ94" s="478"/>
      <c r="AR94" s="478"/>
      <c r="AS94" s="478"/>
      <c r="AT94" s="478"/>
      <c r="AU94" s="478"/>
      <c r="AV94" s="478"/>
      <c r="AW94" s="478"/>
      <c r="AX94" s="478"/>
      <c r="AY94" s="478"/>
      <c r="AZ94" s="478"/>
      <c r="BA94" s="478"/>
      <c r="BB94" s="478"/>
      <c r="BC94" s="478"/>
      <c r="BD94" s="478"/>
      <c r="BE94" s="478"/>
      <c r="BF94" s="478" t="s">
        <v>986</v>
      </c>
      <c r="BG94" s="478" t="s">
        <v>962</v>
      </c>
      <c r="BH94" s="466" t="s">
        <v>963</v>
      </c>
      <c r="BI94" s="466" t="s">
        <v>964</v>
      </c>
      <c r="BJ94" s="466" t="s">
        <v>997</v>
      </c>
      <c r="BK94" s="466" t="s">
        <v>998</v>
      </c>
      <c r="BL94" s="466">
        <v>3132877964</v>
      </c>
      <c r="BM94" s="480" t="s">
        <v>999</v>
      </c>
      <c r="BN94" s="466"/>
      <c r="BO94" s="489"/>
      <c r="BP94" s="489"/>
      <c r="BQ94" s="489"/>
      <c r="BR94" s="489"/>
    </row>
    <row r="95" spans="1:70" s="439" customFormat="1" ht="95.25" hidden="1" customHeight="1" x14ac:dyDescent="0.3">
      <c r="A95" s="489" t="s">
        <v>1000</v>
      </c>
      <c r="B95" s="466" t="s">
        <v>829</v>
      </c>
      <c r="C95" s="466"/>
      <c r="D95" s="478" t="s">
        <v>1001</v>
      </c>
      <c r="E95" s="466"/>
      <c r="F95" s="466" t="s">
        <v>60</v>
      </c>
      <c r="G95" s="466" t="s">
        <v>955</v>
      </c>
      <c r="H95" s="598">
        <v>44197</v>
      </c>
      <c r="I95" s="598">
        <v>45444</v>
      </c>
      <c r="J95" s="466" t="s">
        <v>1002</v>
      </c>
      <c r="K95" s="466" t="s">
        <v>993</v>
      </c>
      <c r="L95" s="466" t="s">
        <v>958</v>
      </c>
      <c r="M95" s="470" t="s">
        <v>64</v>
      </c>
      <c r="N95" s="466"/>
      <c r="O95" s="470">
        <v>0</v>
      </c>
      <c r="P95" s="612">
        <v>1</v>
      </c>
      <c r="Q95" s="607" t="s">
        <v>1003</v>
      </c>
      <c r="R95" s="612">
        <v>1</v>
      </c>
      <c r="S95" s="607" t="s">
        <v>1003</v>
      </c>
      <c r="T95" s="612">
        <v>1</v>
      </c>
      <c r="U95" s="607" t="s">
        <v>1003</v>
      </c>
      <c r="V95" s="612">
        <v>1</v>
      </c>
      <c r="W95" s="608" t="s">
        <v>1003</v>
      </c>
      <c r="X95" s="471" t="s">
        <v>1004</v>
      </c>
      <c r="Y95" s="489"/>
      <c r="Z95" s="466"/>
      <c r="AA95" s="466"/>
      <c r="AB95" s="466"/>
      <c r="AC95" s="466"/>
      <c r="AD95" s="466"/>
      <c r="AE95" s="466"/>
      <c r="AF95" s="466">
        <v>0</v>
      </c>
      <c r="AG95" s="475">
        <v>0</v>
      </c>
      <c r="AH95" s="466">
        <v>1</v>
      </c>
      <c r="AI95" s="475">
        <v>1</v>
      </c>
      <c r="AJ95" s="466" t="s">
        <v>1005</v>
      </c>
      <c r="AK95" s="479" t="s">
        <v>481</v>
      </c>
      <c r="AL95" s="478"/>
      <c r="AM95" s="478"/>
      <c r="AN95" s="478"/>
      <c r="AO95" s="478"/>
      <c r="AP95" s="478"/>
      <c r="AQ95" s="478"/>
      <c r="AR95" s="478"/>
      <c r="AS95" s="478"/>
      <c r="AT95" s="478"/>
      <c r="AU95" s="478"/>
      <c r="AV95" s="478"/>
      <c r="AW95" s="478"/>
      <c r="AX95" s="478"/>
      <c r="AY95" s="478"/>
      <c r="AZ95" s="478"/>
      <c r="BA95" s="478"/>
      <c r="BB95" s="478"/>
      <c r="BC95" s="478"/>
      <c r="BD95" s="478"/>
      <c r="BE95" s="478"/>
      <c r="BF95" s="478" t="s">
        <v>986</v>
      </c>
      <c r="BG95" s="478" t="s">
        <v>962</v>
      </c>
      <c r="BH95" s="466" t="s">
        <v>963</v>
      </c>
      <c r="BI95" s="466" t="s">
        <v>964</v>
      </c>
      <c r="BJ95" s="466" t="s">
        <v>997</v>
      </c>
      <c r="BK95" s="466" t="s">
        <v>998</v>
      </c>
      <c r="BL95" s="466">
        <v>3132877964</v>
      </c>
      <c r="BM95" s="480" t="s">
        <v>999</v>
      </c>
      <c r="BN95" s="466"/>
      <c r="BO95" s="489"/>
      <c r="BP95" s="489"/>
      <c r="BQ95" s="489"/>
      <c r="BR95" s="489"/>
    </row>
    <row r="96" spans="1:70" s="439" customFormat="1" ht="84.75" hidden="1" customHeight="1" x14ac:dyDescent="0.3">
      <c r="A96" s="489" t="s">
        <v>1006</v>
      </c>
      <c r="B96" s="466" t="s">
        <v>829</v>
      </c>
      <c r="C96" s="466"/>
      <c r="D96" s="478" t="s">
        <v>1007</v>
      </c>
      <c r="E96" s="466"/>
      <c r="F96" s="466" t="s">
        <v>60</v>
      </c>
      <c r="G96" s="466" t="s">
        <v>955</v>
      </c>
      <c r="H96" s="482">
        <v>44197</v>
      </c>
      <c r="I96" s="482">
        <v>44197</v>
      </c>
      <c r="J96" s="466" t="s">
        <v>1008</v>
      </c>
      <c r="K96" s="466" t="s">
        <v>993</v>
      </c>
      <c r="L96" s="466" t="s">
        <v>958</v>
      </c>
      <c r="M96" s="470" t="s">
        <v>732</v>
      </c>
      <c r="N96" s="466"/>
      <c r="O96" s="466">
        <v>0</v>
      </c>
      <c r="P96" s="466">
        <v>1</v>
      </c>
      <c r="Q96" s="466" t="s">
        <v>1009</v>
      </c>
      <c r="R96" s="466">
        <v>0</v>
      </c>
      <c r="S96" s="466">
        <v>0</v>
      </c>
      <c r="T96" s="466">
        <v>0</v>
      </c>
      <c r="U96" s="466">
        <v>0</v>
      </c>
      <c r="V96" s="466">
        <v>0</v>
      </c>
      <c r="W96" s="479">
        <v>0</v>
      </c>
      <c r="X96" s="530">
        <v>5000000</v>
      </c>
      <c r="Y96" s="466"/>
      <c r="Z96" s="466"/>
      <c r="AA96" s="466"/>
      <c r="AB96" s="466"/>
      <c r="AC96" s="466"/>
      <c r="AD96" s="466"/>
      <c r="AE96" s="466"/>
      <c r="AF96" s="466">
        <v>0</v>
      </c>
      <c r="AG96" s="475">
        <v>0</v>
      </c>
      <c r="AH96" s="466">
        <v>0</v>
      </c>
      <c r="AI96" s="475">
        <v>0</v>
      </c>
      <c r="AJ96" s="466" t="s">
        <v>1010</v>
      </c>
      <c r="AK96" s="479" t="s">
        <v>481</v>
      </c>
      <c r="AL96" s="478"/>
      <c r="AM96" s="478"/>
      <c r="AN96" s="478"/>
      <c r="AO96" s="478"/>
      <c r="AP96" s="478"/>
      <c r="AQ96" s="478"/>
      <c r="AR96" s="478"/>
      <c r="AS96" s="478"/>
      <c r="AT96" s="478"/>
      <c r="AU96" s="478"/>
      <c r="AV96" s="478"/>
      <c r="AW96" s="478"/>
      <c r="AX96" s="478"/>
      <c r="AY96" s="478"/>
      <c r="AZ96" s="478"/>
      <c r="BA96" s="478"/>
      <c r="BB96" s="478"/>
      <c r="BC96" s="478"/>
      <c r="BD96" s="478"/>
      <c r="BE96" s="478"/>
      <c r="BF96" s="478" t="s">
        <v>986</v>
      </c>
      <c r="BG96" s="478" t="s">
        <v>962</v>
      </c>
      <c r="BH96" s="466" t="s">
        <v>963</v>
      </c>
      <c r="BI96" s="466" t="s">
        <v>964</v>
      </c>
      <c r="BJ96" s="466" t="s">
        <v>997</v>
      </c>
      <c r="BK96" s="466" t="s">
        <v>998</v>
      </c>
      <c r="BL96" s="466">
        <v>3132877964</v>
      </c>
      <c r="BM96" s="480" t="s">
        <v>999</v>
      </c>
      <c r="BN96" s="466"/>
      <c r="BO96" s="489"/>
      <c r="BP96" s="489"/>
      <c r="BQ96" s="489"/>
      <c r="BR96" s="489"/>
    </row>
    <row r="97" spans="1:70" s="439" customFormat="1" ht="75" hidden="1" customHeight="1" x14ac:dyDescent="0.3">
      <c r="A97" s="489" t="s">
        <v>1012</v>
      </c>
      <c r="B97" s="466" t="s">
        <v>829</v>
      </c>
      <c r="C97" s="466"/>
      <c r="D97" s="478" t="s">
        <v>1013</v>
      </c>
      <c r="E97" s="466"/>
      <c r="F97" s="466" t="s">
        <v>60</v>
      </c>
      <c r="G97" s="466" t="s">
        <v>61</v>
      </c>
      <c r="H97" s="482">
        <v>43993</v>
      </c>
      <c r="I97" s="482">
        <v>44115</v>
      </c>
      <c r="J97" s="466" t="s">
        <v>1014</v>
      </c>
      <c r="K97" s="466" t="s">
        <v>1015</v>
      </c>
      <c r="L97" s="470" t="s">
        <v>1016</v>
      </c>
      <c r="M97" s="470" t="s">
        <v>64</v>
      </c>
      <c r="N97" s="470" t="s">
        <v>1017</v>
      </c>
      <c r="O97" s="471">
        <v>42100000</v>
      </c>
      <c r="P97" s="470">
        <v>4</v>
      </c>
      <c r="Q97" s="471">
        <v>42100000</v>
      </c>
      <c r="R97" s="470">
        <v>4</v>
      </c>
      <c r="S97" s="471">
        <v>43100000</v>
      </c>
      <c r="T97" s="470">
        <v>4</v>
      </c>
      <c r="U97" s="471"/>
      <c r="V97" s="470">
        <v>4</v>
      </c>
      <c r="W97" s="539"/>
      <c r="X97" s="471"/>
      <c r="Y97" s="466"/>
      <c r="Z97" s="466"/>
      <c r="AA97" s="547"/>
      <c r="AB97" s="508"/>
      <c r="AC97" s="508"/>
      <c r="AD97" s="466"/>
      <c r="AE97" s="466"/>
      <c r="AF97" s="466"/>
      <c r="AG97" s="475">
        <v>0</v>
      </c>
      <c r="AH97" s="466">
        <v>0</v>
      </c>
      <c r="AI97" s="475">
        <v>0</v>
      </c>
      <c r="AJ97" s="466" t="s">
        <v>1018</v>
      </c>
      <c r="AK97" s="466"/>
      <c r="AL97" s="478"/>
      <c r="AM97" s="478"/>
      <c r="AN97" s="478"/>
      <c r="AO97" s="478"/>
      <c r="AP97" s="478"/>
      <c r="AQ97" s="478"/>
      <c r="AR97" s="478"/>
      <c r="AS97" s="478"/>
      <c r="AT97" s="478"/>
      <c r="AU97" s="478"/>
      <c r="AV97" s="478"/>
      <c r="AW97" s="478"/>
      <c r="AX97" s="478"/>
      <c r="AY97" s="478"/>
      <c r="AZ97" s="478"/>
      <c r="BA97" s="478"/>
      <c r="BB97" s="478"/>
      <c r="BC97" s="478"/>
      <c r="BD97" s="478"/>
      <c r="BE97" s="478"/>
      <c r="BF97" s="478" t="s">
        <v>1020</v>
      </c>
      <c r="BG97" s="478" t="s">
        <v>1021</v>
      </c>
      <c r="BH97" s="466" t="s">
        <v>963</v>
      </c>
      <c r="BI97" s="466" t="s">
        <v>1022</v>
      </c>
      <c r="BJ97" s="466" t="s">
        <v>1023</v>
      </c>
      <c r="BK97" s="466" t="s">
        <v>1024</v>
      </c>
      <c r="BL97" s="466" t="s">
        <v>1025</v>
      </c>
      <c r="BM97" s="480" t="s">
        <v>1026</v>
      </c>
      <c r="BN97" s="466"/>
      <c r="BO97" s="489"/>
      <c r="BP97" s="489"/>
      <c r="BQ97" s="489"/>
      <c r="BR97" s="489"/>
    </row>
    <row r="98" spans="1:70" s="439" customFormat="1" ht="87.75" hidden="1" customHeight="1" x14ac:dyDescent="0.3">
      <c r="A98" s="489" t="s">
        <v>1027</v>
      </c>
      <c r="B98" s="466" t="s">
        <v>829</v>
      </c>
      <c r="C98" s="466"/>
      <c r="D98" s="478" t="s">
        <v>1028</v>
      </c>
      <c r="E98" s="466"/>
      <c r="F98" s="466" t="s">
        <v>60</v>
      </c>
      <c r="G98" s="466" t="s">
        <v>61</v>
      </c>
      <c r="H98" s="482">
        <v>44348</v>
      </c>
      <c r="I98" s="482">
        <v>45291</v>
      </c>
      <c r="J98" s="466" t="s">
        <v>1029</v>
      </c>
      <c r="K98" s="466" t="s">
        <v>1030</v>
      </c>
      <c r="L98" s="470" t="s">
        <v>1016</v>
      </c>
      <c r="M98" s="470" t="s">
        <v>64</v>
      </c>
      <c r="N98" s="466"/>
      <c r="O98" s="471">
        <v>0</v>
      </c>
      <c r="P98" s="470">
        <v>1</v>
      </c>
      <c r="Q98" s="466">
        <v>0</v>
      </c>
      <c r="R98" s="470"/>
      <c r="S98" s="471">
        <v>0</v>
      </c>
      <c r="T98" s="470">
        <v>1</v>
      </c>
      <c r="U98" s="471">
        <v>0</v>
      </c>
      <c r="V98" s="541"/>
      <c r="W98" s="539">
        <v>0</v>
      </c>
      <c r="X98" s="613">
        <v>1</v>
      </c>
      <c r="Y98" s="466"/>
      <c r="Z98" s="466"/>
      <c r="AA98" s="547"/>
      <c r="AB98" s="466"/>
      <c r="AC98" s="466"/>
      <c r="AD98" s="466"/>
      <c r="AE98" s="466"/>
      <c r="AF98" s="466"/>
      <c r="AG98" s="475">
        <v>0</v>
      </c>
      <c r="AH98" s="466">
        <v>0</v>
      </c>
      <c r="AI98" s="475">
        <v>0</v>
      </c>
      <c r="AJ98" s="466" t="s">
        <v>1031</v>
      </c>
      <c r="AK98" s="466"/>
      <c r="AL98" s="478"/>
      <c r="AM98" s="478"/>
      <c r="AN98" s="478"/>
      <c r="AO98" s="478"/>
      <c r="AP98" s="478"/>
      <c r="AQ98" s="478"/>
      <c r="AR98" s="478"/>
      <c r="AS98" s="478"/>
      <c r="AT98" s="478"/>
      <c r="AU98" s="478"/>
      <c r="AV98" s="478"/>
      <c r="AW98" s="478"/>
      <c r="AX98" s="478"/>
      <c r="AY98" s="478"/>
      <c r="AZ98" s="478"/>
      <c r="BA98" s="478"/>
      <c r="BB98" s="478"/>
      <c r="BC98" s="478"/>
      <c r="BD98" s="478"/>
      <c r="BE98" s="478"/>
      <c r="BF98" s="478" t="s">
        <v>1034</v>
      </c>
      <c r="BG98" s="478" t="s">
        <v>1021</v>
      </c>
      <c r="BH98" s="466" t="s">
        <v>963</v>
      </c>
      <c r="BI98" s="466" t="s">
        <v>1022</v>
      </c>
      <c r="BJ98" s="466" t="s">
        <v>1023</v>
      </c>
      <c r="BK98" s="466" t="s">
        <v>1024</v>
      </c>
      <c r="BL98" s="466" t="s">
        <v>1025</v>
      </c>
      <c r="BM98" s="480" t="s">
        <v>1026</v>
      </c>
      <c r="BN98" s="466" t="s">
        <v>1318</v>
      </c>
      <c r="BO98" s="489"/>
      <c r="BP98" s="489"/>
      <c r="BQ98" s="489"/>
      <c r="BR98" s="489"/>
    </row>
    <row r="99" spans="1:70" s="439" customFormat="1" ht="63.75" hidden="1" customHeight="1" x14ac:dyDescent="0.3">
      <c r="A99" s="489" t="s">
        <v>1035</v>
      </c>
      <c r="B99" s="466" t="s">
        <v>829</v>
      </c>
      <c r="C99" s="466"/>
      <c r="D99" s="478" t="s">
        <v>1036</v>
      </c>
      <c r="E99" s="466"/>
      <c r="F99" s="466" t="s">
        <v>60</v>
      </c>
      <c r="G99" s="466" t="s">
        <v>1037</v>
      </c>
      <c r="H99" s="482">
        <v>44256</v>
      </c>
      <c r="I99" s="482">
        <v>45473</v>
      </c>
      <c r="J99" s="466" t="s">
        <v>1038</v>
      </c>
      <c r="K99" s="466" t="s">
        <v>1319</v>
      </c>
      <c r="L99" s="466" t="s">
        <v>1016</v>
      </c>
      <c r="M99" s="470" t="s">
        <v>1040</v>
      </c>
      <c r="N99" s="466">
        <v>0</v>
      </c>
      <c r="O99" s="471"/>
      <c r="P99" s="475">
        <v>1</v>
      </c>
      <c r="Q99" s="471"/>
      <c r="R99" s="475">
        <v>1</v>
      </c>
      <c r="S99" s="471"/>
      <c r="T99" s="475">
        <v>1</v>
      </c>
      <c r="U99" s="471"/>
      <c r="V99" s="475">
        <v>1</v>
      </c>
      <c r="W99" s="539"/>
      <c r="X99" s="471">
        <v>0</v>
      </c>
      <c r="Y99" s="466"/>
      <c r="Z99" s="466"/>
      <c r="AA99" s="547"/>
      <c r="AB99" s="466"/>
      <c r="AC99" s="466"/>
      <c r="AD99" s="466"/>
      <c r="AE99" s="466"/>
      <c r="AF99" s="466"/>
      <c r="AG99" s="475">
        <v>0</v>
      </c>
      <c r="AH99" s="475">
        <v>0</v>
      </c>
      <c r="AI99" s="475">
        <v>0</v>
      </c>
      <c r="AJ99" s="585" t="s">
        <v>1320</v>
      </c>
      <c r="AK99" s="585"/>
      <c r="AL99" s="478"/>
      <c r="AM99" s="478"/>
      <c r="AN99" s="478"/>
      <c r="AO99" s="478"/>
      <c r="AP99" s="478"/>
      <c r="AQ99" s="478"/>
      <c r="AR99" s="478"/>
      <c r="AS99" s="478"/>
      <c r="AT99" s="478"/>
      <c r="AU99" s="478"/>
      <c r="AV99" s="478"/>
      <c r="AW99" s="478"/>
      <c r="AX99" s="478"/>
      <c r="AY99" s="478"/>
      <c r="AZ99" s="478"/>
      <c r="BA99" s="478"/>
      <c r="BB99" s="478"/>
      <c r="BC99" s="478"/>
      <c r="BD99" s="478"/>
      <c r="BE99" s="478"/>
      <c r="BF99" s="478" t="s">
        <v>1044</v>
      </c>
      <c r="BG99" s="478" t="s">
        <v>1021</v>
      </c>
      <c r="BH99" s="466" t="s">
        <v>963</v>
      </c>
      <c r="BI99" s="466" t="s">
        <v>1022</v>
      </c>
      <c r="BJ99" s="466" t="s">
        <v>1023</v>
      </c>
      <c r="BK99" s="466" t="s">
        <v>1024</v>
      </c>
      <c r="BL99" s="466" t="s">
        <v>1025</v>
      </c>
      <c r="BM99" s="480" t="s">
        <v>1026</v>
      </c>
      <c r="BN99" s="466"/>
      <c r="BO99" s="489"/>
      <c r="BP99" s="489"/>
      <c r="BQ99" s="489"/>
      <c r="BR99" s="489"/>
    </row>
    <row r="100" spans="1:70" s="439" customFormat="1" ht="78" hidden="1" customHeight="1" thickBot="1" x14ac:dyDescent="0.35">
      <c r="A100" s="489" t="s">
        <v>1045</v>
      </c>
      <c r="B100" s="466" t="s">
        <v>829</v>
      </c>
      <c r="C100" s="466"/>
      <c r="D100" s="478" t="s">
        <v>1046</v>
      </c>
      <c r="E100" s="466"/>
      <c r="F100" s="466" t="s">
        <v>60</v>
      </c>
      <c r="G100" s="466" t="s">
        <v>1037</v>
      </c>
      <c r="H100" s="482">
        <v>44256</v>
      </c>
      <c r="I100" s="482">
        <v>45473</v>
      </c>
      <c r="J100" s="466" t="s">
        <v>1047</v>
      </c>
      <c r="K100" s="466" t="s">
        <v>1048</v>
      </c>
      <c r="L100" s="466" t="s">
        <v>1016</v>
      </c>
      <c r="M100" s="470" t="s">
        <v>64</v>
      </c>
      <c r="N100" s="466"/>
      <c r="O100" s="466"/>
      <c r="P100" s="475">
        <v>1</v>
      </c>
      <c r="Q100" s="614"/>
      <c r="R100" s="475">
        <v>1</v>
      </c>
      <c r="S100" s="530"/>
      <c r="T100" s="475">
        <v>1</v>
      </c>
      <c r="U100" s="530"/>
      <c r="V100" s="475">
        <v>1</v>
      </c>
      <c r="W100" s="615"/>
      <c r="X100" s="471">
        <v>0</v>
      </c>
      <c r="Y100" s="470"/>
      <c r="Z100" s="466"/>
      <c r="AA100" s="547"/>
      <c r="AB100" s="466"/>
      <c r="AC100" s="466"/>
      <c r="AD100" s="466"/>
      <c r="AE100" s="466"/>
      <c r="AF100" s="466"/>
      <c r="AG100" s="475">
        <v>0</v>
      </c>
      <c r="AH100" s="475">
        <v>0</v>
      </c>
      <c r="AI100" s="475">
        <v>0</v>
      </c>
      <c r="AJ100" s="466"/>
      <c r="AK100" s="466"/>
      <c r="AL100" s="478"/>
      <c r="AM100" s="478"/>
      <c r="AN100" s="478"/>
      <c r="AO100" s="478"/>
      <c r="AP100" s="478"/>
      <c r="AQ100" s="478"/>
      <c r="AR100" s="478"/>
      <c r="AS100" s="478"/>
      <c r="AT100" s="478"/>
      <c r="AU100" s="478"/>
      <c r="AV100" s="478"/>
      <c r="AW100" s="478"/>
      <c r="AX100" s="478"/>
      <c r="AY100" s="478"/>
      <c r="AZ100" s="478"/>
      <c r="BA100" s="478"/>
      <c r="BB100" s="478"/>
      <c r="BC100" s="478"/>
      <c r="BD100" s="478"/>
      <c r="BE100" s="478"/>
      <c r="BF100" s="566" t="s">
        <v>1051</v>
      </c>
      <c r="BG100" s="478" t="s">
        <v>1052</v>
      </c>
      <c r="BH100" s="466" t="s">
        <v>963</v>
      </c>
      <c r="BI100" s="466" t="s">
        <v>1022</v>
      </c>
      <c r="BJ100" s="466" t="s">
        <v>1053</v>
      </c>
      <c r="BK100" s="466" t="s">
        <v>1054</v>
      </c>
      <c r="BL100" s="466" t="s">
        <v>1055</v>
      </c>
      <c r="BM100" s="480" t="s">
        <v>1056</v>
      </c>
      <c r="BN100" s="489"/>
      <c r="BO100" s="489"/>
      <c r="BP100" s="489"/>
      <c r="BQ100" s="489"/>
      <c r="BR100" s="489"/>
    </row>
    <row r="101" spans="1:70" s="439" customFormat="1" ht="87.75" hidden="1" customHeight="1" x14ac:dyDescent="0.3">
      <c r="A101" s="489" t="s">
        <v>1057</v>
      </c>
      <c r="B101" s="466" t="s">
        <v>58</v>
      </c>
      <c r="C101" s="466"/>
      <c r="D101" s="478" t="s">
        <v>1058</v>
      </c>
      <c r="E101" s="466"/>
      <c r="F101" s="466" t="s">
        <v>60</v>
      </c>
      <c r="G101" s="466" t="s">
        <v>61</v>
      </c>
      <c r="H101" s="482">
        <v>44256</v>
      </c>
      <c r="I101" s="482">
        <v>45473</v>
      </c>
      <c r="J101" s="466" t="s">
        <v>1059</v>
      </c>
      <c r="K101" s="466" t="s">
        <v>1060</v>
      </c>
      <c r="L101" s="466" t="s">
        <v>1016</v>
      </c>
      <c r="M101" s="470" t="s">
        <v>64</v>
      </c>
      <c r="N101" s="466" t="s">
        <v>169</v>
      </c>
      <c r="O101" s="471"/>
      <c r="P101" s="466">
        <v>1</v>
      </c>
      <c r="Q101" s="471"/>
      <c r="R101" s="466">
        <v>2</v>
      </c>
      <c r="S101" s="471"/>
      <c r="T101" s="466">
        <v>2</v>
      </c>
      <c r="U101" s="471"/>
      <c r="V101" s="466">
        <v>2</v>
      </c>
      <c r="W101" s="539"/>
      <c r="X101" s="471">
        <v>0</v>
      </c>
      <c r="Y101" s="616"/>
      <c r="Z101" s="466"/>
      <c r="AA101" s="547"/>
      <c r="AB101" s="466"/>
      <c r="AC101" s="466"/>
      <c r="AD101" s="466"/>
      <c r="AE101" s="466"/>
      <c r="AF101" s="466"/>
      <c r="AG101" s="475">
        <v>0</v>
      </c>
      <c r="AH101" s="466">
        <v>0</v>
      </c>
      <c r="AI101" s="475">
        <v>0</v>
      </c>
      <c r="AJ101" s="466" t="s">
        <v>1321</v>
      </c>
      <c r="AK101" s="471" t="s">
        <v>1062</v>
      </c>
      <c r="AL101" s="478"/>
      <c r="AM101" s="478"/>
      <c r="AN101" s="478"/>
      <c r="AO101" s="478"/>
      <c r="AP101" s="478"/>
      <c r="AQ101" s="478"/>
      <c r="AR101" s="478"/>
      <c r="AS101" s="478"/>
      <c r="AT101" s="478"/>
      <c r="AU101" s="478"/>
      <c r="AV101" s="478"/>
      <c r="AW101" s="478"/>
      <c r="AX101" s="478"/>
      <c r="AY101" s="478"/>
      <c r="AZ101" s="478"/>
      <c r="BA101" s="478"/>
      <c r="BB101" s="478"/>
      <c r="BC101" s="478"/>
      <c r="BD101" s="478"/>
      <c r="BE101" s="478"/>
      <c r="BF101" s="617" t="s">
        <v>1064</v>
      </c>
      <c r="BG101" s="478" t="s">
        <v>1021</v>
      </c>
      <c r="BH101" s="466" t="s">
        <v>963</v>
      </c>
      <c r="BI101" s="466" t="s">
        <v>1022</v>
      </c>
      <c r="BJ101" s="466" t="s">
        <v>1023</v>
      </c>
      <c r="BK101" s="466" t="s">
        <v>1024</v>
      </c>
      <c r="BL101" s="466" t="s">
        <v>1025</v>
      </c>
      <c r="BM101" s="480" t="s">
        <v>1026</v>
      </c>
      <c r="BN101" s="466" t="s">
        <v>1322</v>
      </c>
      <c r="BO101" s="489"/>
      <c r="BP101" s="489"/>
      <c r="BQ101" s="489"/>
      <c r="BR101" s="489"/>
    </row>
    <row r="102" spans="1:70" s="439" customFormat="1" ht="107.25" hidden="1" customHeight="1" x14ac:dyDescent="0.3">
      <c r="A102" s="489" t="s">
        <v>1065</v>
      </c>
      <c r="B102" s="466" t="s">
        <v>829</v>
      </c>
      <c r="C102" s="466"/>
      <c r="D102" s="478" t="s">
        <v>1066</v>
      </c>
      <c r="E102" s="466"/>
      <c r="F102" s="466" t="s">
        <v>60</v>
      </c>
      <c r="G102" s="466" t="s">
        <v>61</v>
      </c>
      <c r="H102" s="482">
        <v>44348</v>
      </c>
      <c r="I102" s="482">
        <v>45291</v>
      </c>
      <c r="J102" s="466" t="s">
        <v>1067</v>
      </c>
      <c r="K102" s="466" t="s">
        <v>1068</v>
      </c>
      <c r="L102" s="466" t="s">
        <v>1016</v>
      </c>
      <c r="M102" s="466" t="s">
        <v>1040</v>
      </c>
      <c r="N102" s="466"/>
      <c r="O102" s="471"/>
      <c r="P102" s="466"/>
      <c r="Q102" s="471"/>
      <c r="R102" s="466"/>
      <c r="S102" s="471"/>
      <c r="T102" s="466">
        <v>1</v>
      </c>
      <c r="U102" s="471"/>
      <c r="V102" s="479" t="s">
        <v>82</v>
      </c>
      <c r="W102" s="539"/>
      <c r="X102" s="471"/>
      <c r="Y102" s="595"/>
      <c r="Z102" s="466"/>
      <c r="AA102" s="548"/>
      <c r="AB102" s="548"/>
      <c r="AC102" s="548"/>
      <c r="AD102" s="466"/>
      <c r="AE102" s="466"/>
      <c r="AF102" s="466"/>
      <c r="AG102" s="475">
        <v>0</v>
      </c>
      <c r="AH102" s="618">
        <v>0</v>
      </c>
      <c r="AI102" s="475">
        <v>0</v>
      </c>
      <c r="AJ102" s="619" t="s">
        <v>1323</v>
      </c>
      <c r="AK102" s="466"/>
      <c r="AL102" s="478"/>
      <c r="AM102" s="478"/>
      <c r="AN102" s="478"/>
      <c r="AO102" s="478"/>
      <c r="AP102" s="478"/>
      <c r="AQ102" s="478"/>
      <c r="AR102" s="478"/>
      <c r="AS102" s="478"/>
      <c r="AT102" s="478"/>
      <c r="AU102" s="478"/>
      <c r="AV102" s="478"/>
      <c r="AW102" s="478"/>
      <c r="AX102" s="478"/>
      <c r="AY102" s="478"/>
      <c r="AZ102" s="478"/>
      <c r="BA102" s="478"/>
      <c r="BB102" s="478"/>
      <c r="BC102" s="478"/>
      <c r="BD102" s="478"/>
      <c r="BE102" s="478"/>
      <c r="BF102" s="620"/>
      <c r="BG102" s="478"/>
      <c r="BH102" s="466" t="s">
        <v>963</v>
      </c>
      <c r="BI102" s="547" t="s">
        <v>1022</v>
      </c>
      <c r="BJ102" s="548"/>
      <c r="BK102" s="466"/>
      <c r="BL102" s="466"/>
      <c r="BM102" s="479"/>
      <c r="BN102" s="466" t="s">
        <v>1323</v>
      </c>
      <c r="BO102" s="489"/>
      <c r="BP102" s="489"/>
      <c r="BQ102" s="489"/>
      <c r="BR102" s="489"/>
    </row>
    <row r="103" spans="1:70" s="439" customFormat="1" ht="76.5" hidden="1" customHeight="1" x14ac:dyDescent="0.3">
      <c r="A103" s="489" t="s">
        <v>1071</v>
      </c>
      <c r="B103" s="466" t="s">
        <v>829</v>
      </c>
      <c r="C103" s="466"/>
      <c r="D103" s="478" t="s">
        <v>1072</v>
      </c>
      <c r="E103" s="466"/>
      <c r="F103" s="466" t="s">
        <v>60</v>
      </c>
      <c r="G103" s="466" t="s">
        <v>61</v>
      </c>
      <c r="H103" s="482">
        <v>44348</v>
      </c>
      <c r="I103" s="482">
        <v>45291</v>
      </c>
      <c r="J103" s="466" t="s">
        <v>1073</v>
      </c>
      <c r="K103" s="466" t="s">
        <v>1324</v>
      </c>
      <c r="L103" s="466" t="s">
        <v>1075</v>
      </c>
      <c r="M103" s="470" t="s">
        <v>64</v>
      </c>
      <c r="N103" s="466"/>
      <c r="O103" s="471"/>
      <c r="P103" s="475">
        <v>0.5</v>
      </c>
      <c r="Q103" s="466">
        <v>477698000</v>
      </c>
      <c r="R103" s="475">
        <v>0.5</v>
      </c>
      <c r="S103" s="471"/>
      <c r="T103" s="475"/>
      <c r="U103" s="471"/>
      <c r="V103" s="483"/>
      <c r="W103" s="539"/>
      <c r="X103" s="475">
        <v>1</v>
      </c>
      <c r="Y103" s="485"/>
      <c r="Z103" s="466"/>
      <c r="AA103" s="547"/>
      <c r="AB103" s="466"/>
      <c r="AC103" s="466"/>
      <c r="AD103" s="466" t="s">
        <v>83</v>
      </c>
      <c r="AE103" s="466" t="s">
        <v>83</v>
      </c>
      <c r="AF103" s="466" t="s">
        <v>83</v>
      </c>
      <c r="AG103" s="475">
        <v>0</v>
      </c>
      <c r="AH103" s="547">
        <v>0</v>
      </c>
      <c r="AI103" s="475">
        <v>0</v>
      </c>
      <c r="AJ103" s="466" t="s">
        <v>1325</v>
      </c>
      <c r="AK103" s="471" t="s">
        <v>1077</v>
      </c>
      <c r="AL103" s="478"/>
      <c r="AM103" s="478"/>
      <c r="AN103" s="478"/>
      <c r="AO103" s="478"/>
      <c r="AP103" s="478"/>
      <c r="AQ103" s="478"/>
      <c r="AR103" s="478"/>
      <c r="AS103" s="478"/>
      <c r="AT103" s="478"/>
      <c r="AU103" s="478"/>
      <c r="AV103" s="478"/>
      <c r="AW103" s="478"/>
      <c r="AX103" s="478"/>
      <c r="AY103" s="478"/>
      <c r="AZ103" s="478"/>
      <c r="BA103" s="478"/>
      <c r="BB103" s="478" t="s">
        <v>1326</v>
      </c>
      <c r="BC103" s="478" t="s">
        <v>1081</v>
      </c>
      <c r="BD103" s="478"/>
      <c r="BE103" s="478" t="s">
        <v>1082</v>
      </c>
      <c r="BF103" s="515" t="s">
        <v>1034</v>
      </c>
      <c r="BG103" s="478" t="s">
        <v>1021</v>
      </c>
      <c r="BH103" s="466" t="s">
        <v>963</v>
      </c>
      <c r="BI103" s="466" t="s">
        <v>1022</v>
      </c>
      <c r="BJ103" s="466" t="s">
        <v>1023</v>
      </c>
      <c r="BK103" s="466" t="s">
        <v>1024</v>
      </c>
      <c r="BL103" s="466" t="s">
        <v>1025</v>
      </c>
      <c r="BM103" s="480" t="s">
        <v>1026</v>
      </c>
      <c r="BN103" s="466" t="s">
        <v>1327</v>
      </c>
      <c r="BO103" s="489"/>
      <c r="BP103" s="489"/>
      <c r="BQ103" s="489"/>
      <c r="BR103" s="489"/>
    </row>
    <row r="104" spans="1:70" s="439" customFormat="1" ht="132" hidden="1" customHeight="1" x14ac:dyDescent="0.3">
      <c r="A104" s="474" t="s">
        <v>1083</v>
      </c>
      <c r="B104" s="466" t="s">
        <v>890</v>
      </c>
      <c r="C104" s="466"/>
      <c r="D104" s="478" t="s">
        <v>1328</v>
      </c>
      <c r="E104" s="466"/>
      <c r="F104" s="466" t="s">
        <v>595</v>
      </c>
      <c r="G104" s="466" t="s">
        <v>1085</v>
      </c>
      <c r="H104" s="482">
        <v>44197</v>
      </c>
      <c r="I104" s="482">
        <v>45473</v>
      </c>
      <c r="J104" s="466" t="s">
        <v>1329</v>
      </c>
      <c r="K104" s="466" t="s">
        <v>1330</v>
      </c>
      <c r="L104" s="466" t="s">
        <v>1088</v>
      </c>
      <c r="M104" s="466" t="s">
        <v>64</v>
      </c>
      <c r="N104" s="475">
        <v>0</v>
      </c>
      <c r="O104" s="466"/>
      <c r="P104" s="475">
        <v>1</v>
      </c>
      <c r="Q104" s="472">
        <v>11800000</v>
      </c>
      <c r="R104" s="475">
        <v>1</v>
      </c>
      <c r="S104" s="472">
        <v>11800000</v>
      </c>
      <c r="T104" s="475">
        <v>1</v>
      </c>
      <c r="U104" s="472">
        <v>11800000</v>
      </c>
      <c r="V104" s="475">
        <v>1</v>
      </c>
      <c r="W104" s="472">
        <v>11800000</v>
      </c>
      <c r="X104" s="475">
        <v>1</v>
      </c>
      <c r="Y104" s="621">
        <f t="shared" ref="Y104:Y111" si="73">+Q104+S104+U104+W104</f>
        <v>47200000</v>
      </c>
      <c r="Z104" s="474"/>
      <c r="AA104" s="474"/>
      <c r="AB104" s="474"/>
      <c r="AC104" s="474"/>
      <c r="AD104" s="474"/>
      <c r="AE104" s="474"/>
      <c r="AF104" s="474">
        <v>0</v>
      </c>
      <c r="AG104" s="484">
        <v>0</v>
      </c>
      <c r="AH104" s="474">
        <v>0</v>
      </c>
      <c r="AI104" s="484">
        <v>0</v>
      </c>
      <c r="AJ104" s="466" t="s">
        <v>1089</v>
      </c>
      <c r="AK104" s="466" t="s">
        <v>1090</v>
      </c>
      <c r="AL104" s="488"/>
      <c r="AM104" s="488"/>
      <c r="AN104" s="488"/>
      <c r="AO104" s="488"/>
      <c r="AP104" s="488"/>
      <c r="AQ104" s="488"/>
      <c r="AR104" s="488"/>
      <c r="AS104" s="488"/>
      <c r="AT104" s="488"/>
      <c r="AU104" s="488"/>
      <c r="AV104" s="488"/>
      <c r="AW104" s="488"/>
      <c r="AX104" s="488"/>
      <c r="AY104" s="488"/>
      <c r="AZ104" s="488"/>
      <c r="BA104" s="488"/>
      <c r="BB104" s="488"/>
      <c r="BC104" s="488"/>
      <c r="BD104" s="488"/>
      <c r="BE104" s="478" t="s">
        <v>1092</v>
      </c>
      <c r="BF104" s="478" t="s">
        <v>1331</v>
      </c>
      <c r="BG104" s="478" t="s">
        <v>1094</v>
      </c>
      <c r="BH104" s="466" t="s">
        <v>1095</v>
      </c>
      <c r="BI104" s="466" t="s">
        <v>1135</v>
      </c>
      <c r="BJ104" s="466" t="s">
        <v>1097</v>
      </c>
      <c r="BK104" s="466" t="s">
        <v>1098</v>
      </c>
      <c r="BL104" s="466">
        <v>3172144089</v>
      </c>
      <c r="BM104" s="479" t="s">
        <v>1099</v>
      </c>
      <c r="BN104" s="466"/>
      <c r="BO104" s="481"/>
      <c r="BP104" s="481"/>
      <c r="BQ104" s="481"/>
      <c r="BR104" s="481"/>
    </row>
    <row r="105" spans="1:70" s="439" customFormat="1" ht="105.75" hidden="1" customHeight="1" x14ac:dyDescent="0.3">
      <c r="A105" s="474" t="s">
        <v>1100</v>
      </c>
      <c r="B105" s="466" t="s">
        <v>890</v>
      </c>
      <c r="C105" s="466"/>
      <c r="D105" s="478" t="s">
        <v>1101</v>
      </c>
      <c r="E105" s="466"/>
      <c r="F105" s="466" t="s">
        <v>595</v>
      </c>
      <c r="G105" s="466" t="s">
        <v>1085</v>
      </c>
      <c r="H105" s="482">
        <v>44197</v>
      </c>
      <c r="I105" s="482">
        <v>45473</v>
      </c>
      <c r="J105" s="466" t="s">
        <v>1332</v>
      </c>
      <c r="K105" s="466" t="s">
        <v>1333</v>
      </c>
      <c r="L105" s="466" t="s">
        <v>1104</v>
      </c>
      <c r="M105" s="466" t="s">
        <v>64</v>
      </c>
      <c r="N105" s="475">
        <v>0</v>
      </c>
      <c r="O105" s="466"/>
      <c r="P105" s="475">
        <v>1</v>
      </c>
      <c r="Q105" s="472">
        <v>8820000</v>
      </c>
      <c r="R105" s="475">
        <v>1</v>
      </c>
      <c r="S105" s="472">
        <v>8820000</v>
      </c>
      <c r="T105" s="475">
        <v>1</v>
      </c>
      <c r="U105" s="472">
        <v>8820000</v>
      </c>
      <c r="V105" s="475">
        <v>1</v>
      </c>
      <c r="W105" s="472">
        <v>8820000</v>
      </c>
      <c r="X105" s="475">
        <v>1</v>
      </c>
      <c r="Y105" s="621">
        <f t="shared" si="73"/>
        <v>35280000</v>
      </c>
      <c r="Z105" s="474"/>
      <c r="AA105" s="474"/>
      <c r="AB105" s="474"/>
      <c r="AC105" s="474"/>
      <c r="AD105" s="474"/>
      <c r="AE105" s="474"/>
      <c r="AF105" s="474">
        <v>0</v>
      </c>
      <c r="AG105" s="484">
        <v>0</v>
      </c>
      <c r="AH105" s="474">
        <v>0</v>
      </c>
      <c r="AI105" s="484">
        <v>0</v>
      </c>
      <c r="AJ105" s="466" t="s">
        <v>1334</v>
      </c>
      <c r="AK105" s="466" t="s">
        <v>1090</v>
      </c>
      <c r="AL105" s="488"/>
      <c r="AM105" s="488"/>
      <c r="AN105" s="488"/>
      <c r="AO105" s="488"/>
      <c r="AP105" s="488"/>
      <c r="AQ105" s="488"/>
      <c r="AR105" s="488"/>
      <c r="AS105" s="488"/>
      <c r="AT105" s="488"/>
      <c r="AU105" s="488"/>
      <c r="AV105" s="488"/>
      <c r="AW105" s="488"/>
      <c r="AX105" s="488"/>
      <c r="AY105" s="488"/>
      <c r="AZ105" s="488"/>
      <c r="BA105" s="488"/>
      <c r="BB105" s="488"/>
      <c r="BC105" s="488"/>
      <c r="BD105" s="488"/>
      <c r="BE105" s="478" t="s">
        <v>1092</v>
      </c>
      <c r="BF105" s="478" t="s">
        <v>1335</v>
      </c>
      <c r="BG105" s="478" t="s">
        <v>1106</v>
      </c>
      <c r="BH105" s="466" t="s">
        <v>1095</v>
      </c>
      <c r="BI105" s="466" t="s">
        <v>1135</v>
      </c>
      <c r="BJ105" s="466" t="s">
        <v>1097</v>
      </c>
      <c r="BK105" s="466" t="s">
        <v>1098</v>
      </c>
      <c r="BL105" s="466">
        <v>3172144089</v>
      </c>
      <c r="BM105" s="479" t="s">
        <v>1099</v>
      </c>
      <c r="BN105" s="474"/>
      <c r="BO105" s="481"/>
      <c r="BP105" s="481"/>
      <c r="BQ105" s="481"/>
      <c r="BR105" s="481"/>
    </row>
    <row r="106" spans="1:70" s="439" customFormat="1" ht="121.5" hidden="1" customHeight="1" x14ac:dyDescent="0.3">
      <c r="A106" s="474" t="s">
        <v>1107</v>
      </c>
      <c r="B106" s="466" t="s">
        <v>890</v>
      </c>
      <c r="C106" s="466"/>
      <c r="D106" s="478" t="s">
        <v>1336</v>
      </c>
      <c r="E106" s="466"/>
      <c r="F106" s="466" t="s">
        <v>595</v>
      </c>
      <c r="G106" s="466" t="s">
        <v>1085</v>
      </c>
      <c r="H106" s="482">
        <v>44197</v>
      </c>
      <c r="I106" s="482">
        <v>45473</v>
      </c>
      <c r="J106" s="466" t="s">
        <v>1337</v>
      </c>
      <c r="K106" s="466" t="s">
        <v>1338</v>
      </c>
      <c r="L106" s="466" t="s">
        <v>1111</v>
      </c>
      <c r="M106" s="466" t="s">
        <v>64</v>
      </c>
      <c r="N106" s="475">
        <v>0</v>
      </c>
      <c r="O106" s="466"/>
      <c r="P106" s="475">
        <v>1</v>
      </c>
      <c r="Q106" s="472">
        <v>2980000</v>
      </c>
      <c r="R106" s="475">
        <v>1</v>
      </c>
      <c r="S106" s="472">
        <v>2570000</v>
      </c>
      <c r="T106" s="475">
        <v>1</v>
      </c>
      <c r="U106" s="472">
        <v>2665000</v>
      </c>
      <c r="V106" s="475">
        <v>1</v>
      </c>
      <c r="W106" s="472">
        <v>2475000</v>
      </c>
      <c r="X106" s="475">
        <v>1</v>
      </c>
      <c r="Y106" s="621">
        <f t="shared" si="73"/>
        <v>10690000</v>
      </c>
      <c r="Z106" s="474"/>
      <c r="AA106" s="474"/>
      <c r="AB106" s="474"/>
      <c r="AC106" s="474"/>
      <c r="AD106" s="474"/>
      <c r="AE106" s="474"/>
      <c r="AF106" s="474">
        <v>0</v>
      </c>
      <c r="AG106" s="484">
        <v>0</v>
      </c>
      <c r="AH106" s="474">
        <v>0</v>
      </c>
      <c r="AI106" s="484">
        <v>0</v>
      </c>
      <c r="AJ106" s="466" t="s">
        <v>1089</v>
      </c>
      <c r="AK106" s="466" t="s">
        <v>1090</v>
      </c>
      <c r="AL106" s="488"/>
      <c r="AM106" s="488"/>
      <c r="AN106" s="488"/>
      <c r="AO106" s="488"/>
      <c r="AP106" s="488"/>
      <c r="AQ106" s="488"/>
      <c r="AR106" s="488"/>
      <c r="AS106" s="488"/>
      <c r="AT106" s="488"/>
      <c r="AU106" s="488"/>
      <c r="AV106" s="488"/>
      <c r="AW106" s="488"/>
      <c r="AX106" s="488"/>
      <c r="AY106" s="488"/>
      <c r="AZ106" s="488"/>
      <c r="BA106" s="488"/>
      <c r="BB106" s="488"/>
      <c r="BC106" s="488"/>
      <c r="BD106" s="488"/>
      <c r="BE106" s="478" t="s">
        <v>1092</v>
      </c>
      <c r="BF106" s="478" t="s">
        <v>1112</v>
      </c>
      <c r="BG106" s="478" t="s">
        <v>1113</v>
      </c>
      <c r="BH106" s="466" t="s">
        <v>1095</v>
      </c>
      <c r="BI106" s="466" t="s">
        <v>1135</v>
      </c>
      <c r="BJ106" s="466" t="s">
        <v>1339</v>
      </c>
      <c r="BK106" s="466" t="s">
        <v>1340</v>
      </c>
      <c r="BL106" s="466">
        <v>3693777</v>
      </c>
      <c r="BM106" s="479" t="s">
        <v>1117</v>
      </c>
      <c r="BN106" s="474"/>
      <c r="BO106" s="481"/>
      <c r="BP106" s="481"/>
      <c r="BQ106" s="481"/>
      <c r="BR106" s="481"/>
    </row>
    <row r="107" spans="1:70" s="439" customFormat="1" ht="146.25" hidden="1" customHeight="1" x14ac:dyDescent="0.3">
      <c r="A107" s="474" t="s">
        <v>1118</v>
      </c>
      <c r="B107" s="466" t="s">
        <v>890</v>
      </c>
      <c r="C107" s="466"/>
      <c r="D107" s="478" t="s">
        <v>1119</v>
      </c>
      <c r="E107" s="466"/>
      <c r="F107" s="466" t="s">
        <v>595</v>
      </c>
      <c r="G107" s="466" t="s">
        <v>1085</v>
      </c>
      <c r="H107" s="482">
        <v>44197</v>
      </c>
      <c r="I107" s="482">
        <v>45473</v>
      </c>
      <c r="J107" s="466" t="s">
        <v>1120</v>
      </c>
      <c r="K107" s="466" t="s">
        <v>1121</v>
      </c>
      <c r="L107" s="466" t="s">
        <v>815</v>
      </c>
      <c r="M107" s="466" t="s">
        <v>64</v>
      </c>
      <c r="N107" s="475">
        <v>0</v>
      </c>
      <c r="O107" s="466"/>
      <c r="P107" s="475">
        <v>1</v>
      </c>
      <c r="Q107" s="472">
        <v>1000000</v>
      </c>
      <c r="R107" s="475">
        <v>1</v>
      </c>
      <c r="S107" s="472">
        <v>1000000</v>
      </c>
      <c r="T107" s="475">
        <v>1</v>
      </c>
      <c r="U107" s="472">
        <v>1000000</v>
      </c>
      <c r="V107" s="475">
        <v>1</v>
      </c>
      <c r="W107" s="472">
        <v>600000</v>
      </c>
      <c r="X107" s="475">
        <v>1</v>
      </c>
      <c r="Y107" s="621">
        <f t="shared" si="73"/>
        <v>3600000</v>
      </c>
      <c r="Z107" s="474"/>
      <c r="AA107" s="474"/>
      <c r="AB107" s="474"/>
      <c r="AC107" s="474"/>
      <c r="AD107" s="474"/>
      <c r="AE107" s="474"/>
      <c r="AF107" s="474">
        <v>0</v>
      </c>
      <c r="AG107" s="484">
        <v>0</v>
      </c>
      <c r="AH107" s="474">
        <v>0</v>
      </c>
      <c r="AI107" s="484">
        <v>0</v>
      </c>
      <c r="AJ107" s="466" t="s">
        <v>1122</v>
      </c>
      <c r="AK107" s="466" t="s">
        <v>1090</v>
      </c>
      <c r="AL107" s="488"/>
      <c r="AM107" s="488"/>
      <c r="AN107" s="488"/>
      <c r="AO107" s="488"/>
      <c r="AP107" s="488"/>
      <c r="AQ107" s="488"/>
      <c r="AR107" s="488"/>
      <c r="AS107" s="488"/>
      <c r="AT107" s="488"/>
      <c r="AU107" s="488"/>
      <c r="AV107" s="488"/>
      <c r="AW107" s="488"/>
      <c r="AX107" s="488"/>
      <c r="AY107" s="488"/>
      <c r="AZ107" s="488"/>
      <c r="BA107" s="488"/>
      <c r="BB107" s="488"/>
      <c r="BC107" s="488"/>
      <c r="BD107" s="488"/>
      <c r="BE107" s="478" t="s">
        <v>1123</v>
      </c>
      <c r="BF107" s="478" t="s">
        <v>1124</v>
      </c>
      <c r="BG107" s="478" t="s">
        <v>1125</v>
      </c>
      <c r="BH107" s="466" t="s">
        <v>1095</v>
      </c>
      <c r="BI107" s="466" t="s">
        <v>1135</v>
      </c>
      <c r="BJ107" s="466" t="s">
        <v>1126</v>
      </c>
      <c r="BK107" s="466" t="s">
        <v>1127</v>
      </c>
      <c r="BL107" s="466"/>
      <c r="BM107" s="479" t="s">
        <v>1128</v>
      </c>
      <c r="BN107" s="474"/>
      <c r="BO107" s="481"/>
      <c r="BP107" s="481"/>
      <c r="BQ107" s="481"/>
      <c r="BR107" s="481"/>
    </row>
    <row r="108" spans="1:70" s="439" customFormat="1" ht="159" hidden="1" customHeight="1" x14ac:dyDescent="0.3">
      <c r="A108" s="474" t="s">
        <v>1129</v>
      </c>
      <c r="B108" s="466" t="s">
        <v>890</v>
      </c>
      <c r="C108" s="466"/>
      <c r="D108" s="478" t="s">
        <v>1130</v>
      </c>
      <c r="E108" s="466"/>
      <c r="F108" s="466" t="s">
        <v>595</v>
      </c>
      <c r="G108" s="466" t="s">
        <v>1085</v>
      </c>
      <c r="H108" s="482">
        <v>44197</v>
      </c>
      <c r="I108" s="482">
        <v>45473</v>
      </c>
      <c r="J108" s="466" t="s">
        <v>1131</v>
      </c>
      <c r="K108" s="466" t="s">
        <v>1132</v>
      </c>
      <c r="L108" s="466" t="s">
        <v>815</v>
      </c>
      <c r="M108" s="466" t="s">
        <v>64</v>
      </c>
      <c r="N108" s="475">
        <v>0</v>
      </c>
      <c r="O108" s="466"/>
      <c r="P108" s="475">
        <v>1</v>
      </c>
      <c r="Q108" s="472">
        <v>7900000</v>
      </c>
      <c r="R108" s="475">
        <v>1</v>
      </c>
      <c r="S108" s="472">
        <v>10800000</v>
      </c>
      <c r="T108" s="475">
        <v>1</v>
      </c>
      <c r="U108" s="472">
        <v>6800000</v>
      </c>
      <c r="V108" s="475">
        <v>1</v>
      </c>
      <c r="W108" s="472">
        <v>6000000</v>
      </c>
      <c r="X108" s="475">
        <v>1</v>
      </c>
      <c r="Y108" s="621">
        <f t="shared" si="73"/>
        <v>31500000</v>
      </c>
      <c r="Z108" s="474"/>
      <c r="AA108" s="474"/>
      <c r="AB108" s="474"/>
      <c r="AC108" s="474"/>
      <c r="AD108" s="474"/>
      <c r="AE108" s="474"/>
      <c r="AF108" s="474">
        <v>0</v>
      </c>
      <c r="AG108" s="484">
        <v>0</v>
      </c>
      <c r="AH108" s="474">
        <v>0</v>
      </c>
      <c r="AI108" s="484">
        <v>0</v>
      </c>
      <c r="AJ108" s="466" t="s">
        <v>1089</v>
      </c>
      <c r="AK108" s="466" t="s">
        <v>1090</v>
      </c>
      <c r="AL108" s="488"/>
      <c r="AM108" s="488"/>
      <c r="AN108" s="488"/>
      <c r="AO108" s="488"/>
      <c r="AP108" s="488"/>
      <c r="AQ108" s="488"/>
      <c r="AR108" s="488"/>
      <c r="AS108" s="488"/>
      <c r="AT108" s="488"/>
      <c r="AU108" s="488"/>
      <c r="AV108" s="488"/>
      <c r="AW108" s="488"/>
      <c r="AX108" s="488"/>
      <c r="AY108" s="488"/>
      <c r="AZ108" s="488"/>
      <c r="BA108" s="488"/>
      <c r="BB108" s="488"/>
      <c r="BC108" s="488"/>
      <c r="BD108" s="488"/>
      <c r="BE108" s="478" t="s">
        <v>1092</v>
      </c>
      <c r="BF108" s="478" t="s">
        <v>1341</v>
      </c>
      <c r="BG108" s="478" t="s">
        <v>1134</v>
      </c>
      <c r="BH108" s="466" t="s">
        <v>1095</v>
      </c>
      <c r="BI108" s="466" t="s">
        <v>1135</v>
      </c>
      <c r="BJ108" s="466" t="s">
        <v>1136</v>
      </c>
      <c r="BK108" s="466" t="s">
        <v>1137</v>
      </c>
      <c r="BL108" s="466">
        <v>3693777</v>
      </c>
      <c r="BM108" s="479" t="s">
        <v>1138</v>
      </c>
      <c r="BN108" s="474"/>
      <c r="BO108" s="481"/>
      <c r="BP108" s="481"/>
      <c r="BQ108" s="481"/>
      <c r="BR108" s="481"/>
    </row>
    <row r="109" spans="1:70" s="439" customFormat="1" ht="130.5" hidden="1" customHeight="1" x14ac:dyDescent="0.3">
      <c r="A109" s="474" t="s">
        <v>1139</v>
      </c>
      <c r="B109" s="466" t="s">
        <v>890</v>
      </c>
      <c r="C109" s="466"/>
      <c r="D109" s="478" t="s">
        <v>1140</v>
      </c>
      <c r="E109" s="466"/>
      <c r="F109" s="466" t="s">
        <v>595</v>
      </c>
      <c r="G109" s="466" t="s">
        <v>1085</v>
      </c>
      <c r="H109" s="482">
        <v>44197</v>
      </c>
      <c r="I109" s="482">
        <v>45473</v>
      </c>
      <c r="J109" s="466" t="s">
        <v>1141</v>
      </c>
      <c r="K109" s="466" t="s">
        <v>1142</v>
      </c>
      <c r="L109" s="466" t="s">
        <v>815</v>
      </c>
      <c r="M109" s="466" t="s">
        <v>64</v>
      </c>
      <c r="N109" s="475">
        <v>0</v>
      </c>
      <c r="O109" s="466"/>
      <c r="P109" s="475">
        <v>1</v>
      </c>
      <c r="Q109" s="472">
        <v>2500000</v>
      </c>
      <c r="R109" s="475">
        <v>1</v>
      </c>
      <c r="S109" s="472">
        <v>2500000</v>
      </c>
      <c r="T109" s="475">
        <v>1</v>
      </c>
      <c r="U109" s="506">
        <v>2500000</v>
      </c>
      <c r="V109" s="475">
        <v>1</v>
      </c>
      <c r="W109" s="472">
        <v>800000</v>
      </c>
      <c r="X109" s="475">
        <v>1</v>
      </c>
      <c r="Y109" s="621">
        <f t="shared" si="73"/>
        <v>8300000</v>
      </c>
      <c r="Z109" s="474"/>
      <c r="AA109" s="474"/>
      <c r="AB109" s="474"/>
      <c r="AC109" s="474"/>
      <c r="AD109" s="474"/>
      <c r="AE109" s="474"/>
      <c r="AF109" s="474">
        <v>0</v>
      </c>
      <c r="AG109" s="484">
        <v>0</v>
      </c>
      <c r="AH109" s="474">
        <v>0</v>
      </c>
      <c r="AI109" s="484">
        <v>0</v>
      </c>
      <c r="AJ109" s="466" t="s">
        <v>1089</v>
      </c>
      <c r="AK109" s="466" t="s">
        <v>1090</v>
      </c>
      <c r="AL109" s="488"/>
      <c r="AM109" s="488"/>
      <c r="AN109" s="488"/>
      <c r="AO109" s="488"/>
      <c r="AP109" s="488"/>
      <c r="AQ109" s="488"/>
      <c r="AR109" s="488"/>
      <c r="AS109" s="488"/>
      <c r="AT109" s="488"/>
      <c r="AU109" s="488"/>
      <c r="AV109" s="488"/>
      <c r="AW109" s="488"/>
      <c r="AX109" s="488"/>
      <c r="AY109" s="488"/>
      <c r="AZ109" s="488"/>
      <c r="BA109" s="488"/>
      <c r="BB109" s="488"/>
      <c r="BC109" s="488"/>
      <c r="BD109" s="488"/>
      <c r="BE109" s="478" t="s">
        <v>1123</v>
      </c>
      <c r="BF109" s="478" t="s">
        <v>1143</v>
      </c>
      <c r="BG109" s="478" t="s">
        <v>1144</v>
      </c>
      <c r="BH109" s="466" t="s">
        <v>1095</v>
      </c>
      <c r="BI109" s="466" t="s">
        <v>1135</v>
      </c>
      <c r="BJ109" s="466" t="s">
        <v>1126</v>
      </c>
      <c r="BK109" s="466" t="s">
        <v>1127</v>
      </c>
      <c r="BL109" s="466"/>
      <c r="BM109" s="479" t="s">
        <v>1128</v>
      </c>
      <c r="BN109" s="474"/>
      <c r="BO109" s="481"/>
      <c r="BP109" s="481"/>
      <c r="BQ109" s="481"/>
      <c r="BR109" s="481"/>
    </row>
    <row r="110" spans="1:70" s="439" customFormat="1" ht="140.25" hidden="1" customHeight="1" x14ac:dyDescent="0.3">
      <c r="A110" s="474" t="s">
        <v>1145</v>
      </c>
      <c r="B110" s="466" t="s">
        <v>890</v>
      </c>
      <c r="C110" s="466"/>
      <c r="D110" s="478" t="s">
        <v>1146</v>
      </c>
      <c r="E110" s="466"/>
      <c r="F110" s="466" t="s">
        <v>595</v>
      </c>
      <c r="G110" s="466" t="s">
        <v>1085</v>
      </c>
      <c r="H110" s="482">
        <v>44197</v>
      </c>
      <c r="I110" s="482">
        <v>45473</v>
      </c>
      <c r="J110" s="466" t="s">
        <v>1147</v>
      </c>
      <c r="K110" s="466" t="s">
        <v>1148</v>
      </c>
      <c r="L110" s="466" t="s">
        <v>815</v>
      </c>
      <c r="M110" s="466" t="s">
        <v>64</v>
      </c>
      <c r="N110" s="475">
        <v>0</v>
      </c>
      <c r="O110" s="466"/>
      <c r="P110" s="475">
        <v>1</v>
      </c>
      <c r="Q110" s="472">
        <v>200000</v>
      </c>
      <c r="R110" s="475">
        <v>1</v>
      </c>
      <c r="S110" s="472">
        <v>200000</v>
      </c>
      <c r="T110" s="475">
        <v>1</v>
      </c>
      <c r="U110" s="472">
        <v>200000</v>
      </c>
      <c r="V110" s="475">
        <v>1</v>
      </c>
      <c r="W110" s="472">
        <v>200000</v>
      </c>
      <c r="X110" s="475">
        <v>1</v>
      </c>
      <c r="Y110" s="621">
        <f t="shared" si="73"/>
        <v>800000</v>
      </c>
      <c r="Z110" s="474"/>
      <c r="AA110" s="474"/>
      <c r="AB110" s="474"/>
      <c r="AC110" s="474"/>
      <c r="AD110" s="474"/>
      <c r="AE110" s="474"/>
      <c r="AF110" s="474">
        <v>0</v>
      </c>
      <c r="AG110" s="484">
        <v>0</v>
      </c>
      <c r="AH110" s="474">
        <v>0</v>
      </c>
      <c r="AI110" s="484">
        <v>0</v>
      </c>
      <c r="AJ110" s="466" t="s">
        <v>1089</v>
      </c>
      <c r="AK110" s="466" t="s">
        <v>1090</v>
      </c>
      <c r="AL110" s="488"/>
      <c r="AM110" s="488"/>
      <c r="AN110" s="488"/>
      <c r="AO110" s="488"/>
      <c r="AP110" s="488"/>
      <c r="AQ110" s="488"/>
      <c r="AR110" s="488"/>
      <c r="AS110" s="488"/>
      <c r="AT110" s="488"/>
      <c r="AU110" s="488"/>
      <c r="AV110" s="488"/>
      <c r="AW110" s="488"/>
      <c r="AX110" s="488"/>
      <c r="AY110" s="488"/>
      <c r="AZ110" s="488"/>
      <c r="BA110" s="488"/>
      <c r="BB110" s="488"/>
      <c r="BC110" s="488"/>
      <c r="BD110" s="488"/>
      <c r="BE110" s="478" t="s">
        <v>1123</v>
      </c>
      <c r="BF110" s="478" t="s">
        <v>1149</v>
      </c>
      <c r="BG110" s="478" t="s">
        <v>1150</v>
      </c>
      <c r="BH110" s="466" t="s">
        <v>1095</v>
      </c>
      <c r="BI110" s="466" t="s">
        <v>1135</v>
      </c>
      <c r="BJ110" s="466" t="s">
        <v>1151</v>
      </c>
      <c r="BK110" s="466" t="s">
        <v>1152</v>
      </c>
      <c r="BL110" s="466" t="s">
        <v>1153</v>
      </c>
      <c r="BM110" s="479" t="s">
        <v>1154</v>
      </c>
      <c r="BN110" s="474"/>
      <c r="BO110" s="481"/>
      <c r="BP110" s="481"/>
      <c r="BQ110" s="481"/>
      <c r="BR110" s="481"/>
    </row>
    <row r="111" spans="1:70" s="439" customFormat="1" ht="86.25" hidden="1" customHeight="1" x14ac:dyDescent="0.3">
      <c r="A111" s="474" t="s">
        <v>1155</v>
      </c>
      <c r="B111" s="466" t="s">
        <v>890</v>
      </c>
      <c r="C111" s="466"/>
      <c r="D111" s="478" t="s">
        <v>1156</v>
      </c>
      <c r="E111" s="466"/>
      <c r="F111" s="466" t="s">
        <v>595</v>
      </c>
      <c r="G111" s="466" t="s">
        <v>1085</v>
      </c>
      <c r="H111" s="482">
        <v>44197</v>
      </c>
      <c r="I111" s="482">
        <v>45473</v>
      </c>
      <c r="J111" s="466" t="s">
        <v>1157</v>
      </c>
      <c r="K111" s="466" t="s">
        <v>1158</v>
      </c>
      <c r="L111" s="466" t="s">
        <v>815</v>
      </c>
      <c r="M111" s="466" t="s">
        <v>64</v>
      </c>
      <c r="N111" s="475">
        <v>0</v>
      </c>
      <c r="O111" s="466"/>
      <c r="P111" s="475">
        <v>1</v>
      </c>
      <c r="Q111" s="472">
        <v>585000</v>
      </c>
      <c r="R111" s="475">
        <v>1</v>
      </c>
      <c r="S111" s="472">
        <v>585000</v>
      </c>
      <c r="T111" s="475">
        <v>1</v>
      </c>
      <c r="U111" s="472">
        <v>585000</v>
      </c>
      <c r="V111" s="475">
        <v>1</v>
      </c>
      <c r="W111" s="472">
        <v>585000</v>
      </c>
      <c r="X111" s="475">
        <v>1</v>
      </c>
      <c r="Y111" s="621">
        <f t="shared" si="73"/>
        <v>2340000</v>
      </c>
      <c r="Z111" s="474"/>
      <c r="AA111" s="474"/>
      <c r="AB111" s="474"/>
      <c r="AC111" s="474"/>
      <c r="AD111" s="474"/>
      <c r="AE111" s="474"/>
      <c r="AF111" s="474">
        <v>0</v>
      </c>
      <c r="AG111" s="484">
        <v>0</v>
      </c>
      <c r="AH111" s="474">
        <v>0</v>
      </c>
      <c r="AI111" s="484">
        <v>0</v>
      </c>
      <c r="AJ111" s="466" t="s">
        <v>1089</v>
      </c>
      <c r="AK111" s="466" t="s">
        <v>1090</v>
      </c>
      <c r="AL111" s="488"/>
      <c r="AM111" s="488"/>
      <c r="AN111" s="488"/>
      <c r="AO111" s="488"/>
      <c r="AP111" s="488"/>
      <c r="AQ111" s="488"/>
      <c r="AR111" s="488"/>
      <c r="AS111" s="488"/>
      <c r="AT111" s="488"/>
      <c r="AU111" s="488"/>
      <c r="AV111" s="488"/>
      <c r="AW111" s="488"/>
      <c r="AX111" s="488"/>
      <c r="AY111" s="488"/>
      <c r="AZ111" s="488"/>
      <c r="BA111" s="488"/>
      <c r="BB111" s="488"/>
      <c r="BC111" s="488"/>
      <c r="BD111" s="488"/>
      <c r="BE111" s="478" t="s">
        <v>1159</v>
      </c>
      <c r="BF111" s="478" t="s">
        <v>1160</v>
      </c>
      <c r="BG111" s="478" t="s">
        <v>1161</v>
      </c>
      <c r="BH111" s="466" t="s">
        <v>1095</v>
      </c>
      <c r="BI111" s="466" t="s">
        <v>1135</v>
      </c>
      <c r="BJ111" s="466" t="s">
        <v>1162</v>
      </c>
      <c r="BK111" s="466" t="s">
        <v>1163</v>
      </c>
      <c r="BL111" s="466">
        <v>3693777</v>
      </c>
      <c r="BM111" s="479" t="s">
        <v>1164</v>
      </c>
      <c r="BN111" s="474"/>
      <c r="BO111" s="481"/>
      <c r="BP111" s="481"/>
      <c r="BQ111" s="481"/>
      <c r="BR111" s="481"/>
    </row>
    <row r="112" spans="1:70" s="439" customFormat="1" ht="87" hidden="1" customHeight="1" x14ac:dyDescent="0.3">
      <c r="A112" s="622" t="s">
        <v>1165</v>
      </c>
      <c r="B112" s="622" t="s">
        <v>58</v>
      </c>
      <c r="C112" s="622"/>
      <c r="D112" s="514" t="s">
        <v>1166</v>
      </c>
      <c r="E112" s="622"/>
      <c r="F112" s="622" t="s">
        <v>1167</v>
      </c>
      <c r="G112" s="467" t="s">
        <v>1168</v>
      </c>
      <c r="H112" s="623">
        <v>44211</v>
      </c>
      <c r="I112" s="624">
        <v>45473</v>
      </c>
      <c r="J112" s="622" t="s">
        <v>1169</v>
      </c>
      <c r="K112" s="625" t="s">
        <v>1170</v>
      </c>
      <c r="L112" s="626" t="s">
        <v>958</v>
      </c>
      <c r="M112" s="626" t="s">
        <v>1171</v>
      </c>
      <c r="N112" s="622"/>
      <c r="O112" s="627"/>
      <c r="P112" s="626">
        <v>25</v>
      </c>
      <c r="Q112" s="628">
        <v>13262295</v>
      </c>
      <c r="R112" s="622">
        <v>25</v>
      </c>
      <c r="S112" s="628">
        <v>13262295</v>
      </c>
      <c r="T112" s="622">
        <v>25</v>
      </c>
      <c r="U112" s="628">
        <v>13262295</v>
      </c>
      <c r="V112" s="622">
        <v>100</v>
      </c>
      <c r="W112" s="628">
        <v>13262295</v>
      </c>
      <c r="X112" s="629">
        <v>100</v>
      </c>
      <c r="Y112" s="630">
        <f t="shared" ref="Y112:Y122" si="74">O112+Q112+S112+U112+W112</f>
        <v>53049180</v>
      </c>
      <c r="Z112" s="631"/>
      <c r="AA112" s="528" t="str">
        <f t="shared" ref="AA112:AA122" si="75">IF(O112=0," ",Z112/O112)</f>
        <v xml:space="preserve"> </v>
      </c>
      <c r="AB112" s="622"/>
      <c r="AC112" s="528" t="str">
        <f t="shared" ref="AC112:AC122" si="76">IF(N112=0," ",AB112/N112)</f>
        <v xml:space="preserve"> </v>
      </c>
      <c r="AD112" s="622"/>
      <c r="AE112" s="622"/>
      <c r="AF112" s="632">
        <f>(Q112/25)*AH112</f>
        <v>0</v>
      </c>
      <c r="AG112" s="528">
        <f t="shared" ref="AG112:AG115" si="77">IF(Q112=0," ",AF112/Q112)</f>
        <v>0</v>
      </c>
      <c r="AH112" s="622">
        <v>0</v>
      </c>
      <c r="AI112" s="528">
        <f t="shared" ref="AI112:AI115" si="78">IF(P112=0," ",AH112/P112)</f>
        <v>0</v>
      </c>
      <c r="AJ112" s="622" t="s">
        <v>1172</v>
      </c>
      <c r="AK112" s="622" t="s">
        <v>1173</v>
      </c>
      <c r="AL112" s="633"/>
      <c r="AM112" s="634">
        <f t="shared" ref="AM112:AM122" si="79">IF(Q112=0," ",AL112/Q112)</f>
        <v>0</v>
      </c>
      <c r="AN112" s="467"/>
      <c r="AO112" s="634">
        <f t="shared" ref="AO112:AO122" si="80">IF(P112=0," ",AN112/P112)</f>
        <v>0</v>
      </c>
      <c r="AP112" s="467"/>
      <c r="AQ112" s="467"/>
      <c r="AR112" s="633"/>
      <c r="AS112" s="634">
        <f t="shared" ref="AS112:AS122" si="81">IF(Q112=0," ",AR112/Q112)</f>
        <v>0</v>
      </c>
      <c r="AT112" s="467"/>
      <c r="AU112" s="634">
        <f t="shared" ref="AU112:AU122" si="82">IF(P112=0," ",AT112/P112)</f>
        <v>0</v>
      </c>
      <c r="AV112" s="467"/>
      <c r="AW112" s="467"/>
      <c r="AX112" s="633"/>
      <c r="AY112" s="634">
        <f t="shared" ref="AY112:AY122" si="83">IF(Q112=0," ",AX112/Q112)</f>
        <v>0</v>
      </c>
      <c r="AZ112" s="467"/>
      <c r="BA112" s="634">
        <f t="shared" ref="BA112:BA122" si="84">IF(P112=0," ",AZ112/P112)</f>
        <v>0</v>
      </c>
      <c r="BB112" s="467"/>
      <c r="BC112" s="467"/>
      <c r="BD112" s="467"/>
      <c r="BE112" s="514" t="s">
        <v>1176</v>
      </c>
      <c r="BF112" s="467" t="s">
        <v>1177</v>
      </c>
      <c r="BG112" s="514" t="s">
        <v>1178</v>
      </c>
      <c r="BH112" s="622" t="s">
        <v>1179</v>
      </c>
      <c r="BI112" s="622" t="s">
        <v>1180</v>
      </c>
      <c r="BJ112" s="622" t="s">
        <v>1181</v>
      </c>
      <c r="BK112" s="622" t="s">
        <v>1182</v>
      </c>
      <c r="BL112" s="635" t="s">
        <v>1183</v>
      </c>
      <c r="BM112" s="636" t="s">
        <v>1184</v>
      </c>
      <c r="BN112" s="622"/>
      <c r="BO112" s="637"/>
      <c r="BP112" s="637"/>
      <c r="BQ112" s="637"/>
      <c r="BR112" s="637"/>
    </row>
    <row r="113" spans="1:70" s="439" customFormat="1" ht="69" hidden="1" customHeight="1" x14ac:dyDescent="0.3">
      <c r="A113" s="622" t="s">
        <v>1185</v>
      </c>
      <c r="B113" s="622" t="s">
        <v>58</v>
      </c>
      <c r="C113" s="622"/>
      <c r="D113" s="514" t="s">
        <v>1186</v>
      </c>
      <c r="E113" s="622"/>
      <c r="F113" s="622" t="s">
        <v>1167</v>
      </c>
      <c r="G113" s="467" t="s">
        <v>1168</v>
      </c>
      <c r="H113" s="623">
        <v>44197</v>
      </c>
      <c r="I113" s="624">
        <v>45473</v>
      </c>
      <c r="J113" s="622" t="s">
        <v>1187</v>
      </c>
      <c r="K113" s="625" t="s">
        <v>1188</v>
      </c>
      <c r="L113" s="622" t="s">
        <v>958</v>
      </c>
      <c r="M113" s="626" t="s">
        <v>689</v>
      </c>
      <c r="N113" s="622"/>
      <c r="O113" s="631"/>
      <c r="P113" s="626">
        <v>3</v>
      </c>
      <c r="Q113" s="628">
        <v>3618846</v>
      </c>
      <c r="R113" s="626">
        <v>3</v>
      </c>
      <c r="S113" s="628">
        <v>3618847</v>
      </c>
      <c r="T113" s="622">
        <v>2</v>
      </c>
      <c r="U113" s="628">
        <v>3618848</v>
      </c>
      <c r="V113" s="626">
        <v>2</v>
      </c>
      <c r="W113" s="628">
        <v>3618849</v>
      </c>
      <c r="X113" s="629">
        <v>10</v>
      </c>
      <c r="Y113" s="638">
        <f t="shared" si="74"/>
        <v>14475390</v>
      </c>
      <c r="Z113" s="631"/>
      <c r="AA113" s="528" t="str">
        <f t="shared" si="75"/>
        <v xml:space="preserve"> </v>
      </c>
      <c r="AB113" s="622"/>
      <c r="AC113" s="528" t="str">
        <f t="shared" si="76"/>
        <v xml:space="preserve"> </v>
      </c>
      <c r="AD113" s="622"/>
      <c r="AE113" s="622"/>
      <c r="AF113" s="631"/>
      <c r="AG113" s="528">
        <f t="shared" si="77"/>
        <v>0</v>
      </c>
      <c r="AH113" s="639">
        <v>0</v>
      </c>
      <c r="AI113" s="528">
        <f t="shared" si="78"/>
        <v>0</v>
      </c>
      <c r="AJ113" s="640" t="s">
        <v>1189</v>
      </c>
      <c r="AK113" s="622" t="s">
        <v>169</v>
      </c>
      <c r="AL113" s="633"/>
      <c r="AM113" s="634">
        <f t="shared" si="79"/>
        <v>0</v>
      </c>
      <c r="AN113" s="467"/>
      <c r="AO113" s="634">
        <f t="shared" si="80"/>
        <v>0</v>
      </c>
      <c r="AP113" s="467"/>
      <c r="AQ113" s="467"/>
      <c r="AR113" s="633"/>
      <c r="AS113" s="634">
        <f t="shared" si="81"/>
        <v>0</v>
      </c>
      <c r="AT113" s="467"/>
      <c r="AU113" s="634">
        <f t="shared" si="82"/>
        <v>0</v>
      </c>
      <c r="AV113" s="467"/>
      <c r="AW113" s="467"/>
      <c r="AX113" s="633"/>
      <c r="AY113" s="634">
        <f t="shared" si="83"/>
        <v>0</v>
      </c>
      <c r="AZ113" s="467"/>
      <c r="BA113" s="634">
        <f t="shared" si="84"/>
        <v>0</v>
      </c>
      <c r="BB113" s="467"/>
      <c r="BC113" s="467"/>
      <c r="BD113" s="467"/>
      <c r="BE113" s="514" t="s">
        <v>1176</v>
      </c>
      <c r="BF113" s="467" t="s">
        <v>1191</v>
      </c>
      <c r="BG113" s="467" t="s">
        <v>1192</v>
      </c>
      <c r="BH113" s="622" t="s">
        <v>1179</v>
      </c>
      <c r="BI113" s="622" t="s">
        <v>1180</v>
      </c>
      <c r="BJ113" s="622" t="s">
        <v>1181</v>
      </c>
      <c r="BK113" s="622" t="s">
        <v>1182</v>
      </c>
      <c r="BL113" s="635" t="s">
        <v>1183</v>
      </c>
      <c r="BM113" s="636" t="s">
        <v>1184</v>
      </c>
      <c r="BN113" s="622"/>
      <c r="BO113" s="637"/>
      <c r="BP113" s="637"/>
      <c r="BQ113" s="637"/>
      <c r="BR113" s="637"/>
    </row>
    <row r="114" spans="1:70" s="439" customFormat="1" ht="69.75" hidden="1" customHeight="1" x14ac:dyDescent="0.3">
      <c r="A114" s="622" t="s">
        <v>1193</v>
      </c>
      <c r="B114" s="622" t="s">
        <v>890</v>
      </c>
      <c r="C114" s="622"/>
      <c r="D114" s="641" t="s">
        <v>1194</v>
      </c>
      <c r="E114" s="622"/>
      <c r="F114" s="622" t="s">
        <v>1167</v>
      </c>
      <c r="G114" s="467" t="s">
        <v>1168</v>
      </c>
      <c r="H114" s="623">
        <v>44211</v>
      </c>
      <c r="I114" s="624">
        <v>45473</v>
      </c>
      <c r="J114" s="622" t="s">
        <v>1195</v>
      </c>
      <c r="K114" s="625" t="s">
        <v>1196</v>
      </c>
      <c r="L114" s="626" t="s">
        <v>958</v>
      </c>
      <c r="M114" s="626" t="s">
        <v>1171</v>
      </c>
      <c r="N114" s="622"/>
      <c r="O114" s="622"/>
      <c r="P114" s="626">
        <v>3</v>
      </c>
      <c r="Q114" s="628">
        <v>2800000</v>
      </c>
      <c r="R114" s="626">
        <v>3</v>
      </c>
      <c r="S114" s="628">
        <v>1400000</v>
      </c>
      <c r="T114" s="622">
        <v>2</v>
      </c>
      <c r="U114" s="628">
        <v>1400000</v>
      </c>
      <c r="V114" s="626">
        <v>2</v>
      </c>
      <c r="W114" s="628">
        <v>1400000</v>
      </c>
      <c r="X114" s="629">
        <v>10</v>
      </c>
      <c r="Y114" s="638">
        <f t="shared" si="74"/>
        <v>7000000</v>
      </c>
      <c r="Z114" s="622"/>
      <c r="AA114" s="528" t="str">
        <f t="shared" si="75"/>
        <v xml:space="preserve"> </v>
      </c>
      <c r="AB114" s="622"/>
      <c r="AC114" s="528" t="str">
        <f t="shared" si="76"/>
        <v xml:space="preserve"> </v>
      </c>
      <c r="AD114" s="622"/>
      <c r="AE114" s="622"/>
      <c r="AF114" s="631"/>
      <c r="AG114" s="528">
        <f t="shared" si="77"/>
        <v>0</v>
      </c>
      <c r="AH114" s="639">
        <v>0</v>
      </c>
      <c r="AI114" s="528">
        <f t="shared" si="78"/>
        <v>0</v>
      </c>
      <c r="AJ114" s="642" t="s">
        <v>1342</v>
      </c>
      <c r="AK114" s="643"/>
      <c r="AL114" s="633"/>
      <c r="AM114" s="634">
        <f t="shared" si="79"/>
        <v>0</v>
      </c>
      <c r="AN114" s="467"/>
      <c r="AO114" s="634">
        <f t="shared" si="80"/>
        <v>0</v>
      </c>
      <c r="AP114" s="467"/>
      <c r="AQ114" s="467"/>
      <c r="AR114" s="633"/>
      <c r="AS114" s="634">
        <f t="shared" si="81"/>
        <v>0</v>
      </c>
      <c r="AT114" s="467"/>
      <c r="AU114" s="634">
        <f t="shared" si="82"/>
        <v>0</v>
      </c>
      <c r="AV114" s="467"/>
      <c r="AW114" s="467"/>
      <c r="AX114" s="633"/>
      <c r="AY114" s="634">
        <f t="shared" si="83"/>
        <v>0</v>
      </c>
      <c r="AZ114" s="467"/>
      <c r="BA114" s="634">
        <f t="shared" si="84"/>
        <v>0</v>
      </c>
      <c r="BB114" s="467"/>
      <c r="BC114" s="467"/>
      <c r="BD114" s="467"/>
      <c r="BE114" s="514" t="s">
        <v>1176</v>
      </c>
      <c r="BF114" s="467" t="s">
        <v>1199</v>
      </c>
      <c r="BG114" s="514" t="s">
        <v>1200</v>
      </c>
      <c r="BH114" s="622" t="s">
        <v>1179</v>
      </c>
      <c r="BI114" s="622" t="s">
        <v>1180</v>
      </c>
      <c r="BJ114" s="622" t="s">
        <v>1181</v>
      </c>
      <c r="BK114" s="622" t="s">
        <v>1182</v>
      </c>
      <c r="BL114" s="635" t="s">
        <v>1183</v>
      </c>
      <c r="BM114" s="636" t="s">
        <v>1184</v>
      </c>
      <c r="BN114" s="622"/>
      <c r="BO114" s="637"/>
      <c r="BP114" s="637"/>
      <c r="BQ114" s="637"/>
      <c r="BR114" s="637"/>
    </row>
    <row r="115" spans="1:70" s="439" customFormat="1" ht="87.75" hidden="1" customHeight="1" x14ac:dyDescent="0.3">
      <c r="A115" s="622" t="s">
        <v>1201</v>
      </c>
      <c r="B115" s="622" t="s">
        <v>58</v>
      </c>
      <c r="C115" s="622"/>
      <c r="D115" s="644" t="s">
        <v>1202</v>
      </c>
      <c r="E115" s="622"/>
      <c r="F115" s="622" t="s">
        <v>1167</v>
      </c>
      <c r="G115" s="467" t="s">
        <v>1168</v>
      </c>
      <c r="H115" s="623">
        <v>44197</v>
      </c>
      <c r="I115" s="624">
        <v>45290</v>
      </c>
      <c r="J115" s="622" t="s">
        <v>1203</v>
      </c>
      <c r="K115" s="625" t="s">
        <v>1204</v>
      </c>
      <c r="L115" s="626" t="s">
        <v>958</v>
      </c>
      <c r="M115" s="626" t="s">
        <v>1171</v>
      </c>
      <c r="N115" s="622"/>
      <c r="O115" s="631"/>
      <c r="P115" s="626">
        <v>25</v>
      </c>
      <c r="Q115" s="628">
        <v>15500000</v>
      </c>
      <c r="R115" s="622">
        <v>25</v>
      </c>
      <c r="S115" s="628">
        <v>15500000</v>
      </c>
      <c r="T115" s="622">
        <v>25</v>
      </c>
      <c r="U115" s="628">
        <v>15500000</v>
      </c>
      <c r="V115" s="645">
        <v>0</v>
      </c>
      <c r="W115" s="646"/>
      <c r="X115" s="629">
        <v>75</v>
      </c>
      <c r="Y115" s="630">
        <f t="shared" si="74"/>
        <v>46500000</v>
      </c>
      <c r="Z115" s="631"/>
      <c r="AA115" s="528" t="str">
        <f t="shared" si="75"/>
        <v xml:space="preserve"> </v>
      </c>
      <c r="AB115" s="622"/>
      <c r="AC115" s="528" t="str">
        <f t="shared" si="76"/>
        <v xml:space="preserve"> </v>
      </c>
      <c r="AD115" s="622"/>
      <c r="AE115" s="622"/>
      <c r="AF115" s="631"/>
      <c r="AG115" s="528">
        <f t="shared" si="77"/>
        <v>0</v>
      </c>
      <c r="AH115" s="639">
        <v>0</v>
      </c>
      <c r="AI115" s="528">
        <f t="shared" si="78"/>
        <v>0</v>
      </c>
      <c r="AJ115" s="622" t="s">
        <v>1205</v>
      </c>
      <c r="AK115" s="622" t="s">
        <v>169</v>
      </c>
      <c r="AL115" s="633"/>
      <c r="AM115" s="634">
        <f t="shared" si="79"/>
        <v>0</v>
      </c>
      <c r="AN115" s="467"/>
      <c r="AO115" s="634">
        <f t="shared" si="80"/>
        <v>0</v>
      </c>
      <c r="AP115" s="467"/>
      <c r="AQ115" s="467"/>
      <c r="AR115" s="633"/>
      <c r="AS115" s="634">
        <f t="shared" si="81"/>
        <v>0</v>
      </c>
      <c r="AT115" s="467"/>
      <c r="AU115" s="634">
        <f t="shared" si="82"/>
        <v>0</v>
      </c>
      <c r="AV115" s="467"/>
      <c r="AW115" s="467"/>
      <c r="AX115" s="633"/>
      <c r="AY115" s="634">
        <f t="shared" si="83"/>
        <v>0</v>
      </c>
      <c r="AZ115" s="467"/>
      <c r="BA115" s="634">
        <f t="shared" si="84"/>
        <v>0</v>
      </c>
      <c r="BB115" s="467"/>
      <c r="BC115" s="467"/>
      <c r="BD115" s="467"/>
      <c r="BE115" s="514" t="s">
        <v>1208</v>
      </c>
      <c r="BF115" s="467" t="s">
        <v>1209</v>
      </c>
      <c r="BG115" s="644" t="s">
        <v>1210</v>
      </c>
      <c r="BH115" s="622" t="s">
        <v>1179</v>
      </c>
      <c r="BI115" s="622" t="s">
        <v>1180</v>
      </c>
      <c r="BJ115" s="622" t="s">
        <v>1181</v>
      </c>
      <c r="BK115" s="622" t="s">
        <v>1182</v>
      </c>
      <c r="BL115" s="635" t="s">
        <v>1183</v>
      </c>
      <c r="BM115" s="636" t="s">
        <v>1184</v>
      </c>
      <c r="BN115" s="622"/>
      <c r="BO115" s="637"/>
      <c r="BP115" s="637"/>
      <c r="BQ115" s="637"/>
      <c r="BR115" s="637"/>
    </row>
    <row r="116" spans="1:70" s="439" customFormat="1" ht="79.5" hidden="1" customHeight="1" x14ac:dyDescent="0.3">
      <c r="A116" s="622" t="s">
        <v>1211</v>
      </c>
      <c r="B116" s="622" t="s">
        <v>890</v>
      </c>
      <c r="C116" s="622"/>
      <c r="D116" s="514" t="s">
        <v>1212</v>
      </c>
      <c r="E116" s="622"/>
      <c r="F116" s="622" t="s">
        <v>1167</v>
      </c>
      <c r="G116" s="467" t="s">
        <v>1168</v>
      </c>
      <c r="H116" s="623">
        <v>43831</v>
      </c>
      <c r="I116" s="624">
        <v>44195</v>
      </c>
      <c r="J116" s="622" t="s">
        <v>1213</v>
      </c>
      <c r="K116" s="625" t="s">
        <v>1214</v>
      </c>
      <c r="L116" s="626" t="s">
        <v>1215</v>
      </c>
      <c r="M116" s="626" t="s">
        <v>689</v>
      </c>
      <c r="N116" s="622">
        <v>1</v>
      </c>
      <c r="O116" s="647">
        <v>4300800</v>
      </c>
      <c r="P116" s="645">
        <v>0</v>
      </c>
      <c r="Q116" s="631"/>
      <c r="R116" s="645" t="s">
        <v>1216</v>
      </c>
      <c r="S116" s="631"/>
      <c r="T116" s="528">
        <v>0</v>
      </c>
      <c r="U116" s="631"/>
      <c r="V116" s="645">
        <v>0</v>
      </c>
      <c r="W116" s="646"/>
      <c r="X116" s="629">
        <v>1</v>
      </c>
      <c r="Y116" s="630">
        <f t="shared" si="74"/>
        <v>4300800</v>
      </c>
      <c r="Z116" s="631">
        <v>4300800</v>
      </c>
      <c r="AA116" s="528">
        <f t="shared" si="75"/>
        <v>1</v>
      </c>
      <c r="AB116" s="622">
        <v>1</v>
      </c>
      <c r="AC116" s="528">
        <f t="shared" si="76"/>
        <v>1</v>
      </c>
      <c r="AD116" s="622"/>
      <c r="AE116" s="622"/>
      <c r="AF116" s="648"/>
      <c r="AG116" s="649" t="str">
        <f>IF(U116=0," ",AF116/U116)</f>
        <v xml:space="preserve"> </v>
      </c>
      <c r="AH116" s="642"/>
      <c r="AI116" s="649" t="str">
        <f>IF(T116=0," ",AH116/T116)</f>
        <v xml:space="preserve"> </v>
      </c>
      <c r="AJ116" s="642" t="s">
        <v>1217</v>
      </c>
      <c r="AK116" s="622"/>
      <c r="AL116" s="633"/>
      <c r="AM116" s="634" t="str">
        <f t="shared" si="79"/>
        <v xml:space="preserve"> </v>
      </c>
      <c r="AN116" s="467"/>
      <c r="AO116" s="634" t="str">
        <f t="shared" si="80"/>
        <v xml:space="preserve"> </v>
      </c>
      <c r="AP116" s="467"/>
      <c r="AQ116" s="467"/>
      <c r="AR116" s="633"/>
      <c r="AS116" s="634" t="str">
        <f t="shared" si="81"/>
        <v xml:space="preserve"> </v>
      </c>
      <c r="AT116" s="467"/>
      <c r="AU116" s="634" t="str">
        <f t="shared" si="82"/>
        <v xml:space="preserve"> </v>
      </c>
      <c r="AV116" s="467"/>
      <c r="AW116" s="467"/>
      <c r="AX116" s="633"/>
      <c r="AY116" s="634" t="str">
        <f t="shared" si="83"/>
        <v xml:space="preserve"> </v>
      </c>
      <c r="AZ116" s="467"/>
      <c r="BA116" s="634" t="str">
        <f t="shared" si="84"/>
        <v xml:space="preserve"> </v>
      </c>
      <c r="BB116" s="467"/>
      <c r="BC116" s="467"/>
      <c r="BD116" s="467"/>
      <c r="BE116" s="514" t="s">
        <v>1208</v>
      </c>
      <c r="BF116" s="467" t="s">
        <v>1219</v>
      </c>
      <c r="BG116" s="514" t="s">
        <v>1220</v>
      </c>
      <c r="BH116" s="622" t="s">
        <v>1179</v>
      </c>
      <c r="BI116" s="622" t="s">
        <v>1180</v>
      </c>
      <c r="BJ116" s="622" t="s">
        <v>1181</v>
      </c>
      <c r="BK116" s="622" t="s">
        <v>1182</v>
      </c>
      <c r="BL116" s="635" t="s">
        <v>1183</v>
      </c>
      <c r="BM116" s="636" t="s">
        <v>1184</v>
      </c>
      <c r="BN116" s="622"/>
      <c r="BO116" s="637"/>
      <c r="BP116" s="637"/>
      <c r="BQ116" s="637"/>
      <c r="BR116" s="637"/>
    </row>
    <row r="117" spans="1:70" s="439" customFormat="1" ht="84.75" hidden="1" customHeight="1" x14ac:dyDescent="0.3">
      <c r="A117" s="622" t="s">
        <v>1221</v>
      </c>
      <c r="B117" s="622" t="s">
        <v>883</v>
      </c>
      <c r="C117" s="622"/>
      <c r="D117" s="641" t="s">
        <v>1222</v>
      </c>
      <c r="E117" s="622"/>
      <c r="F117" s="650" t="s">
        <v>1167</v>
      </c>
      <c r="G117" s="467" t="s">
        <v>1168</v>
      </c>
      <c r="H117" s="468">
        <v>44197</v>
      </c>
      <c r="I117" s="624">
        <v>45473</v>
      </c>
      <c r="J117" s="622" t="s">
        <v>1223</v>
      </c>
      <c r="K117" s="625" t="s">
        <v>1224</v>
      </c>
      <c r="L117" s="626" t="s">
        <v>1215</v>
      </c>
      <c r="M117" s="651" t="s">
        <v>689</v>
      </c>
      <c r="N117" s="622"/>
      <c r="O117" s="631"/>
      <c r="P117" s="626">
        <v>1</v>
      </c>
      <c r="Q117" s="628">
        <v>7000000</v>
      </c>
      <c r="R117" s="626">
        <v>1</v>
      </c>
      <c r="S117" s="628">
        <v>7210000</v>
      </c>
      <c r="T117" s="622">
        <v>1</v>
      </c>
      <c r="U117" s="628">
        <v>7426300</v>
      </c>
      <c r="V117" s="626">
        <v>1</v>
      </c>
      <c r="W117" s="628">
        <v>7649089</v>
      </c>
      <c r="X117" s="629">
        <v>4</v>
      </c>
      <c r="Y117" s="638">
        <f t="shared" si="74"/>
        <v>29285389</v>
      </c>
      <c r="Z117" s="631"/>
      <c r="AA117" s="528" t="str">
        <f t="shared" si="75"/>
        <v xml:space="preserve"> </v>
      </c>
      <c r="AB117" s="622"/>
      <c r="AC117" s="528" t="str">
        <f t="shared" si="76"/>
        <v xml:space="preserve"> </v>
      </c>
      <c r="AD117" s="622"/>
      <c r="AE117" s="622"/>
      <c r="AF117" s="631"/>
      <c r="AG117" s="528">
        <f t="shared" ref="AG117:AG119" si="85">IF(Q117=0," ",AF117/Q117)</f>
        <v>0</v>
      </c>
      <c r="AH117" s="622"/>
      <c r="AI117" s="528">
        <f t="shared" ref="AI117:AI119" si="86">IF(P117=0," ",AH117/P117)</f>
        <v>0</v>
      </c>
      <c r="AJ117" s="622" t="s">
        <v>1225</v>
      </c>
      <c r="AK117" s="622" t="s">
        <v>169</v>
      </c>
      <c r="AL117" s="633"/>
      <c r="AM117" s="634">
        <f t="shared" si="79"/>
        <v>0</v>
      </c>
      <c r="AN117" s="467"/>
      <c r="AO117" s="634">
        <f t="shared" si="80"/>
        <v>0</v>
      </c>
      <c r="AP117" s="467"/>
      <c r="AQ117" s="467"/>
      <c r="AR117" s="633"/>
      <c r="AS117" s="634">
        <f t="shared" si="81"/>
        <v>0</v>
      </c>
      <c r="AT117" s="467"/>
      <c r="AU117" s="634">
        <f t="shared" si="82"/>
        <v>0</v>
      </c>
      <c r="AV117" s="467"/>
      <c r="AW117" s="467"/>
      <c r="AX117" s="633"/>
      <c r="AY117" s="634">
        <f t="shared" si="83"/>
        <v>0</v>
      </c>
      <c r="AZ117" s="467"/>
      <c r="BA117" s="634">
        <f t="shared" si="84"/>
        <v>0</v>
      </c>
      <c r="BB117" s="467"/>
      <c r="BC117" s="467"/>
      <c r="BD117" s="467"/>
      <c r="BE117" s="515" t="s">
        <v>1227</v>
      </c>
      <c r="BF117" s="467" t="s">
        <v>1228</v>
      </c>
      <c r="BG117" s="515" t="s">
        <v>1229</v>
      </c>
      <c r="BH117" s="622" t="s">
        <v>1179</v>
      </c>
      <c r="BI117" s="466" t="s">
        <v>1180</v>
      </c>
      <c r="BJ117" s="622" t="s">
        <v>1181</v>
      </c>
      <c r="BK117" s="622" t="s">
        <v>1182</v>
      </c>
      <c r="BL117" s="635" t="s">
        <v>1183</v>
      </c>
      <c r="BM117" s="636" t="s">
        <v>1184</v>
      </c>
      <c r="BN117" s="622"/>
      <c r="BO117" s="637"/>
      <c r="BP117" s="637"/>
      <c r="BQ117" s="637"/>
      <c r="BR117" s="637"/>
    </row>
    <row r="118" spans="1:70" s="439" customFormat="1" ht="84.75" hidden="1" customHeight="1" x14ac:dyDescent="0.3">
      <c r="A118" s="622" t="s">
        <v>1230</v>
      </c>
      <c r="B118" s="622" t="s">
        <v>1231</v>
      </c>
      <c r="C118" s="622"/>
      <c r="D118" s="641" t="s">
        <v>1232</v>
      </c>
      <c r="E118" s="622"/>
      <c r="F118" s="650" t="s">
        <v>1167</v>
      </c>
      <c r="G118" s="467" t="s">
        <v>1168</v>
      </c>
      <c r="H118" s="468">
        <v>44197</v>
      </c>
      <c r="I118" s="624">
        <v>45473</v>
      </c>
      <c r="J118" s="622" t="s">
        <v>1233</v>
      </c>
      <c r="K118" s="625" t="s">
        <v>1234</v>
      </c>
      <c r="L118" s="626" t="s">
        <v>1215</v>
      </c>
      <c r="M118" s="626" t="s">
        <v>689</v>
      </c>
      <c r="N118" s="622"/>
      <c r="O118" s="631"/>
      <c r="P118" s="645" t="s">
        <v>1235</v>
      </c>
      <c r="Q118" s="647">
        <v>6600000</v>
      </c>
      <c r="R118" s="645" t="s">
        <v>1236</v>
      </c>
      <c r="S118" s="647">
        <v>6798000</v>
      </c>
      <c r="T118" s="528" t="s">
        <v>1237</v>
      </c>
      <c r="U118" s="647">
        <v>7001940</v>
      </c>
      <c r="V118" s="645" t="s">
        <v>1235</v>
      </c>
      <c r="W118" s="647">
        <v>7211998</v>
      </c>
      <c r="X118" s="630" t="s">
        <v>1236</v>
      </c>
      <c r="Y118" s="630">
        <f t="shared" si="74"/>
        <v>27611938</v>
      </c>
      <c r="Z118" s="631"/>
      <c r="AA118" s="528" t="str">
        <f t="shared" si="75"/>
        <v xml:space="preserve"> </v>
      </c>
      <c r="AB118" s="622"/>
      <c r="AC118" s="528" t="str">
        <f t="shared" si="76"/>
        <v xml:space="preserve"> </v>
      </c>
      <c r="AD118" s="622"/>
      <c r="AE118" s="622"/>
      <c r="AF118" s="631"/>
      <c r="AG118" s="528">
        <f t="shared" si="85"/>
        <v>0</v>
      </c>
      <c r="AH118" s="622"/>
      <c r="AI118" s="528" t="e">
        <f t="shared" si="86"/>
        <v>#VALUE!</v>
      </c>
      <c r="AJ118" s="622" t="s">
        <v>1238</v>
      </c>
      <c r="AK118" s="622" t="s">
        <v>169</v>
      </c>
      <c r="AL118" s="633"/>
      <c r="AM118" s="652">
        <f t="shared" si="79"/>
        <v>0</v>
      </c>
      <c r="AN118" s="653"/>
      <c r="AO118" s="652" t="e">
        <f t="shared" si="80"/>
        <v>#VALUE!</v>
      </c>
      <c r="AP118" s="653"/>
      <c r="AQ118" s="653"/>
      <c r="AR118" s="654"/>
      <c r="AS118" s="652">
        <f t="shared" si="81"/>
        <v>0</v>
      </c>
      <c r="AT118" s="653"/>
      <c r="AU118" s="652" t="e">
        <f t="shared" si="82"/>
        <v>#VALUE!</v>
      </c>
      <c r="AV118" s="653"/>
      <c r="AW118" s="653"/>
      <c r="AX118" s="654"/>
      <c r="AY118" s="652">
        <f t="shared" si="83"/>
        <v>0</v>
      </c>
      <c r="AZ118" s="653"/>
      <c r="BA118" s="652" t="e">
        <f t="shared" si="84"/>
        <v>#VALUE!</v>
      </c>
      <c r="BB118" s="653"/>
      <c r="BC118" s="653"/>
      <c r="BD118" s="653"/>
      <c r="BE118" s="675" t="s">
        <v>1240</v>
      </c>
      <c r="BF118" s="653" t="s">
        <v>1228</v>
      </c>
      <c r="BG118" s="675" t="s">
        <v>1229</v>
      </c>
      <c r="BH118" s="655" t="s">
        <v>1179</v>
      </c>
      <c r="BI118" s="674" t="s">
        <v>1180</v>
      </c>
      <c r="BJ118" s="655" t="s">
        <v>1181</v>
      </c>
      <c r="BK118" s="655" t="s">
        <v>1182</v>
      </c>
      <c r="BL118" s="656" t="s">
        <v>1183</v>
      </c>
      <c r="BM118" s="657" t="s">
        <v>1184</v>
      </c>
      <c r="BN118" s="622"/>
      <c r="BO118" s="637"/>
      <c r="BP118" s="637"/>
      <c r="BQ118" s="637"/>
      <c r="BR118" s="637"/>
    </row>
    <row r="119" spans="1:70" s="439" customFormat="1" ht="69" hidden="1" customHeight="1" x14ac:dyDescent="0.3">
      <c r="A119" s="622" t="s">
        <v>1241</v>
      </c>
      <c r="B119" s="622" t="s">
        <v>890</v>
      </c>
      <c r="C119" s="622"/>
      <c r="D119" s="514" t="s">
        <v>1242</v>
      </c>
      <c r="E119" s="622"/>
      <c r="F119" s="622" t="s">
        <v>1167</v>
      </c>
      <c r="G119" s="467" t="s">
        <v>1168</v>
      </c>
      <c r="H119" s="623">
        <v>44197</v>
      </c>
      <c r="I119" s="624">
        <v>44561</v>
      </c>
      <c r="J119" s="622" t="s">
        <v>1243</v>
      </c>
      <c r="K119" s="625" t="s">
        <v>1244</v>
      </c>
      <c r="L119" s="626" t="s">
        <v>1215</v>
      </c>
      <c r="M119" s="626" t="s">
        <v>689</v>
      </c>
      <c r="N119" s="622"/>
      <c r="O119" s="631"/>
      <c r="P119" s="622">
        <v>1</v>
      </c>
      <c r="Q119" s="628">
        <v>16000000</v>
      </c>
      <c r="R119" s="528">
        <v>0</v>
      </c>
      <c r="S119" s="631"/>
      <c r="T119" s="528">
        <v>0</v>
      </c>
      <c r="U119" s="631"/>
      <c r="V119" s="528">
        <v>0</v>
      </c>
      <c r="W119" s="631"/>
      <c r="X119" s="622">
        <v>1</v>
      </c>
      <c r="Y119" s="631">
        <f t="shared" si="74"/>
        <v>16000000</v>
      </c>
      <c r="Z119" s="631"/>
      <c r="AA119" s="528" t="str">
        <f t="shared" si="75"/>
        <v xml:space="preserve"> </v>
      </c>
      <c r="AB119" s="622"/>
      <c r="AC119" s="528" t="str">
        <f t="shared" si="76"/>
        <v xml:space="preserve"> </v>
      </c>
      <c r="AD119" s="622"/>
      <c r="AE119" s="622"/>
      <c r="AF119" s="648"/>
      <c r="AG119" s="649">
        <f t="shared" si="85"/>
        <v>0</v>
      </c>
      <c r="AH119" s="642"/>
      <c r="AI119" s="649">
        <f t="shared" si="86"/>
        <v>0</v>
      </c>
      <c r="AJ119" s="642" t="s">
        <v>1245</v>
      </c>
      <c r="AK119" s="622" t="s">
        <v>169</v>
      </c>
      <c r="AL119" s="633"/>
      <c r="AM119" s="634">
        <f t="shared" si="79"/>
        <v>0</v>
      </c>
      <c r="AN119" s="467"/>
      <c r="AO119" s="634">
        <f t="shared" si="80"/>
        <v>0</v>
      </c>
      <c r="AP119" s="467"/>
      <c r="AQ119" s="467"/>
      <c r="AR119" s="633"/>
      <c r="AS119" s="634">
        <f t="shared" si="81"/>
        <v>0</v>
      </c>
      <c r="AT119" s="467"/>
      <c r="AU119" s="634">
        <f t="shared" si="82"/>
        <v>0</v>
      </c>
      <c r="AV119" s="467"/>
      <c r="AW119" s="467"/>
      <c r="AX119" s="633"/>
      <c r="AY119" s="634">
        <f t="shared" si="83"/>
        <v>0</v>
      </c>
      <c r="AZ119" s="467"/>
      <c r="BA119" s="634">
        <f t="shared" si="84"/>
        <v>0</v>
      </c>
      <c r="BB119" s="467"/>
      <c r="BC119" s="467"/>
      <c r="BD119" s="467"/>
      <c r="BE119" s="514" t="s">
        <v>1240</v>
      </c>
      <c r="BF119" s="467" t="s">
        <v>1247</v>
      </c>
      <c r="BG119" s="514" t="s">
        <v>1248</v>
      </c>
      <c r="BH119" s="622" t="s">
        <v>1179</v>
      </c>
      <c r="BI119" s="622" t="s">
        <v>1180</v>
      </c>
      <c r="BJ119" s="622" t="s">
        <v>1181</v>
      </c>
      <c r="BK119" s="622" t="s">
        <v>1182</v>
      </c>
      <c r="BL119" s="622" t="s">
        <v>1183</v>
      </c>
      <c r="BM119" s="636" t="s">
        <v>1184</v>
      </c>
      <c r="BN119" s="622"/>
      <c r="BO119" s="637"/>
      <c r="BP119" s="637"/>
      <c r="BQ119" s="637"/>
      <c r="BR119" s="637"/>
    </row>
    <row r="120" spans="1:70" s="439" customFormat="1" ht="100.5" hidden="1" customHeight="1" x14ac:dyDescent="0.3">
      <c r="A120" s="622" t="s">
        <v>1249</v>
      </c>
      <c r="B120" s="622" t="s">
        <v>1231</v>
      </c>
      <c r="C120" s="622"/>
      <c r="D120" s="514" t="s">
        <v>1250</v>
      </c>
      <c r="E120" s="622"/>
      <c r="F120" s="622" t="s">
        <v>1167</v>
      </c>
      <c r="G120" s="467" t="s">
        <v>1168</v>
      </c>
      <c r="H120" s="623">
        <v>44197</v>
      </c>
      <c r="I120" s="624">
        <v>45473</v>
      </c>
      <c r="J120" s="622" t="s">
        <v>1251</v>
      </c>
      <c r="K120" s="625" t="s">
        <v>1252</v>
      </c>
      <c r="L120" s="626" t="s">
        <v>958</v>
      </c>
      <c r="M120" s="626" t="s">
        <v>1171</v>
      </c>
      <c r="N120" s="622"/>
      <c r="O120" s="627"/>
      <c r="P120" s="626">
        <v>3</v>
      </c>
      <c r="Q120" s="658">
        <v>1075950</v>
      </c>
      <c r="R120" s="626">
        <v>3</v>
      </c>
      <c r="S120" s="658">
        <v>1075950</v>
      </c>
      <c r="T120" s="626">
        <v>2</v>
      </c>
      <c r="U120" s="658">
        <v>1075950</v>
      </c>
      <c r="V120" s="626">
        <v>2</v>
      </c>
      <c r="W120" s="658">
        <v>1075950</v>
      </c>
      <c r="X120" s="629">
        <v>10</v>
      </c>
      <c r="Y120" s="638">
        <f t="shared" si="74"/>
        <v>4303800</v>
      </c>
      <c r="Z120" s="631"/>
      <c r="AA120" s="528" t="str">
        <f t="shared" si="75"/>
        <v xml:space="preserve"> </v>
      </c>
      <c r="AB120" s="622"/>
      <c r="AC120" s="528" t="str">
        <f t="shared" si="76"/>
        <v xml:space="preserve"> </v>
      </c>
      <c r="AD120" s="622"/>
      <c r="AE120" s="622"/>
      <c r="AF120" s="642"/>
      <c r="AG120" s="649">
        <f>IF(P120=0," ",AE120/P120)</f>
        <v>0</v>
      </c>
      <c r="AH120" s="659"/>
      <c r="AI120" s="660" t="str">
        <f t="shared" ref="AI120:AI121" si="87">IF(O120=0," ",AH120/O120)</f>
        <v xml:space="preserve"> </v>
      </c>
      <c r="AJ120" s="642" t="s">
        <v>1253</v>
      </c>
      <c r="AK120" s="622" t="s">
        <v>169</v>
      </c>
      <c r="AL120" s="633"/>
      <c r="AM120" s="634">
        <f t="shared" si="79"/>
        <v>0</v>
      </c>
      <c r="AN120" s="467"/>
      <c r="AO120" s="634">
        <f t="shared" si="80"/>
        <v>0</v>
      </c>
      <c r="AP120" s="467"/>
      <c r="AQ120" s="467"/>
      <c r="AR120" s="633"/>
      <c r="AS120" s="634">
        <f t="shared" si="81"/>
        <v>0</v>
      </c>
      <c r="AT120" s="467"/>
      <c r="AU120" s="634">
        <f t="shared" si="82"/>
        <v>0</v>
      </c>
      <c r="AV120" s="467"/>
      <c r="AW120" s="467"/>
      <c r="AX120" s="633"/>
      <c r="AY120" s="634">
        <f t="shared" si="83"/>
        <v>0</v>
      </c>
      <c r="AZ120" s="467"/>
      <c r="BA120" s="634">
        <f t="shared" si="84"/>
        <v>0</v>
      </c>
      <c r="BB120" s="467"/>
      <c r="BC120" s="467"/>
      <c r="BD120" s="467"/>
      <c r="BE120" s="514" t="s">
        <v>1240</v>
      </c>
      <c r="BF120" s="467" t="s">
        <v>1255</v>
      </c>
      <c r="BG120" s="514" t="s">
        <v>1256</v>
      </c>
      <c r="BH120" s="622" t="s">
        <v>1179</v>
      </c>
      <c r="BI120" s="622" t="s">
        <v>1180</v>
      </c>
      <c r="BJ120" s="622" t="s">
        <v>1181</v>
      </c>
      <c r="BK120" s="622" t="s">
        <v>1182</v>
      </c>
      <c r="BL120" s="622" t="s">
        <v>1183</v>
      </c>
      <c r="BM120" s="636" t="s">
        <v>1184</v>
      </c>
      <c r="BN120" s="622"/>
      <c r="BO120" s="637"/>
      <c r="BP120" s="637"/>
      <c r="BQ120" s="637"/>
      <c r="BR120" s="637"/>
    </row>
    <row r="121" spans="1:70" s="439" customFormat="1" ht="23.25" hidden="1" customHeight="1" x14ac:dyDescent="0.3">
      <c r="A121" s="622" t="s">
        <v>1257</v>
      </c>
      <c r="B121" s="622" t="s">
        <v>1258</v>
      </c>
      <c r="C121" s="622"/>
      <c r="D121" s="514" t="s">
        <v>1259</v>
      </c>
      <c r="E121" s="622"/>
      <c r="F121" s="622" t="s">
        <v>1167</v>
      </c>
      <c r="G121" s="467" t="s">
        <v>1168</v>
      </c>
      <c r="H121" s="623">
        <v>44197</v>
      </c>
      <c r="I121" s="624">
        <v>45473</v>
      </c>
      <c r="J121" s="622" t="s">
        <v>1260</v>
      </c>
      <c r="K121" s="625" t="s">
        <v>1261</v>
      </c>
      <c r="L121" s="626" t="s">
        <v>958</v>
      </c>
      <c r="M121" s="626" t="s">
        <v>1171</v>
      </c>
      <c r="N121" s="622"/>
      <c r="O121" s="631"/>
      <c r="P121" s="645" t="s">
        <v>1235</v>
      </c>
      <c r="Q121" s="647">
        <v>2000000</v>
      </c>
      <c r="R121" s="645" t="s">
        <v>1236</v>
      </c>
      <c r="S121" s="647">
        <v>2060000</v>
      </c>
      <c r="T121" s="645" t="s">
        <v>1236</v>
      </c>
      <c r="U121" s="647">
        <v>2121800</v>
      </c>
      <c r="V121" s="645" t="s">
        <v>1235</v>
      </c>
      <c r="W121" s="647">
        <v>2185454</v>
      </c>
      <c r="X121" s="630" t="s">
        <v>1236</v>
      </c>
      <c r="Y121" s="630">
        <f t="shared" si="74"/>
        <v>8367254</v>
      </c>
      <c r="Z121" s="631"/>
      <c r="AA121" s="528" t="str">
        <f t="shared" si="75"/>
        <v xml:space="preserve"> </v>
      </c>
      <c r="AB121" s="622"/>
      <c r="AC121" s="528" t="str">
        <f t="shared" si="76"/>
        <v xml:space="preserve"> </v>
      </c>
      <c r="AD121" s="622"/>
      <c r="AE121" s="622"/>
      <c r="AF121" s="642"/>
      <c r="AG121" s="649">
        <f t="shared" ref="AG121:AG122" si="88">IF(Q121=0," ",AF121/Q121)</f>
        <v>0</v>
      </c>
      <c r="AH121" s="659"/>
      <c r="AI121" s="660" t="str">
        <f t="shared" si="87"/>
        <v xml:space="preserve"> </v>
      </c>
      <c r="AJ121" s="642" t="s">
        <v>1262</v>
      </c>
      <c r="AK121" s="622" t="s">
        <v>169</v>
      </c>
      <c r="AL121" s="633"/>
      <c r="AM121" s="661">
        <f t="shared" si="79"/>
        <v>0</v>
      </c>
      <c r="AN121" s="662"/>
      <c r="AO121" s="661" t="e">
        <f t="shared" si="80"/>
        <v>#VALUE!</v>
      </c>
      <c r="AP121" s="662"/>
      <c r="AQ121" s="662"/>
      <c r="AR121" s="663"/>
      <c r="AS121" s="661">
        <f t="shared" si="81"/>
        <v>0</v>
      </c>
      <c r="AT121" s="662"/>
      <c r="AU121" s="661" t="e">
        <f t="shared" si="82"/>
        <v>#VALUE!</v>
      </c>
      <c r="AV121" s="662"/>
      <c r="AW121" s="662"/>
      <c r="AX121" s="663"/>
      <c r="AY121" s="661">
        <f t="shared" si="83"/>
        <v>0</v>
      </c>
      <c r="AZ121" s="662"/>
      <c r="BA121" s="661" t="e">
        <f t="shared" si="84"/>
        <v>#VALUE!</v>
      </c>
      <c r="BB121" s="662"/>
      <c r="BC121" s="662"/>
      <c r="BD121" s="662"/>
      <c r="BE121" s="664" t="s">
        <v>1264</v>
      </c>
      <c r="BF121" s="662" t="s">
        <v>1255</v>
      </c>
      <c r="BG121" s="664" t="s">
        <v>1265</v>
      </c>
      <c r="BH121" s="626" t="s">
        <v>1179</v>
      </c>
      <c r="BI121" s="626" t="s">
        <v>1180</v>
      </c>
      <c r="BJ121" s="626" t="s">
        <v>1181</v>
      </c>
      <c r="BK121" s="626" t="s">
        <v>1182</v>
      </c>
      <c r="BL121" s="629" t="s">
        <v>1183</v>
      </c>
      <c r="BM121" s="665" t="s">
        <v>1184</v>
      </c>
      <c r="BN121" s="622"/>
      <c r="BO121" s="637"/>
      <c r="BP121" s="637"/>
      <c r="BQ121" s="637"/>
      <c r="BR121" s="637"/>
    </row>
    <row r="122" spans="1:70" s="439" customFormat="1" ht="32.25" hidden="1" customHeight="1" x14ac:dyDescent="0.3">
      <c r="A122" s="622" t="s">
        <v>1266</v>
      </c>
      <c r="B122" s="622" t="s">
        <v>890</v>
      </c>
      <c r="C122" s="622"/>
      <c r="D122" s="641" t="s">
        <v>1267</v>
      </c>
      <c r="E122" s="622"/>
      <c r="F122" s="650" t="s">
        <v>1167</v>
      </c>
      <c r="G122" s="467" t="s">
        <v>1168</v>
      </c>
      <c r="H122" s="468">
        <v>44197</v>
      </c>
      <c r="I122" s="624">
        <v>45473</v>
      </c>
      <c r="J122" s="622" t="s">
        <v>1268</v>
      </c>
      <c r="K122" s="625" t="s">
        <v>1269</v>
      </c>
      <c r="L122" s="626" t="s">
        <v>958</v>
      </c>
      <c r="M122" s="626" t="s">
        <v>689</v>
      </c>
      <c r="N122" s="622"/>
      <c r="O122" s="631"/>
      <c r="P122" s="626">
        <v>1</v>
      </c>
      <c r="Q122" s="628">
        <v>53774897</v>
      </c>
      <c r="R122" s="626">
        <v>1</v>
      </c>
      <c r="S122" s="628">
        <v>53388144</v>
      </c>
      <c r="T122" s="626">
        <v>1</v>
      </c>
      <c r="U122" s="628">
        <v>57049788</v>
      </c>
      <c r="V122" s="626">
        <v>1</v>
      </c>
      <c r="W122" s="628">
        <v>32051608</v>
      </c>
      <c r="X122" s="629">
        <v>1</v>
      </c>
      <c r="Y122" s="638">
        <f t="shared" si="74"/>
        <v>196264437</v>
      </c>
      <c r="Z122" s="631"/>
      <c r="AA122" s="528" t="str">
        <f t="shared" si="75"/>
        <v xml:space="preserve"> </v>
      </c>
      <c r="AB122" s="622"/>
      <c r="AC122" s="528" t="str">
        <f t="shared" si="76"/>
        <v xml:space="preserve"> </v>
      </c>
      <c r="AD122" s="622"/>
      <c r="AE122" s="622"/>
      <c r="AF122" s="631">
        <v>2310000</v>
      </c>
      <c r="AG122" s="528">
        <f t="shared" si="88"/>
        <v>4.2956846574713103E-2</v>
      </c>
      <c r="AH122" s="622">
        <v>1</v>
      </c>
      <c r="AI122" s="528">
        <f>IF(P122=0," ",AH122/P122)</f>
        <v>1</v>
      </c>
      <c r="AJ122" s="622" t="s">
        <v>1270</v>
      </c>
      <c r="AK122" s="622" t="s">
        <v>169</v>
      </c>
      <c r="AL122" s="633"/>
      <c r="AM122" s="634">
        <f t="shared" si="79"/>
        <v>0</v>
      </c>
      <c r="AN122" s="467"/>
      <c r="AO122" s="634">
        <f t="shared" si="80"/>
        <v>0</v>
      </c>
      <c r="AP122" s="467"/>
      <c r="AQ122" s="467"/>
      <c r="AR122" s="633"/>
      <c r="AS122" s="634">
        <f t="shared" si="81"/>
        <v>0</v>
      </c>
      <c r="AT122" s="467"/>
      <c r="AU122" s="634">
        <f t="shared" si="82"/>
        <v>0</v>
      </c>
      <c r="AV122" s="467"/>
      <c r="AW122" s="467"/>
      <c r="AX122" s="633"/>
      <c r="AY122" s="634">
        <f t="shared" si="83"/>
        <v>0</v>
      </c>
      <c r="AZ122" s="467"/>
      <c r="BA122" s="634">
        <f t="shared" si="84"/>
        <v>0</v>
      </c>
      <c r="BB122" s="467"/>
      <c r="BC122" s="467"/>
      <c r="BD122" s="467"/>
      <c r="BE122" s="515" t="s">
        <v>1264</v>
      </c>
      <c r="BF122" s="467" t="s">
        <v>1272</v>
      </c>
      <c r="BG122" s="478" t="s">
        <v>1200</v>
      </c>
      <c r="BH122" s="622" t="s">
        <v>1179</v>
      </c>
      <c r="BI122" s="622" t="s">
        <v>1180</v>
      </c>
      <c r="BJ122" s="466" t="s">
        <v>1181</v>
      </c>
      <c r="BK122" s="466" t="s">
        <v>1182</v>
      </c>
      <c r="BL122" s="479" t="s">
        <v>1183</v>
      </c>
      <c r="BM122" s="480" t="s">
        <v>1184</v>
      </c>
      <c r="BN122" s="622"/>
      <c r="BO122" s="637"/>
      <c r="BP122" s="637"/>
      <c r="BQ122" s="637"/>
      <c r="BR122" s="637"/>
    </row>
  </sheetData>
  <autoFilter ref="A13:BR122" xr:uid="{00000000-0009-0000-0000-000001000000}">
    <filterColumn colId="59">
      <filters>
        <filter val="Integración Social"/>
      </filters>
    </filterColumn>
    <filterColumn colId="61">
      <filters>
        <filter val="Dirección Territorial"/>
      </filters>
    </filterColumn>
  </autoFilter>
  <mergeCells count="96">
    <mergeCell ref="A3:A8"/>
    <mergeCell ref="B3:L3"/>
    <mergeCell ref="C4:L4"/>
    <mergeCell ref="C5:L5"/>
    <mergeCell ref="C6:L6"/>
    <mergeCell ref="C7:L7"/>
    <mergeCell ref="C8:L8"/>
    <mergeCell ref="BH11:BM11"/>
    <mergeCell ref="A11:C11"/>
    <mergeCell ref="D11:G11"/>
    <mergeCell ref="H11:I11"/>
    <mergeCell ref="J11:L11"/>
    <mergeCell ref="M11:Y11"/>
    <mergeCell ref="Z11:AE11"/>
    <mergeCell ref="AF11:AK11"/>
    <mergeCell ref="AL11:AQ11"/>
    <mergeCell ref="AR11:AW11"/>
    <mergeCell ref="AX11:BD11"/>
    <mergeCell ref="BE11:BG11"/>
    <mergeCell ref="L12:L13"/>
    <mergeCell ref="A12:A13"/>
    <mergeCell ref="B12:B13"/>
    <mergeCell ref="C12:C13"/>
    <mergeCell ref="D12:D13"/>
    <mergeCell ref="E12:E13"/>
    <mergeCell ref="F12:F13"/>
    <mergeCell ref="G12:G13"/>
    <mergeCell ref="H12:H13"/>
    <mergeCell ref="I12:I13"/>
    <mergeCell ref="J12:J13"/>
    <mergeCell ref="K12:K13"/>
    <mergeCell ref="AD12:AD13"/>
    <mergeCell ref="M12:M13"/>
    <mergeCell ref="N12:O12"/>
    <mergeCell ref="P12:Q12"/>
    <mergeCell ref="R12:S12"/>
    <mergeCell ref="T12:U12"/>
    <mergeCell ref="V12:W12"/>
    <mergeCell ref="X12:Y12"/>
    <mergeCell ref="Z12:Z13"/>
    <mergeCell ref="AA12:AA13"/>
    <mergeCell ref="AB12:AB13"/>
    <mergeCell ref="AC12:AC13"/>
    <mergeCell ref="AN12:AN13"/>
    <mergeCell ref="AO12:AO13"/>
    <mergeCell ref="AP12:AP13"/>
    <mergeCell ref="AE12:AE13"/>
    <mergeCell ref="AF12:AF13"/>
    <mergeCell ref="AG12:AG13"/>
    <mergeCell ref="AH12:AH13"/>
    <mergeCell ref="AI12:AI13"/>
    <mergeCell ref="AJ12:AJ13"/>
    <mergeCell ref="BM12:BM13"/>
    <mergeCell ref="B78:B79"/>
    <mergeCell ref="C78:C79"/>
    <mergeCell ref="D78:D79"/>
    <mergeCell ref="E78:E79"/>
    <mergeCell ref="F78:F79"/>
    <mergeCell ref="BC12:BC13"/>
    <mergeCell ref="BD12:BD13"/>
    <mergeCell ref="BE12:BE13"/>
    <mergeCell ref="BF12:BF13"/>
    <mergeCell ref="BG12:BG13"/>
    <mergeCell ref="BH12:BH13"/>
    <mergeCell ref="AW12:AW13"/>
    <mergeCell ref="AX12:AX13"/>
    <mergeCell ref="AY12:AY13"/>
    <mergeCell ref="AZ12:AZ13"/>
    <mergeCell ref="L78:L79"/>
    <mergeCell ref="BI12:BI13"/>
    <mergeCell ref="BJ12:BJ13"/>
    <mergeCell ref="BK12:BK13"/>
    <mergeCell ref="BL12:BL13"/>
    <mergeCell ref="BA12:BA13"/>
    <mergeCell ref="BB12:BB13"/>
    <mergeCell ref="AQ12:AQ13"/>
    <mergeCell ref="AR12:AR13"/>
    <mergeCell ref="AS12:AS13"/>
    <mergeCell ref="AT12:AT13"/>
    <mergeCell ref="AU12:AU13"/>
    <mergeCell ref="AV12:AV13"/>
    <mergeCell ref="AK12:AK13"/>
    <mergeCell ref="AL12:AL13"/>
    <mergeCell ref="AM12:AM13"/>
    <mergeCell ref="G78:G79"/>
    <mergeCell ref="H78:H79"/>
    <mergeCell ref="I78:I79"/>
    <mergeCell ref="J78:J79"/>
    <mergeCell ref="K78:K79"/>
    <mergeCell ref="BN78:BN79"/>
    <mergeCell ref="P78:P79"/>
    <mergeCell ref="R78:R79"/>
    <mergeCell ref="X78:X79"/>
    <mergeCell ref="BK78:BK79"/>
    <mergeCell ref="BL78:BL79"/>
    <mergeCell ref="BM78:BM79"/>
  </mergeCells>
  <dataValidations count="3">
    <dataValidation type="date" operator="greaterThan" allowBlank="1" showErrorMessage="1" sqref="H14:I18 H21:I21 H24:I69 H71:I71 H72:H74 H75:I77 H87:I88 H93:I93 H96:I122" xr:uid="{00000000-0002-0000-0100-000000000000}">
      <formula1>42736</formula1>
    </dataValidation>
    <dataValidation type="list" allowBlank="1" showErrorMessage="1" sqref="C17 F17 M17" xr:uid="{00000000-0002-0000-0100-000001000000}">
      <formula1>#N/A</formula1>
    </dataValidation>
    <dataValidation type="list" allowBlank="1" showErrorMessage="1" sqref="B17:B18 B21 B24:B40 B53:B60 B69:B77 B87:B88 B91:B121" xr:uid="{00000000-0002-0000-0100-000002000000}">
      <formula1>INDIRECT(Política_Pública)</formula1>
    </dataValidation>
  </dataValidations>
  <hyperlinks>
    <hyperlink ref="BM14" r:id="rId1" xr:uid="{00000000-0004-0000-0100-000000000000}"/>
    <hyperlink ref="BM56" r:id="rId2" xr:uid="{00000000-0004-0000-0100-000001000000}"/>
    <hyperlink ref="BM64" r:id="rId3" xr:uid="{00000000-0004-0000-0100-000002000000}"/>
    <hyperlink ref="BM67" r:id="rId4" xr:uid="{00000000-0004-0000-0100-000003000000}"/>
    <hyperlink ref="BM80" r:id="rId5" xr:uid="{00000000-0004-0000-0100-000004000000}"/>
    <hyperlink ref="BM81" r:id="rId6" xr:uid="{00000000-0004-0000-0100-000005000000}"/>
    <hyperlink ref="BM82" r:id="rId7" xr:uid="{00000000-0004-0000-0100-000006000000}"/>
    <hyperlink ref="BM91" r:id="rId8" xr:uid="{00000000-0004-0000-0100-000007000000}"/>
    <hyperlink ref="BM92" r:id="rId9" xr:uid="{00000000-0004-0000-0100-000008000000}"/>
    <hyperlink ref="BM94" r:id="rId10" xr:uid="{00000000-0004-0000-0100-000009000000}"/>
    <hyperlink ref="BM95" r:id="rId11" xr:uid="{00000000-0004-0000-0100-00000A000000}"/>
    <hyperlink ref="BM96" r:id="rId12" xr:uid="{00000000-0004-0000-0100-00000B000000}"/>
    <hyperlink ref="BM97" r:id="rId13" xr:uid="{00000000-0004-0000-0100-00000C000000}"/>
    <hyperlink ref="BM98" r:id="rId14" xr:uid="{00000000-0004-0000-0100-00000D000000}"/>
    <hyperlink ref="BM99" r:id="rId15" xr:uid="{00000000-0004-0000-0100-00000E000000}"/>
    <hyperlink ref="BM100" r:id="rId16" xr:uid="{00000000-0004-0000-0100-00000F000000}"/>
    <hyperlink ref="BM101" r:id="rId17" xr:uid="{00000000-0004-0000-0100-000010000000}"/>
    <hyperlink ref="BM103" r:id="rId18" xr:uid="{00000000-0004-0000-0100-000011000000}"/>
    <hyperlink ref="BM112" r:id="rId19" xr:uid="{00000000-0004-0000-0100-000012000000}"/>
    <hyperlink ref="BM113" r:id="rId20" xr:uid="{00000000-0004-0000-0100-000013000000}"/>
    <hyperlink ref="BM114" r:id="rId21" xr:uid="{00000000-0004-0000-0100-000014000000}"/>
    <hyperlink ref="BM115" r:id="rId22" xr:uid="{00000000-0004-0000-0100-000015000000}"/>
    <hyperlink ref="BM116" r:id="rId23" xr:uid="{00000000-0004-0000-0100-000016000000}"/>
    <hyperlink ref="BM117" r:id="rId24" xr:uid="{00000000-0004-0000-0100-000017000000}"/>
    <hyperlink ref="BM118" r:id="rId25" xr:uid="{00000000-0004-0000-0100-000018000000}"/>
    <hyperlink ref="BM119" r:id="rId26" xr:uid="{00000000-0004-0000-0100-000019000000}"/>
    <hyperlink ref="BM120" r:id="rId27" xr:uid="{00000000-0004-0000-0100-00001A000000}"/>
    <hyperlink ref="BM121" r:id="rId28" xr:uid="{00000000-0004-0000-0100-00001B000000}"/>
    <hyperlink ref="BM122" r:id="rId29" xr:uid="{00000000-0004-0000-0100-00001C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Z44"/>
  <sheetViews>
    <sheetView workbookViewId="0">
      <selection activeCell="J7" sqref="J7"/>
    </sheetView>
  </sheetViews>
  <sheetFormatPr baseColWidth="10" defaultColWidth="11.42578125" defaultRowHeight="15" x14ac:dyDescent="0.25"/>
  <sheetData>
    <row r="3" s="439" customFormat="1" ht="15" customHeight="1" x14ac:dyDescent="0.3"/>
    <row r="4" s="439" customFormat="1" ht="15" customHeight="1" x14ac:dyDescent="0.3"/>
    <row r="5" s="439" customFormat="1" ht="15" customHeight="1" x14ac:dyDescent="0.3"/>
    <row r="6" s="439" customFormat="1" ht="15" customHeight="1" x14ac:dyDescent="0.3"/>
    <row r="7" s="439" customFormat="1" ht="15" customHeight="1" x14ac:dyDescent="0.3"/>
    <row r="8" s="439" customFormat="1" ht="15" customHeight="1" x14ac:dyDescent="0.3"/>
    <row r="9" s="439" customFormat="1" ht="15" customHeight="1" x14ac:dyDescent="0.3"/>
    <row r="10" s="439" customFormat="1" ht="15" customHeight="1" x14ac:dyDescent="0.3"/>
    <row r="11" s="439" customFormat="1" ht="15" customHeight="1" x14ac:dyDescent="0.3"/>
    <row r="12" s="439" customFormat="1" ht="15" customHeight="1" x14ac:dyDescent="0.3"/>
    <row r="13" s="439" customFormat="1" ht="15" customHeight="1" x14ac:dyDescent="0.3"/>
    <row r="14" s="439" customFormat="1" ht="15" customHeight="1" x14ac:dyDescent="0.3"/>
    <row r="15" s="439" customFormat="1" ht="15" customHeight="1" x14ac:dyDescent="0.3"/>
    <row r="16" s="439" customFormat="1" ht="15" customHeight="1" x14ac:dyDescent="0.3"/>
    <row r="17" spans="1:26" s="439" customFormat="1" ht="15" customHeight="1" x14ac:dyDescent="0.3"/>
    <row r="18" spans="1:26" s="439" customFormat="1" ht="15" customHeight="1" x14ac:dyDescent="0.3"/>
    <row r="19" spans="1:26" s="439" customFormat="1" ht="15" customHeight="1" x14ac:dyDescent="0.3"/>
    <row r="20" spans="1:26" s="439" customFormat="1" ht="15" customHeight="1" x14ac:dyDescent="0.3"/>
    <row r="21" spans="1:26" s="439" customFormat="1" ht="15" customHeight="1" x14ac:dyDescent="0.3"/>
    <row r="22" spans="1:26" s="439" customFormat="1" ht="15" customHeight="1" x14ac:dyDescent="0.3"/>
    <row r="23" spans="1:26" s="439" customFormat="1" ht="15.75" customHeight="1" x14ac:dyDescent="0.3"/>
    <row r="24" spans="1:26" s="439" customFormat="1" ht="15" customHeight="1" x14ac:dyDescent="0.3"/>
    <row r="25" spans="1:26" s="439" customFormat="1" ht="15.75" customHeight="1" x14ac:dyDescent="0.3"/>
    <row r="26" spans="1:26" s="666" customFormat="1" ht="15.75" customHeight="1" x14ac:dyDescent="0.25"/>
    <row r="27" spans="1:26" s="666" customFormat="1" ht="15.75" customHeight="1" x14ac:dyDescent="0.25">
      <c r="A27" s="667"/>
      <c r="B27" s="667"/>
      <c r="C27" s="667"/>
      <c r="D27" s="667"/>
      <c r="E27" s="667"/>
      <c r="F27" s="667"/>
      <c r="G27" s="667"/>
      <c r="H27" s="667"/>
      <c r="I27" s="667"/>
      <c r="J27" s="667"/>
      <c r="K27" s="667"/>
      <c r="L27" s="667"/>
      <c r="M27" s="667"/>
      <c r="N27" s="667"/>
      <c r="O27" s="667"/>
      <c r="P27" s="667"/>
      <c r="Q27" s="667"/>
      <c r="R27" s="667"/>
      <c r="S27" s="667"/>
      <c r="T27" s="667"/>
      <c r="U27" s="667"/>
      <c r="V27" s="667"/>
      <c r="W27" s="667"/>
      <c r="X27" s="667"/>
      <c r="Y27" s="667"/>
      <c r="Z27" s="667"/>
    </row>
    <row r="28" spans="1:26" s="666" customFormat="1" ht="15.75" customHeight="1" x14ac:dyDescent="0.25">
      <c r="A28" s="667"/>
      <c r="B28" s="667"/>
      <c r="C28" s="667"/>
      <c r="D28" s="667"/>
      <c r="E28" s="667"/>
      <c r="F28" s="667"/>
      <c r="G28" s="667"/>
      <c r="H28" s="667"/>
      <c r="I28" s="667"/>
      <c r="J28" s="667"/>
      <c r="K28" s="667"/>
      <c r="L28" s="667"/>
      <c r="M28" s="667"/>
      <c r="N28" s="667"/>
      <c r="O28" s="667"/>
      <c r="P28" s="667"/>
      <c r="Q28" s="667"/>
      <c r="R28" s="667"/>
      <c r="S28" s="667"/>
      <c r="T28" s="667"/>
      <c r="U28" s="667"/>
      <c r="V28" s="667"/>
      <c r="W28" s="667"/>
      <c r="X28" s="667"/>
      <c r="Y28" s="667"/>
      <c r="Z28" s="667"/>
    </row>
    <row r="29" spans="1:26" s="439" customFormat="1" ht="15.75" customHeight="1" x14ac:dyDescent="0.25"/>
    <row r="30" spans="1:26" s="439" customFormat="1" ht="15.75" customHeight="1" x14ac:dyDescent="0.25"/>
    <row r="31" spans="1:26" s="439" customFormat="1" ht="15.75" customHeight="1" x14ac:dyDescent="0.25"/>
    <row r="32" spans="1:26" s="439" customFormat="1" ht="15.75" customHeight="1" x14ac:dyDescent="0.25"/>
    <row r="33" s="439" customFormat="1" ht="15.75" customHeight="1" x14ac:dyDescent="0.25"/>
    <row r="34" s="439" customFormat="1" ht="15.75" customHeight="1" x14ac:dyDescent="0.25"/>
    <row r="35" s="439" customFormat="1" ht="15.75" customHeight="1" x14ac:dyDescent="0.25"/>
    <row r="36" s="439" customFormat="1" ht="15.75" customHeight="1" x14ac:dyDescent="0.25"/>
    <row r="37" s="439" customFormat="1" ht="15.75" customHeight="1" x14ac:dyDescent="0.25"/>
    <row r="38" s="439" customFormat="1" ht="15.75" customHeight="1" x14ac:dyDescent="0.25"/>
    <row r="39" s="439" customFormat="1" ht="15.75" customHeight="1" x14ac:dyDescent="0.25"/>
    <row r="40" s="439" customFormat="1" ht="15.75" customHeight="1" x14ac:dyDescent="0.25"/>
    <row r="41" s="439" customFormat="1" ht="15.75" customHeight="1" x14ac:dyDescent="0.25"/>
    <row r="42" s="439" customFormat="1" ht="15.75" customHeight="1" x14ac:dyDescent="0.25"/>
    <row r="43" s="439" customFormat="1" ht="15.75" customHeight="1" x14ac:dyDescent="0.25"/>
    <row r="44" s="439" customFormat="1" ht="15.75" customHeight="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IV TRIMESTRE </vt:lpstr>
      <vt:lpstr>MATRIZ PRIMER TRIMESTRE </vt:lpstr>
      <vt:lpstr>OBSERVACIÓN  1 TRIMESTRE </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ingri</cp:lastModifiedBy>
  <cp:revision/>
  <dcterms:created xsi:type="dcterms:W3CDTF">2021-05-25T21:43:19Z</dcterms:created>
  <dcterms:modified xsi:type="dcterms:W3CDTF">2022-02-10T00:47:21Z</dcterms:modified>
</cp:coreProperties>
</file>