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2/2022_Seguimiento/"/>
    </mc:Choice>
  </mc:AlternateContent>
  <xr:revisionPtr revIDLastSave="4750" documentId="8_{B52BAC1B-31D5-40BA-B2B9-5A7D9B999ADA}" xr6:coauthVersionLast="47" xr6:coauthVersionMax="47" xr10:uidLastSave="{47E0CC01-C67D-459D-8169-0FEC018E457E}"/>
  <bookViews>
    <workbookView xWindow="-120" yWindow="-120" windowWidth="20730" windowHeight="11040" tabRatio="599" firstSheet="1" activeTab="1" xr2:uid="{00000000-000D-0000-FFFF-FFFF00000000}"/>
  </bookViews>
  <sheets>
    <sheet name="Listas" sheetId="4" state="hidden" r:id="rId1"/>
    <sheet name="Menú" sheetId="9" r:id="rId2"/>
    <sheet name="Control de cambios" sheetId="10" state="hidden" r:id="rId3"/>
    <sheet name="Plan de Acción Institucional In" sheetId="2" r:id="rId4"/>
    <sheet name="Objetivos y metas proyectos" sheetId="11" r:id="rId5"/>
    <sheet name="Metas e indicadores PDD" sheetId="13" r:id="rId6"/>
    <sheet name="Presupuesto" sheetId="14" r:id="rId7"/>
    <sheet name="Indicadores de Gestión" sheetId="24" r:id="rId8"/>
    <sheet name="Mapa y plan de riesgos"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7" hidden="1">'Indicadores de Gestión'!$A$12:$EI$108</definedName>
    <definedName name="_xlnm._FilterDatabase" localSheetId="0" hidden="1">Listas!$A$1:$Q$120</definedName>
    <definedName name="_xlnm._FilterDatabase" localSheetId="5" hidden="1">'Metas e indicadores PDD'!$A$7:$C$61</definedName>
    <definedName name="_xlnm._FilterDatabase" localSheetId="4" hidden="1">'Objetivos y metas proyectos'!$A$7:$J$7</definedName>
    <definedName name="_xlnm._FilterDatabase" localSheetId="3" hidden="1">'Plan de Acción Institucional In'!$AW$14:$AZ$183</definedName>
    <definedName name="_xlnm._FilterDatabase" localSheetId="6" hidden="1">Presupuesto!$A$8:$K$8</definedName>
    <definedName name="Años">[1]Listas!$B$2:$B$6</definedName>
    <definedName name="_xlnm.Print_Area" localSheetId="8">'Mapa y plan de riesgos'!$A$1:$AW$82</definedName>
    <definedName name="cd">[2]Listas!$B$26:$B$30</definedName>
    <definedName name="CG">'[2]homologación conceptos'!$A$3:$A$124</definedName>
    <definedName name="codmet">[2]Listas!$C$26:$C$37</definedName>
    <definedName name="Concepto">[3]Listas!$X$2:$X$116</definedName>
    <definedName name="Direccion" localSheetId="2">'[4]Listas desplegables'!#REF!</definedName>
    <definedName name="Direccion" localSheetId="7">'[5]Listas desplegables'!#REF!</definedName>
    <definedName name="Direccion" localSheetId="5">[1]Listas!$D$2:$D$8</definedName>
    <definedName name="Direccion" localSheetId="4">[1]Listas!$D$2:$D$8</definedName>
    <definedName name="Direccion" localSheetId="6">'[4]Listas desplegables'!#REF!</definedName>
    <definedName name="Direccion">'[4]Listas desplegables'!#REF!</definedName>
    <definedName name="Discapacidad" localSheetId="5">'[6]Listas desplegables'!$D$52:$D$56</definedName>
    <definedName name="Discapacidad" localSheetId="4">'[6]Listas desplegables'!$D$52:$D$56</definedName>
    <definedName name="Discapacidad">'[7]Listas desplegables'!$D$52:$D$56</definedName>
    <definedName name="EJE" localSheetId="2">#REF!,#REF!,#REF!,#REF!,#REF!,#REF!,#REF!,#REF!,#REF!,#REF!,#REF!,#REF!,#REF!</definedName>
    <definedName name="EJE" localSheetId="7">#REF!,#REF!,#REF!,#REF!,#REF!,#REF!,#REF!,#REF!,#REF!,#REF!,#REF!,#REF!,#REF!</definedName>
    <definedName name="EJE" localSheetId="5">#REF!,#REF!,#REF!,#REF!,#REF!,#REF!,#REF!,#REF!,#REF!,#REF!,#REF!,#REF!,#REF!</definedName>
    <definedName name="EJE" localSheetId="4">#REF!,#REF!,#REF!,#REF!,#REF!,#REF!,#REF!,#REF!,#REF!,#REF!,#REF!,#REF!,#REF!</definedName>
    <definedName name="EJE" localSheetId="6">#REF!,#REF!,#REF!,#REF!,#REF!,#REF!,#REF!,#REF!,#REF!,#REF!,#REF!,#REF!,#REF!</definedName>
    <definedName name="EJE">#REF!,#REF!,#REF!,#REF!,#REF!,#REF!,#REF!,#REF!,#REF!,#REF!,#REF!,#REF!,#REF!</definedName>
    <definedName name="Eje_Pilar" localSheetId="2">'[4]Listas desplegables'!#REF!</definedName>
    <definedName name="Eje_Pilar" localSheetId="7">'[5]Listas desplegables'!#REF!</definedName>
    <definedName name="Eje_Pilar" localSheetId="5">[1]Listas!$E$2:$E$4</definedName>
    <definedName name="Eje_Pilar" localSheetId="4">[1]Listas!$E$2:$E$4</definedName>
    <definedName name="Eje_Pilar" localSheetId="6">'[4]Listas desplegables'!#REF!</definedName>
    <definedName name="Eje_Pilar">'[4]Listas desplegables'!#REF!</definedName>
    <definedName name="ejecut" localSheetId="2">#REF!,#REF!,#REF!,#REF!,#REF!,#REF!,#REF!,#REF!,#REF!,#REF!,#REF!,#REF!,#REF!</definedName>
    <definedName name="ejecut" localSheetId="7">#REF!,#REF!,#REF!,#REF!,#REF!,#REF!,#REF!,#REF!,#REF!,#REF!,#REF!,#REF!,#REF!</definedName>
    <definedName name="ejecut" localSheetId="5">#REF!,#REF!,#REF!,#REF!,#REF!,#REF!,#REF!,#REF!,#REF!,#REF!,#REF!,#REF!,#REF!</definedName>
    <definedName name="ejecut" localSheetId="4">#REF!,#REF!,#REF!,#REF!,#REF!,#REF!,#REF!,#REF!,#REF!,#REF!,#REF!,#REF!,#REF!</definedName>
    <definedName name="ejecut" localSheetId="6">#REF!,#REF!,#REF!,#REF!,#REF!,#REF!,#REF!,#REF!,#REF!,#REF!,#REF!,#REF!,#REF!</definedName>
    <definedName name="ejecut">#REF!,#REF!,#REF!,#REF!,#REF!,#REF!,#REF!,#REF!,#REF!,#REF!,#REF!,#REF!,#REF!</definedName>
    <definedName name="EstadoUNDOPE" localSheetId="2">'[4]Listas desplegables'!#REF!</definedName>
    <definedName name="EstadoUNDOPE" localSheetId="7">'[5]Listas desplegables'!#REF!</definedName>
    <definedName name="EstadoUNDOPE" localSheetId="5">[1]Listas!$R$2:$R$6</definedName>
    <definedName name="EstadoUNDOPE" localSheetId="4">[1]Listas!$R$2:$R$6</definedName>
    <definedName name="EstadoUNDOPE" localSheetId="6">'[4]Listas desplegables'!#REF!</definedName>
    <definedName name="EstadoUNDOPE">'[4]Listas desplegables'!#REF!</definedName>
    <definedName name="Etnia">[1]Listas!$V$2:$V$8</definedName>
    <definedName name="Étnico" localSheetId="5">'[6]Listas desplegables'!$F$52:$F$56</definedName>
    <definedName name="Étnico" localSheetId="4">'[6]Listas desplegables'!$F$52:$F$56</definedName>
    <definedName name="Étnico">'[7]Listas desplegables'!$F$52:$F$56</definedName>
    <definedName name="GerenteProy" localSheetId="2">'[4]Listas desplegables'!#REF!</definedName>
    <definedName name="GerenteProy" localSheetId="7">'[5]Listas desplegables'!#REF!</definedName>
    <definedName name="GerenteProy" localSheetId="5">[1]Listas!$C$2:$C$7</definedName>
    <definedName name="GerenteProy" localSheetId="4">[1]Listas!$C$2:$C$7</definedName>
    <definedName name="GerenteProy" localSheetId="6">'[4]Listas desplegables'!#REF!</definedName>
    <definedName name="GerenteProy">'[4]Listas desplegables'!#REF!</definedName>
    <definedName name="Localidad" localSheetId="5">[2]Listas!$F$97:$F$117</definedName>
    <definedName name="Localidad" localSheetId="4">[2]Listas!$F$97:$F$117</definedName>
    <definedName name="localidad">[8]Hoja6!$A$192:$A$212</definedName>
    <definedName name="Localidades" localSheetId="2">'[4]Listas desplegables'!#REF!</definedName>
    <definedName name="Localidades" localSheetId="7">'[5]Listas desplegables'!#REF!</definedName>
    <definedName name="Localidades" localSheetId="5">[1]Listas!$G$2:$G$22</definedName>
    <definedName name="Localidades" localSheetId="4">[1]Listas!$G$2:$G$22</definedName>
    <definedName name="Localidades" localSheetId="6">'[4]Listas desplegables'!#REF!</definedName>
    <definedName name="Localidades">'[4]Listas desplegables'!#REF!</definedName>
    <definedName name="Localidades2">[1]Listas!$X$2:$X$26</definedName>
    <definedName name="medida" localSheetId="5">[9]Hoja6!$A$132:$A$135</definedName>
    <definedName name="medida" localSheetId="4">[9]Hoja6!$A$132:$A$135</definedName>
    <definedName name="medida">[8]Hoja6!$A$132:$A$135</definedName>
    <definedName name="Meses" localSheetId="7">'[5]Listas desplegables'!$A$2:$A$13</definedName>
    <definedName name="Meses" localSheetId="5">[1]Listas!$A$2:$A$13</definedName>
    <definedName name="Meses" localSheetId="4">[1]Listas!$A$2:$A$13</definedName>
    <definedName name="Meses">'[4]Listas desplegables'!$A$2:$A$13</definedName>
    <definedName name="metas" localSheetId="5">[10]Hoja1!$M$2:$M$19</definedName>
    <definedName name="metas" localSheetId="4">[10]Hoja1!$M$2:$M$19</definedName>
    <definedName name="metas">[11]Hoja1!$M$2:$M$19</definedName>
    <definedName name="MetaSect">[2]Listas!$I$51:$I$93</definedName>
    <definedName name="ObjEstratégico" localSheetId="2">'[4]Listas desplegables'!#REF!</definedName>
    <definedName name="ObjEstratégico" localSheetId="7">'[5]Listas desplegables'!#REF!</definedName>
    <definedName name="ObjEstratégico" localSheetId="5">[1]Listas!$O$2:$O$6</definedName>
    <definedName name="ObjEstratégico" localSheetId="4">[1]Listas!$O$2:$O$6</definedName>
    <definedName name="ObjEstratégico" localSheetId="6">'[4]Listas desplegables'!#REF!</definedName>
    <definedName name="ObjEstratégico">'[4]Listas desplegables'!#REF!</definedName>
    <definedName name="Objetivosestratégicos" localSheetId="5">[12]Hoja1!$C$1:$C$5</definedName>
    <definedName name="Objetivosestratégicos" localSheetId="4">[12]Hoja1!$C$1:$C$5</definedName>
    <definedName name="Objetivosestratégicos">[13]Hoja1!$C$1:$C$5</definedName>
    <definedName name="ObjGeneral" localSheetId="2">'[4]Listas desplegables'!#REF!</definedName>
    <definedName name="ObjGeneral" localSheetId="7">'[5]Listas desplegables'!#REF!</definedName>
    <definedName name="ObjGeneral" localSheetId="5">[1]Listas!$J$2:$J$15</definedName>
    <definedName name="ObjGeneral" localSheetId="4">[1]Listas!$J$2:$J$15</definedName>
    <definedName name="ObjGeneral" localSheetId="6">'[4]Listas desplegables'!#REF!</definedName>
    <definedName name="ObjGeneral">'[4]Listas desplegables'!#REF!</definedName>
    <definedName name="periodicidad" localSheetId="2">'[4]Listas desplegables'!#REF!</definedName>
    <definedName name="periodicidad" localSheetId="7">'[5]Listas desplegables'!#REF!</definedName>
    <definedName name="periodicidad" localSheetId="5">'[4]Listas desplegables'!#REF!</definedName>
    <definedName name="periodicidad" localSheetId="4">'[4]Listas desplegables'!#REF!</definedName>
    <definedName name="periodicidad" localSheetId="6">'[4]Listas desplegables'!#REF!</definedName>
    <definedName name="periodicidad">'[4]Listas desplegables'!#REF!</definedName>
    <definedName name="Periodicidadindicador" localSheetId="5">[12]Hoja1!$D$1:$D$4</definedName>
    <definedName name="Periodicidadindicador" localSheetId="4">[12]Hoja1!$D$1:$D$4</definedName>
    <definedName name="Periodicidadindicador">[13]Hoja1!$D$1:$D$4</definedName>
    <definedName name="Procesos" localSheetId="2">'[4]Listas desplegables'!#REF!</definedName>
    <definedName name="Procesos" localSheetId="7">'[5]Listas desplegables'!#REF!</definedName>
    <definedName name="Procesos" localSheetId="5">[1]Listas!$L$2:$L$14</definedName>
    <definedName name="Procesos" localSheetId="4">[1]Listas!$L$2:$L$14</definedName>
    <definedName name="Procesos" localSheetId="6">'[4]Listas desplegables'!#REF!</definedName>
    <definedName name="Procesos">'[4]Listas desplegables'!#REF!</definedName>
    <definedName name="Prog_PPD" localSheetId="2">'[4]Listas desplegables'!#REF!</definedName>
    <definedName name="Prog_PPD" localSheetId="7">'[5]Listas desplegables'!#REF!</definedName>
    <definedName name="Prog_PPD" localSheetId="5">[1]Listas!$F$2:$F$9</definedName>
    <definedName name="Prog_PPD" localSheetId="4">[1]Listas!$F$2:$F$9</definedName>
    <definedName name="Prog_PPD" localSheetId="6">'[4]Listas desplegables'!#REF!</definedName>
    <definedName name="Prog_PPD">'[4]Listas desplegables'!#REF!</definedName>
    <definedName name="PROY4022" localSheetId="2">#REF!</definedName>
    <definedName name="PROY4022" localSheetId="7">#REF!</definedName>
    <definedName name="PROY4022" localSheetId="5">#REF!</definedName>
    <definedName name="PROY4022" localSheetId="4">#REF!</definedName>
    <definedName name="PROY4022" localSheetId="6">#REF!</definedName>
    <definedName name="PROY4022">#REF!</definedName>
    <definedName name="PROY4024" localSheetId="2">#REF!</definedName>
    <definedName name="PROY4024" localSheetId="7">#REF!</definedName>
    <definedName name="PROY4024" localSheetId="5">#REF!</definedName>
    <definedName name="PROY4024" localSheetId="4">#REF!</definedName>
    <definedName name="PROY4024" localSheetId="6">#REF!</definedName>
    <definedName name="PROY4024">#REF!</definedName>
    <definedName name="proy4025" localSheetId="2">#REF!</definedName>
    <definedName name="proy4025" localSheetId="7">#REF!</definedName>
    <definedName name="proy4025" localSheetId="5">#REF!</definedName>
    <definedName name="proy4025" localSheetId="4">#REF!</definedName>
    <definedName name="proy4025" localSheetId="6">#REF!</definedName>
    <definedName name="proy4025">#REF!</definedName>
    <definedName name="PROY4027" localSheetId="2">#REF!</definedName>
    <definedName name="PROY4027" localSheetId="7">#REF!</definedName>
    <definedName name="PROY4027" localSheetId="5">#REF!</definedName>
    <definedName name="PROY4027" localSheetId="4">#REF!</definedName>
    <definedName name="PROY4027" localSheetId="6">#REF!</definedName>
    <definedName name="PROY4027">#REF!</definedName>
    <definedName name="PROY4028" localSheetId="2">#REF!</definedName>
    <definedName name="PROY4028" localSheetId="7">#REF!</definedName>
    <definedName name="PROY4028" localSheetId="5">#REF!</definedName>
    <definedName name="PROY4028" localSheetId="4">#REF!</definedName>
    <definedName name="PROY4028" localSheetId="6">#REF!</definedName>
    <definedName name="PROY4028">#REF!</definedName>
    <definedName name="PROY4029" localSheetId="2">#REF!</definedName>
    <definedName name="PROY4029" localSheetId="7">#REF!</definedName>
    <definedName name="PROY4029" localSheetId="5">#REF!</definedName>
    <definedName name="PROY4029" localSheetId="4">#REF!</definedName>
    <definedName name="PROY4029" localSheetId="6">#REF!</definedName>
    <definedName name="PROY4029">#REF!</definedName>
    <definedName name="PROY4125" localSheetId="2">#REF!</definedName>
    <definedName name="PROY4125" localSheetId="7">#REF!</definedName>
    <definedName name="PROY4125" localSheetId="5">#REF!</definedName>
    <definedName name="PROY4125" localSheetId="4">#REF!</definedName>
    <definedName name="PROY4125" localSheetId="6">#REF!</definedName>
    <definedName name="PROY4125">#REF!</definedName>
    <definedName name="PROY4280" localSheetId="2">#REF!</definedName>
    <definedName name="PROY4280" localSheetId="7">#REF!</definedName>
    <definedName name="PROY4280" localSheetId="5">#REF!</definedName>
    <definedName name="PROY4280" localSheetId="4">#REF!</definedName>
    <definedName name="PROY4280" localSheetId="6">#REF!</definedName>
    <definedName name="PROY4280">#REF!</definedName>
    <definedName name="PROY4281" localSheetId="2">#REF!</definedName>
    <definedName name="PROY4281" localSheetId="7">#REF!</definedName>
    <definedName name="PROY4281" localSheetId="5">#REF!</definedName>
    <definedName name="PROY4281" localSheetId="4">#REF!</definedName>
    <definedName name="PROY4281" localSheetId="6">#REF!</definedName>
    <definedName name="PROY4281">#REF!</definedName>
    <definedName name="ProyectoInv" localSheetId="2">'[4]Listas desplegables'!#REF!</definedName>
    <definedName name="ProyectoInv" localSheetId="7">'[5]Listas desplegables'!#REF!</definedName>
    <definedName name="ProyectoInv" localSheetId="5">[2]Listas!$C$2:$C$19</definedName>
    <definedName name="ProyectoInv" localSheetId="4">[2]Listas!$C$2:$C$19</definedName>
    <definedName name="ProyectoInv" localSheetId="6">'[4]Listas desplegables'!#REF!</definedName>
    <definedName name="ProyectoInv">'[4]Listas desplegables'!#REF!</definedName>
    <definedName name="PROYECTOS" localSheetId="5">[10]Hoja1!$A:$A</definedName>
    <definedName name="PROYECTOS" localSheetId="4">[10]Hoja1!$A:$A</definedName>
    <definedName name="PROYECTOS">[11]Hoja1!$A:$A</definedName>
    <definedName name="PRYT" localSheetId="2">#REF!</definedName>
    <definedName name="PRYT" localSheetId="5">#REF!</definedName>
    <definedName name="PRYT" localSheetId="4">#REF!</definedName>
    <definedName name="PRYT" localSheetId="6">#REF!</definedName>
    <definedName name="PRYT">#REF!</definedName>
    <definedName name="PT" localSheetId="2">#REF!</definedName>
    <definedName name="PT" localSheetId="5">#REF!</definedName>
    <definedName name="PT" localSheetId="4">#REF!</definedName>
    <definedName name="PT" localSheetId="6">#REF!</definedName>
    <definedName name="PT">#REF!</definedName>
    <definedName name="S">[3]Listas!$H$2:$H$17</definedName>
    <definedName name="ServicioUNDOPE" localSheetId="2">'[4]Listas desplegables'!#REF!</definedName>
    <definedName name="ServicioUNDOPE" localSheetId="7">'[5]Listas desplegables'!#REF!</definedName>
    <definedName name="ServicioUNDOPE" localSheetId="5">[1]Listas!$Q$2:$Q$35</definedName>
    <definedName name="ServicioUNDOPE" localSheetId="4">[1]Listas!$Q$2:$Q$35</definedName>
    <definedName name="ServicioUNDOPE" localSheetId="6">'[4]Listas desplegables'!#REF!</definedName>
    <definedName name="ServicioUNDOPE">'[4]Listas desplegables'!#REF!</definedName>
    <definedName name="Sexo">[1]Listas!$W$2:$W$3</definedName>
    <definedName name="Si_No">[1]Listas!$U$2:$U$3</definedName>
    <definedName name="Subdireccion" localSheetId="2">'[4]Listas desplegables'!#REF!</definedName>
    <definedName name="Subdireccion" localSheetId="7">'[5]Listas desplegables'!#REF!</definedName>
    <definedName name="Subdireccion" localSheetId="5">[1]Listas!$H$2:$H$17</definedName>
    <definedName name="Subdireccion" localSheetId="4">[1]Listas!$H$2:$H$17</definedName>
    <definedName name="Subdireccion" localSheetId="6">'[4]Listas desplegables'!#REF!</definedName>
    <definedName name="Subdireccion">'[4]Listas desplegables'!#REF!</definedName>
    <definedName name="Subdirección">[2]Listas!$A$97:$A$112</definedName>
    <definedName name="Subsistema" localSheetId="2">'[4]Listas desplegables'!#REF!</definedName>
    <definedName name="Subsistema" localSheetId="7">'[5]Listas desplegables'!#REF!</definedName>
    <definedName name="Subsistema" localSheetId="5">[1]Listas!$M$2:$M$9</definedName>
    <definedName name="Subsistema" localSheetId="4">[1]Listas!$M$2:$M$9</definedName>
    <definedName name="Subsistema" localSheetId="6">'[4]Listas desplegables'!#REF!</definedName>
    <definedName name="Subsistema">'[4]Listas desplegables'!#REF!</definedName>
    <definedName name="Tenencia" localSheetId="2">'[4]Listas desplegables'!#REF!</definedName>
    <definedName name="Tenencia" localSheetId="7">'[5]Listas desplegables'!#REF!</definedName>
    <definedName name="Tenencia" localSheetId="5">[1]Listas!$S$2:$S$6</definedName>
    <definedName name="Tenencia" localSheetId="4">[1]Listas!$S$2:$S$6</definedName>
    <definedName name="Tenencia" localSheetId="6">'[4]Listas desplegables'!#REF!</definedName>
    <definedName name="Tenencia">'[4]Listas desplegables'!#REF!</definedName>
    <definedName name="Tipo" localSheetId="5">[12]Hoja1!$B$1:$B$3</definedName>
    <definedName name="Tipo" localSheetId="4">[12]Hoja1!$B$1:$B$3</definedName>
    <definedName name="Tipo">[13]Hoja1!$B$1:$B$3</definedName>
    <definedName name="Tipo_Meta" localSheetId="2">'[4]Listas desplegables'!#REF!</definedName>
    <definedName name="Tipo_Meta" localSheetId="7">'[5]Listas desplegables'!#REF!</definedName>
    <definedName name="Tipo_Meta" localSheetId="5">'[4]Listas desplegables'!#REF!</definedName>
    <definedName name="Tipo_Meta" localSheetId="4">'[4]Listas desplegables'!#REF!</definedName>
    <definedName name="Tipo_Meta" localSheetId="6">'[4]Listas desplegables'!#REF!</definedName>
    <definedName name="Tipo_Meta">'[4]Listas desplegables'!#REF!</definedName>
    <definedName name="TipoInd" localSheetId="2">'[4]Listas desplegables'!#REF!</definedName>
    <definedName name="TipoInd" localSheetId="7">'[5]Listas desplegables'!#REF!</definedName>
    <definedName name="TipoInd" localSheetId="5">'[4]Listas desplegables'!#REF!</definedName>
    <definedName name="TipoInd" localSheetId="4">'[4]Listas desplegables'!#REF!</definedName>
    <definedName name="TipoInd" localSheetId="6">'[4]Listas desplegables'!#REF!</definedName>
    <definedName name="TipoInd">'[4]Listas desplegables'!#REF!</definedName>
    <definedName name="TipoMeta" localSheetId="2">'[4]Listas desplegables'!#REF!</definedName>
    <definedName name="TipoMeta" localSheetId="7">'[5]Listas desplegables'!#REF!</definedName>
    <definedName name="TipoMeta" localSheetId="5">#REF!</definedName>
    <definedName name="TipoMeta" localSheetId="4">#REF!</definedName>
    <definedName name="TipoMeta" localSheetId="6">'[4]Listas desplegables'!#REF!</definedName>
    <definedName name="TipoMeta">'[4]Listas desplegables'!#REF!</definedName>
    <definedName name="TipoOperación" localSheetId="2">'[4]Listas desplegables'!#REF!</definedName>
    <definedName name="TipoOperación" localSheetId="7">'[5]Listas desplegables'!#REF!</definedName>
    <definedName name="TipoOperación" localSheetId="5">[1]Listas!$T$2:$T$5</definedName>
    <definedName name="TipoOperación" localSheetId="4">[1]Listas!$T$2:$T$5</definedName>
    <definedName name="TipoOperación" localSheetId="6">'[4]Listas desplegables'!#REF!</definedName>
    <definedName name="TipoOperación">'[4]Listas desplegables'!#REF!</definedName>
    <definedName name="UO" localSheetId="5">'[6]Listas desplegables'!$H$35:$H$69</definedName>
    <definedName name="UO" localSheetId="4">'[6]Listas desplegables'!$H$35:$H$69</definedName>
    <definedName name="UO">'[7]Listas desplegables'!$H$35:$H$69</definedName>
    <definedName name="VALORACION">[2]Listas!$A$121:$A$125</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CI108" i="24" l="1"/>
  <c r="CG108" i="24"/>
  <c r="CH108" i="24" s="1"/>
  <c r="CJ108" i="24" s="1"/>
  <c r="CF108" i="24"/>
  <c r="CE108" i="24"/>
  <c r="BK108" i="24"/>
  <c r="AV108" i="24"/>
  <c r="AG108" i="24"/>
  <c r="CI107" i="24"/>
  <c r="CH107" i="24"/>
  <c r="CJ107" i="24" s="1"/>
  <c r="CG107" i="24"/>
  <c r="BK107" i="24"/>
  <c r="AV107" i="24"/>
  <c r="AG107" i="24"/>
  <c r="CG106" i="24"/>
  <c r="CH106" i="24" s="1"/>
  <c r="CJ106" i="24" s="1"/>
  <c r="CG105" i="24"/>
  <c r="CH105" i="24" s="1"/>
  <c r="CJ105" i="24" s="1"/>
  <c r="BK105" i="24"/>
  <c r="AV105" i="24"/>
  <c r="AG105" i="24"/>
  <c r="CG104" i="24"/>
  <c r="CH104" i="24" s="1"/>
  <c r="CJ104" i="24" s="1"/>
  <c r="BK104" i="24"/>
  <c r="AG104" i="24"/>
  <c r="CF103" i="24"/>
  <c r="CE103" i="24"/>
  <c r="CG103" i="24" s="1"/>
  <c r="CH103" i="24" s="1"/>
  <c r="CJ103" i="24" s="1"/>
  <c r="CJ102" i="24"/>
  <c r="CG102" i="24"/>
  <c r="CH102" i="24" s="1"/>
  <c r="AV102" i="24"/>
  <c r="AG102" i="24"/>
  <c r="CI101" i="24"/>
  <c r="CG101" i="24"/>
  <c r="CH101" i="24" s="1"/>
  <c r="CJ101" i="24" s="1"/>
  <c r="CF101" i="24"/>
  <c r="CE101" i="24"/>
  <c r="AV101" i="24"/>
  <c r="CI100" i="24"/>
  <c r="CF100" i="24"/>
  <c r="CG100" i="24" s="1"/>
  <c r="CH100" i="24" s="1"/>
  <c r="CJ100" i="24" s="1"/>
  <c r="CE100" i="24"/>
  <c r="CI99" i="24"/>
  <c r="CH99" i="24"/>
  <c r="CJ99" i="24" s="1"/>
  <c r="CF99" i="24"/>
  <c r="CE99" i="24"/>
  <c r="CG99" i="24" s="1"/>
  <c r="BK99" i="24"/>
  <c r="AV99" i="24"/>
  <c r="AG99" i="24"/>
  <c r="CI98" i="24"/>
  <c r="CF98" i="24"/>
  <c r="CE98" i="24"/>
  <c r="CG98" i="24" s="1"/>
  <c r="CH98" i="24" s="1"/>
  <c r="CJ98" i="24" s="1"/>
  <c r="AV98" i="24"/>
  <c r="CI97" i="24"/>
  <c r="CF97" i="24"/>
  <c r="CE97" i="24"/>
  <c r="CG97" i="24" s="1"/>
  <c r="CH97" i="24" s="1"/>
  <c r="CJ97" i="24" s="1"/>
  <c r="BK97" i="24"/>
  <c r="AV97" i="24"/>
  <c r="AG97" i="24"/>
  <c r="CI96" i="24"/>
  <c r="CF96" i="24"/>
  <c r="CE96" i="24"/>
  <c r="CG96" i="24" s="1"/>
  <c r="CH96" i="24" s="1"/>
  <c r="BK96" i="24"/>
  <c r="AV96" i="24"/>
  <c r="AG96" i="24"/>
  <c r="CI95" i="24"/>
  <c r="CF95" i="24"/>
  <c r="BK95" i="24"/>
  <c r="BD95" i="24"/>
  <c r="BF95" i="24" s="1"/>
  <c r="BA95" i="24"/>
  <c r="AT95" i="24"/>
  <c r="CE95" i="24" s="1"/>
  <c r="CG95" i="24" s="1"/>
  <c r="CH95" i="24" s="1"/>
  <c r="CJ95" i="24" s="1"/>
  <c r="AG95" i="24"/>
  <c r="AE95" i="24"/>
  <c r="CI94" i="24"/>
  <c r="CH94" i="24"/>
  <c r="CJ94" i="24" s="1"/>
  <c r="CF94" i="24"/>
  <c r="CE94" i="24"/>
  <c r="CG94" i="24" s="1"/>
  <c r="BK94" i="24"/>
  <c r="AV94" i="24"/>
  <c r="AG94" i="24"/>
  <c r="CI93" i="24"/>
  <c r="CF93" i="24"/>
  <c r="CE93" i="24"/>
  <c r="CG93" i="24" s="1"/>
  <c r="CH93" i="24" s="1"/>
  <c r="CJ93" i="24" s="1"/>
  <c r="BK93" i="24"/>
  <c r="AG93" i="24"/>
  <c r="CI90" i="24"/>
  <c r="CG90" i="24"/>
  <c r="CH90" i="24" s="1"/>
  <c r="AV90" i="24"/>
  <c r="CI89" i="24"/>
  <c r="CF89" i="24"/>
  <c r="CG89" i="24" s="1"/>
  <c r="CH89" i="24" s="1"/>
  <c r="CJ89" i="24" s="1"/>
  <c r="CE89" i="24"/>
  <c r="BK89" i="24"/>
  <c r="AV89" i="24"/>
  <c r="AG89" i="24"/>
  <c r="CI88" i="24"/>
  <c r="CG88" i="24"/>
  <c r="CH88" i="24" s="1"/>
  <c r="CJ88" i="24" s="1"/>
  <c r="CF88" i="24"/>
  <c r="CE88" i="24"/>
  <c r="BK88" i="24"/>
  <c r="AV88" i="24"/>
  <c r="AG88" i="24"/>
  <c r="CI87" i="24"/>
  <c r="CF87" i="24"/>
  <c r="CE87" i="24"/>
  <c r="CG87" i="24" s="1"/>
  <c r="CH87" i="24" s="1"/>
  <c r="CJ87" i="24" s="1"/>
  <c r="BK87" i="24"/>
  <c r="CI85" i="24"/>
  <c r="CG85" i="24"/>
  <c r="CH85" i="24" s="1"/>
  <c r="CJ85" i="24" s="1"/>
  <c r="CF85" i="24"/>
  <c r="CE85" i="24"/>
  <c r="AV85" i="24"/>
  <c r="CI84" i="24"/>
  <c r="CF84" i="24"/>
  <c r="CG84" i="24" s="1"/>
  <c r="CH84" i="24" s="1"/>
  <c r="CJ84" i="24" s="1"/>
  <c r="CE84" i="24"/>
  <c r="BK84" i="24"/>
  <c r="AV84" i="24"/>
  <c r="AG84" i="24"/>
  <c r="CI83" i="24"/>
  <c r="CG83" i="24"/>
  <c r="CH83" i="24" s="1"/>
  <c r="CJ83" i="24" s="1"/>
  <c r="CF83" i="24"/>
  <c r="CE83" i="24"/>
  <c r="BK83" i="24"/>
  <c r="AV83" i="24"/>
  <c r="AG83" i="24"/>
  <c r="CI82" i="24"/>
  <c r="CF82" i="24"/>
  <c r="CE82" i="24"/>
  <c r="CG82" i="24" s="1"/>
  <c r="CH82" i="24" s="1"/>
  <c r="CJ82" i="24" s="1"/>
  <c r="AV82" i="24"/>
  <c r="CI81" i="24"/>
  <c r="CG81" i="24"/>
  <c r="CH81" i="24" s="1"/>
  <c r="CJ81" i="24" s="1"/>
  <c r="CF81" i="24"/>
  <c r="CE81" i="24"/>
  <c r="CI80" i="24"/>
  <c r="CF80" i="24"/>
  <c r="CE80" i="24"/>
  <c r="CG80" i="24" s="1"/>
  <c r="CH80" i="24" s="1"/>
  <c r="CJ80" i="24" s="1"/>
  <c r="BK80" i="24"/>
  <c r="AG80" i="24"/>
  <c r="CI79" i="24"/>
  <c r="CF79" i="24"/>
  <c r="CE79" i="24"/>
  <c r="CG79" i="24" s="1"/>
  <c r="CH79" i="24" s="1"/>
  <c r="CJ79" i="24" s="1"/>
  <c r="BF79" i="24"/>
  <c r="BA79" i="24"/>
  <c r="AV79" i="24"/>
  <c r="AQ79" i="24"/>
  <c r="AL79" i="24"/>
  <c r="AG79" i="24"/>
  <c r="CI78" i="24"/>
  <c r="CF78" i="24"/>
  <c r="CE78" i="24"/>
  <c r="CG78" i="24" s="1"/>
  <c r="CH78" i="24" s="1"/>
  <c r="BK78" i="24"/>
  <c r="BF78" i="24"/>
  <c r="BA78" i="24"/>
  <c r="AV78" i="24"/>
  <c r="AQ78" i="24"/>
  <c r="AL78" i="24"/>
  <c r="AG78" i="24"/>
  <c r="AB78" i="24"/>
  <c r="W78" i="24"/>
  <c r="CI77" i="24"/>
  <c r="CH77" i="24"/>
  <c r="CJ77" i="24" s="1"/>
  <c r="CF77" i="24"/>
  <c r="CE77" i="24"/>
  <c r="CG77" i="24" s="1"/>
  <c r="BK77" i="24"/>
  <c r="BF77" i="24"/>
  <c r="BA77" i="24"/>
  <c r="AV77" i="24"/>
  <c r="AQ77" i="24"/>
  <c r="AL77" i="24"/>
  <c r="AG77" i="24"/>
  <c r="AB77" i="24"/>
  <c r="CJ75" i="24"/>
  <c r="CI75" i="24"/>
  <c r="CF75" i="24"/>
  <c r="CG75" i="24" s="1"/>
  <c r="CH75" i="24" s="1"/>
  <c r="CE75" i="24"/>
  <c r="BK75" i="24"/>
  <c r="BF75" i="24"/>
  <c r="BA75" i="24"/>
  <c r="AV75" i="24"/>
  <c r="AQ75" i="24"/>
  <c r="AL75" i="24"/>
  <c r="CI74" i="24"/>
  <c r="CF74" i="24"/>
  <c r="CG74" i="24" s="1"/>
  <c r="CH74" i="24" s="1"/>
  <c r="CJ74" i="24" s="1"/>
  <c r="CE74" i="24"/>
  <c r="BF74" i="24"/>
  <c r="AV74" i="24"/>
  <c r="AL74" i="24"/>
  <c r="AB74" i="24"/>
  <c r="CI73" i="24"/>
  <c r="CF73" i="24"/>
  <c r="CE73" i="24"/>
  <c r="CG73" i="24" s="1"/>
  <c r="CH73" i="24" s="1"/>
  <c r="CJ73" i="24" s="1"/>
  <c r="BK73" i="24"/>
  <c r="AV73" i="24"/>
  <c r="AG73" i="24"/>
  <c r="CI72" i="24"/>
  <c r="CF72" i="24"/>
  <c r="CE72" i="24"/>
  <c r="CG72" i="24" s="1"/>
  <c r="CH72" i="24" s="1"/>
  <c r="BK72" i="24"/>
  <c r="BF72" i="24"/>
  <c r="BA72" i="24"/>
  <c r="AV72" i="24"/>
  <c r="AQ72" i="24"/>
  <c r="AL72" i="24"/>
  <c r="AG72" i="24"/>
  <c r="AB72" i="24"/>
  <c r="W72" i="24"/>
  <c r="CI71" i="24"/>
  <c r="CF71" i="24"/>
  <c r="CE71" i="24"/>
  <c r="CG71" i="24" s="1"/>
  <c r="CH71" i="24" s="1"/>
  <c r="CJ71" i="24" s="1"/>
  <c r="BK71" i="24"/>
  <c r="AV71" i="24"/>
  <c r="AG71" i="24"/>
  <c r="CI70" i="24"/>
  <c r="CF70" i="24"/>
  <c r="CE70" i="24"/>
  <c r="CG70" i="24" s="1"/>
  <c r="CH70" i="24" s="1"/>
  <c r="BK70" i="24"/>
  <c r="BF70" i="24"/>
  <c r="BA70" i="24"/>
  <c r="AV70" i="24"/>
  <c r="AQ70" i="24"/>
  <c r="AL70" i="24"/>
  <c r="AG70" i="24"/>
  <c r="AB70" i="24"/>
  <c r="W70" i="24"/>
  <c r="CI69" i="24"/>
  <c r="CH69" i="24"/>
  <c r="CJ69" i="24" s="1"/>
  <c r="CF69" i="24"/>
  <c r="CE69" i="24"/>
  <c r="CG69" i="24" s="1"/>
  <c r="BK69" i="24"/>
  <c r="AV69" i="24"/>
  <c r="AG69" i="24"/>
  <c r="CI67" i="24"/>
  <c r="CF67" i="24"/>
  <c r="CE67" i="24"/>
  <c r="CG67" i="24" s="1"/>
  <c r="CH67" i="24" s="1"/>
  <c r="CJ67" i="24" s="1"/>
  <c r="BK67" i="24"/>
  <c r="AV67" i="24"/>
  <c r="CI66" i="24"/>
  <c r="CF66" i="24"/>
  <c r="CE66" i="24"/>
  <c r="CG66" i="24" s="1"/>
  <c r="CH66" i="24" s="1"/>
  <c r="BK66" i="24"/>
  <c r="AV66" i="24"/>
  <c r="CI65" i="24"/>
  <c r="CF65" i="24"/>
  <c r="CE65" i="24"/>
  <c r="CG65" i="24" s="1"/>
  <c r="CH65" i="24" s="1"/>
  <c r="BK65" i="24"/>
  <c r="AV65" i="24"/>
  <c r="CI64" i="24"/>
  <c r="CF64" i="24"/>
  <c r="CE64" i="24"/>
  <c r="CG64" i="24" s="1"/>
  <c r="CH64" i="24" s="1"/>
  <c r="CJ64" i="24" s="1"/>
  <c r="BK64" i="24"/>
  <c r="BF64" i="24"/>
  <c r="BA64" i="24"/>
  <c r="AV64" i="24"/>
  <c r="AL64" i="24"/>
  <c r="AG64" i="24"/>
  <c r="AB64" i="24"/>
  <c r="W64" i="24"/>
  <c r="CI63" i="24"/>
  <c r="CG63" i="24"/>
  <c r="CH63" i="24" s="1"/>
  <c r="CJ63" i="24" s="1"/>
  <c r="CF63" i="24"/>
  <c r="CE63" i="24"/>
  <c r="BK63" i="24"/>
  <c r="AV63" i="24"/>
  <c r="AG63" i="24"/>
  <c r="CI62" i="24"/>
  <c r="CH62" i="24"/>
  <c r="CJ62" i="24" s="1"/>
  <c r="CF62" i="24"/>
  <c r="CE62" i="24"/>
  <c r="CG62" i="24" s="1"/>
  <c r="AV62" i="24"/>
  <c r="AG62" i="24"/>
  <c r="CI61" i="24"/>
  <c r="CE61" i="24"/>
  <c r="BK61" i="24"/>
  <c r="AU61" i="24"/>
  <c r="AV61" i="24" s="1"/>
  <c r="AG61" i="24"/>
  <c r="CJ60" i="24"/>
  <c r="CI60" i="24"/>
  <c r="CF60" i="24"/>
  <c r="CG60" i="24" s="1"/>
  <c r="CH60" i="24" s="1"/>
  <c r="CE60" i="24"/>
  <c r="AG60" i="24"/>
  <c r="AB60" i="24"/>
  <c r="W60" i="24"/>
  <c r="CI59" i="24"/>
  <c r="CG59" i="24"/>
  <c r="CH59" i="24" s="1"/>
  <c r="CJ59" i="24" s="1"/>
  <c r="CF59" i="24"/>
  <c r="CE59" i="24"/>
  <c r="BK59" i="24"/>
  <c r="CJ58" i="24"/>
  <c r="CI58" i="24"/>
  <c r="CG58" i="24"/>
  <c r="CH58" i="24" s="1"/>
  <c r="CF58" i="24"/>
  <c r="CE58" i="24"/>
  <c r="BK58" i="24"/>
  <c r="AV58" i="24"/>
  <c r="AG58" i="24"/>
  <c r="CI57" i="24"/>
  <c r="CG57" i="24"/>
  <c r="CH57" i="24" s="1"/>
  <c r="CJ57" i="24" s="1"/>
  <c r="CF57" i="24"/>
  <c r="CE57" i="24"/>
  <c r="AV57" i="24"/>
  <c r="CI56" i="24"/>
  <c r="CG56" i="24"/>
  <c r="CH56" i="24" s="1"/>
  <c r="CJ56" i="24" s="1"/>
  <c r="BK56" i="24"/>
  <c r="AV56" i="24"/>
  <c r="CI55" i="24"/>
  <c r="CH55" i="24"/>
  <c r="CJ55" i="24" s="1"/>
  <c r="CF55" i="24"/>
  <c r="CE55" i="24"/>
  <c r="CG55" i="24" s="1"/>
  <c r="AV55" i="24"/>
  <c r="CI54" i="24"/>
  <c r="CG54" i="24"/>
  <c r="CH54" i="24" s="1"/>
  <c r="CJ54" i="24" s="1"/>
  <c r="BJ54" i="24"/>
  <c r="BI54" i="24"/>
  <c r="BK54" i="24" s="1"/>
  <c r="BF54" i="24"/>
  <c r="AV54" i="24"/>
  <c r="CI53" i="24"/>
  <c r="CH53" i="24"/>
  <c r="CJ53" i="24" s="1"/>
  <c r="CF53" i="24"/>
  <c r="CE53" i="24"/>
  <c r="CG53" i="24" s="1"/>
  <c r="BK53" i="24"/>
  <c r="AV53" i="24"/>
  <c r="AQ53" i="24"/>
  <c r="AL53" i="24"/>
  <c r="AG53" i="24"/>
  <c r="AB53" i="24"/>
  <c r="CI52" i="24"/>
  <c r="CF52" i="24"/>
  <c r="CE52" i="24"/>
  <c r="CG52" i="24" s="1"/>
  <c r="CH52" i="24" s="1"/>
  <c r="CJ52" i="24" s="1"/>
  <c r="AV52" i="24"/>
  <c r="CI51" i="24"/>
  <c r="CG51" i="24"/>
  <c r="CH51" i="24" s="1"/>
  <c r="CJ51" i="24" s="1"/>
  <c r="CF51" i="24"/>
  <c r="CE51" i="24"/>
  <c r="AV51" i="24"/>
  <c r="CJ50" i="24"/>
  <c r="CI50" i="24"/>
  <c r="CG50" i="24"/>
  <c r="CH50" i="24" s="1"/>
  <c r="CF50" i="24"/>
  <c r="CE50" i="24"/>
  <c r="AV50" i="24"/>
  <c r="CI49" i="24"/>
  <c r="CF49" i="24"/>
  <c r="CE49" i="24"/>
  <c r="BK49" i="24"/>
  <c r="BF49" i="24"/>
  <c r="BA49" i="24"/>
  <c r="AV49" i="24"/>
  <c r="AQ49" i="24"/>
  <c r="AL49" i="24"/>
  <c r="AG49" i="24"/>
  <c r="AB49" i="24"/>
  <c r="W49" i="24"/>
  <c r="CI48" i="24"/>
  <c r="CH48" i="24"/>
  <c r="CJ48" i="24" s="1"/>
  <c r="CF48" i="24"/>
  <c r="CE48" i="24"/>
  <c r="CG48" i="24" s="1"/>
  <c r="BK48" i="24"/>
  <c r="BF48" i="24"/>
  <c r="BA48" i="24"/>
  <c r="AV48" i="24"/>
  <c r="AQ48" i="24"/>
  <c r="AL48" i="24"/>
  <c r="AG48" i="24"/>
  <c r="AB48" i="24"/>
  <c r="W48" i="24"/>
  <c r="CI47" i="24"/>
  <c r="CG47" i="24"/>
  <c r="CH47" i="24" s="1"/>
  <c r="CJ47" i="24" s="1"/>
  <c r="CF47" i="24"/>
  <c r="CE47" i="24"/>
  <c r="AV47" i="24"/>
  <c r="CI46" i="24"/>
  <c r="CG46" i="24"/>
  <c r="CH46" i="24" s="1"/>
  <c r="CJ46" i="24" s="1"/>
  <c r="CF46" i="24"/>
  <c r="CE46" i="24"/>
  <c r="AV46" i="24"/>
  <c r="CI45" i="24"/>
  <c r="CF45" i="24"/>
  <c r="CE45" i="24"/>
  <c r="BK45" i="24"/>
  <c r="BF45" i="24"/>
  <c r="BA45" i="24"/>
  <c r="AV45" i="24"/>
  <c r="AG45" i="24"/>
  <c r="AB45" i="24"/>
  <c r="W45" i="24"/>
  <c r="CI44" i="24"/>
  <c r="CF44" i="24"/>
  <c r="CG44" i="24" s="1"/>
  <c r="CH44" i="24" s="1"/>
  <c r="CJ44" i="24" s="1"/>
  <c r="CE44" i="24"/>
  <c r="BK44" i="24"/>
  <c r="AV44" i="24"/>
  <c r="CI43" i="24"/>
  <c r="CG43" i="24"/>
  <c r="CH43" i="24" s="1"/>
  <c r="CJ43" i="24" s="1"/>
  <c r="CF43" i="24"/>
  <c r="BK43" i="24"/>
  <c r="AV43" i="24"/>
  <c r="AG43" i="24"/>
  <c r="AE43" i="24"/>
  <c r="CE43" i="24" s="1"/>
  <c r="CI42" i="24"/>
  <c r="CG42" i="24"/>
  <c r="CH42" i="24" s="1"/>
  <c r="CF42" i="24"/>
  <c r="CE42" i="24"/>
  <c r="BK42" i="24"/>
  <c r="AV42" i="24"/>
  <c r="AG42" i="24"/>
  <c r="CI41" i="24"/>
  <c r="CG41" i="24"/>
  <c r="CH41" i="24" s="1"/>
  <c r="CF41" i="24"/>
  <c r="CE41" i="24"/>
  <c r="BK41" i="24"/>
  <c r="BF41" i="24"/>
  <c r="BA41" i="24"/>
  <c r="AV41" i="24"/>
  <c r="AQ41" i="24"/>
  <c r="AL41" i="24"/>
  <c r="AG41" i="24"/>
  <c r="AB41" i="24"/>
  <c r="W41" i="24"/>
  <c r="CJ40" i="24"/>
  <c r="CI40" i="24"/>
  <c r="CG40" i="24"/>
  <c r="CH40" i="24" s="1"/>
  <c r="AV40" i="24"/>
  <c r="AG40" i="24"/>
  <c r="CI39" i="24"/>
  <c r="CF39" i="24"/>
  <c r="CE39" i="24"/>
  <c r="CG39" i="24" s="1"/>
  <c r="CH39" i="24" s="1"/>
  <c r="CJ39" i="24" s="1"/>
  <c r="BK39" i="24"/>
  <c r="AV39" i="24"/>
  <c r="AG39" i="24"/>
  <c r="CI38" i="24"/>
  <c r="CF38" i="24"/>
  <c r="CE38" i="24"/>
  <c r="BK38" i="24"/>
  <c r="AV38" i="24"/>
  <c r="CI37" i="24"/>
  <c r="CF37" i="24"/>
  <c r="CE37" i="24"/>
  <c r="BK37" i="24"/>
  <c r="AV37" i="24"/>
  <c r="AG37" i="24"/>
  <c r="AB37" i="24"/>
  <c r="CI36" i="24"/>
  <c r="CH36" i="24"/>
  <c r="CJ36" i="24" s="1"/>
  <c r="CE36" i="24"/>
  <c r="BK36" i="24"/>
  <c r="BF36" i="24"/>
  <c r="BA36" i="24"/>
  <c r="AU36" i="24"/>
  <c r="AQ36" i="24"/>
  <c r="AL36" i="24"/>
  <c r="AG36" i="24"/>
  <c r="AB36" i="24"/>
  <c r="W36" i="24"/>
  <c r="CI35" i="24"/>
  <c r="CH35" i="24"/>
  <c r="CJ35" i="24" s="1"/>
  <c r="CG35" i="24"/>
  <c r="CF35" i="24"/>
  <c r="CE35" i="24"/>
  <c r="BK35" i="24"/>
  <c r="BF35" i="24"/>
  <c r="BA35" i="24"/>
  <c r="AV35" i="24"/>
  <c r="AQ35" i="24"/>
  <c r="AL35" i="24"/>
  <c r="AG35" i="24"/>
  <c r="AB35" i="24"/>
  <c r="W35" i="24"/>
  <c r="CI34" i="24"/>
  <c r="CF34" i="24"/>
  <c r="CG34" i="24" s="1"/>
  <c r="CH34" i="24" s="1"/>
  <c r="CJ34" i="24" s="1"/>
  <c r="CE34" i="24"/>
  <c r="CI33" i="24"/>
  <c r="CF33" i="24"/>
  <c r="CE33" i="24"/>
  <c r="CG33" i="24" s="1"/>
  <c r="CH33" i="24" s="1"/>
  <c r="CJ33" i="24" s="1"/>
  <c r="AV33" i="24"/>
  <c r="CI32" i="24"/>
  <c r="CH32" i="24"/>
  <c r="CJ32" i="24" s="1"/>
  <c r="CG32" i="24"/>
  <c r="CF32" i="24"/>
  <c r="CE32" i="24"/>
  <c r="BK32" i="24"/>
  <c r="CI31" i="24"/>
  <c r="CF31" i="24"/>
  <c r="CG31" i="24" s="1"/>
  <c r="CH31" i="24" s="1"/>
  <c r="CJ31" i="24" s="1"/>
  <c r="CE31" i="24"/>
  <c r="AV31" i="24"/>
  <c r="CI30" i="24"/>
  <c r="CF30" i="24"/>
  <c r="BK30" i="24"/>
  <c r="BD30" i="24"/>
  <c r="BF30" i="24" s="1"/>
  <c r="BA30" i="24"/>
  <c r="AV30" i="24"/>
  <c r="AB30" i="24"/>
  <c r="W30" i="24"/>
  <c r="CI29" i="24"/>
  <c r="CF29" i="24"/>
  <c r="CG29" i="24" s="1"/>
  <c r="CH29" i="24" s="1"/>
  <c r="CJ29" i="24" s="1"/>
  <c r="CE29" i="24"/>
  <c r="BK29" i="24"/>
  <c r="BF29" i="24"/>
  <c r="BA29" i="24"/>
  <c r="AQ29" i="24"/>
  <c r="AL29" i="24"/>
  <c r="AG29" i="24"/>
  <c r="AB29" i="24"/>
  <c r="W29" i="24"/>
  <c r="CI28" i="24"/>
  <c r="CF28" i="24"/>
  <c r="CE28" i="24"/>
  <c r="CG28" i="24" s="1"/>
  <c r="CH28" i="24" s="1"/>
  <c r="CJ28" i="24" s="1"/>
  <c r="BK28" i="24"/>
  <c r="BF28" i="24"/>
  <c r="BA28" i="24"/>
  <c r="AV28" i="24"/>
  <c r="AQ28" i="24"/>
  <c r="AL28" i="24"/>
  <c r="AG28" i="24"/>
  <c r="AB28" i="24"/>
  <c r="W28" i="24"/>
  <c r="CI27" i="24"/>
  <c r="CH27" i="24"/>
  <c r="CJ27" i="24" s="1"/>
  <c r="CG27" i="24"/>
  <c r="CF27" i="24"/>
  <c r="CE27" i="24"/>
  <c r="BK27" i="24"/>
  <c r="AV27" i="24"/>
  <c r="AG27" i="24"/>
  <c r="CI26" i="24"/>
  <c r="CH26" i="24"/>
  <c r="CJ26" i="24" s="1"/>
  <c r="CF26" i="24"/>
  <c r="CE26" i="24"/>
  <c r="CG26" i="24" s="1"/>
  <c r="CI25" i="24"/>
  <c r="CG25" i="24"/>
  <c r="CH25" i="24" s="1"/>
  <c r="CJ25" i="24" s="1"/>
  <c r="CF25" i="24"/>
  <c r="CE25" i="24"/>
  <c r="AV25" i="24"/>
  <c r="CI24" i="24"/>
  <c r="CF24" i="24"/>
  <c r="CE24" i="24"/>
  <c r="CG24" i="24" s="1"/>
  <c r="CH24" i="24" s="1"/>
  <c r="CJ24" i="24" s="1"/>
  <c r="BK24" i="24"/>
  <c r="BF24" i="24"/>
  <c r="BA24" i="24"/>
  <c r="AQ24" i="24"/>
  <c r="AL24" i="24"/>
  <c r="CI23" i="24"/>
  <c r="CF23" i="24"/>
  <c r="CE23" i="24"/>
  <c r="CG23" i="24" s="1"/>
  <c r="CH23" i="24" s="1"/>
  <c r="CJ23" i="24" s="1"/>
  <c r="BK23" i="24"/>
  <c r="AV23" i="24"/>
  <c r="AG23" i="24"/>
  <c r="CI22" i="24"/>
  <c r="CF22" i="24"/>
  <c r="CE22" i="24"/>
  <c r="CG22" i="24" s="1"/>
  <c r="CH22" i="24" s="1"/>
  <c r="CJ22" i="24" s="1"/>
  <c r="AV22" i="24"/>
  <c r="CI21" i="24"/>
  <c r="CH21" i="24"/>
  <c r="CG21" i="24"/>
  <c r="AV21" i="24"/>
  <c r="CI20" i="24"/>
  <c r="CG20" i="24"/>
  <c r="CH20" i="24" s="1"/>
  <c r="CJ20" i="24" s="1"/>
  <c r="AV20" i="24"/>
  <c r="CJ19" i="24"/>
  <c r="CI19" i="24"/>
  <c r="CH19" i="24"/>
  <c r="CF19" i="24"/>
  <c r="CE19" i="24"/>
  <c r="CI18" i="24"/>
  <c r="CH18" i="24"/>
  <c r="CJ18" i="24" s="1"/>
  <c r="CG18" i="24"/>
  <c r="CF18" i="24"/>
  <c r="CE18" i="24"/>
  <c r="CJ17" i="24"/>
  <c r="CI17" i="24"/>
  <c r="CH17" i="24"/>
  <c r="CF17" i="24"/>
  <c r="CE17" i="24"/>
  <c r="CJ16" i="24"/>
  <c r="CI15" i="24"/>
  <c r="CG15" i="24"/>
  <c r="CH15" i="24" s="1"/>
  <c r="CJ15" i="24" s="1"/>
  <c r="CF15" i="24"/>
  <c r="CE15" i="24"/>
  <c r="CI14" i="24"/>
  <c r="CF14" i="24"/>
  <c r="CE14" i="24"/>
  <c r="BK14" i="24"/>
  <c r="AV14" i="24"/>
  <c r="AG14" i="24"/>
  <c r="CI13" i="24"/>
  <c r="CG13" i="24"/>
  <c r="CH13" i="24" s="1"/>
  <c r="CJ13" i="24" s="1"/>
  <c r="CF13" i="24"/>
  <c r="CE13" i="24"/>
  <c r="BK13" i="24"/>
  <c r="AV13" i="24"/>
  <c r="AG13" i="24"/>
  <c r="CB12" i="24"/>
  <c r="CA12" i="24"/>
  <c r="BZ12" i="24"/>
  <c r="BY12" i="24"/>
  <c r="BX12" i="24"/>
  <c r="BW12" i="24"/>
  <c r="BV12" i="24"/>
  <c r="BU12" i="24"/>
  <c r="BT12" i="24"/>
  <c r="BS12" i="24"/>
  <c r="BR12" i="24"/>
  <c r="BQ12" i="24"/>
  <c r="BP12"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CJ21" i="24" l="1"/>
  <c r="CG38" i="24"/>
  <c r="CH38" i="24" s="1"/>
  <c r="CJ38" i="24" s="1"/>
  <c r="CG45" i="24"/>
  <c r="CH45" i="24" s="1"/>
  <c r="CJ45" i="24" s="1"/>
  <c r="CJ65" i="24"/>
  <c r="CJ72" i="24"/>
  <c r="CJ96" i="24"/>
  <c r="CG14" i="24"/>
  <c r="CH14" i="24" s="1"/>
  <c r="CJ14" i="24" s="1"/>
  <c r="CE30" i="24"/>
  <c r="CG30" i="24" s="1"/>
  <c r="CH30" i="24" s="1"/>
  <c r="CJ30" i="24" s="1"/>
  <c r="CJ66" i="24"/>
  <c r="CJ70" i="24"/>
  <c r="CJ78" i="24"/>
  <c r="CF36" i="24"/>
  <c r="CG36" i="24" s="1"/>
  <c r="AV36" i="24"/>
  <c r="CG37" i="24"/>
  <c r="CH37" i="24" s="1"/>
  <c r="CJ37" i="24" s="1"/>
  <c r="CG49" i="24"/>
  <c r="CH49" i="24" s="1"/>
  <c r="CJ49" i="24" s="1"/>
  <c r="CJ90" i="24"/>
  <c r="CF61" i="24"/>
  <c r="CG61" i="24" s="1"/>
  <c r="CH61" i="24" s="1"/>
  <c r="CJ61" i="24" s="1"/>
  <c r="AV95" i="24"/>
  <c r="R81" i="23" l="1"/>
  <c r="L81" i="23"/>
  <c r="R78" i="23"/>
  <c r="L78" i="23"/>
  <c r="AA77" i="23"/>
  <c r="R77" i="23"/>
  <c r="L77" i="23"/>
  <c r="R76" i="23"/>
  <c r="L76" i="23"/>
  <c r="R74" i="23"/>
  <c r="L74" i="23"/>
  <c r="R73" i="23"/>
  <c r="L73" i="23"/>
  <c r="R72" i="23"/>
  <c r="L72" i="23"/>
  <c r="R71" i="23"/>
  <c r="R63" i="23"/>
  <c r="L63" i="23"/>
  <c r="R60" i="23"/>
  <c r="L60" i="23"/>
  <c r="R58" i="23"/>
  <c r="L58" i="23"/>
  <c r="R55" i="23"/>
  <c r="L55" i="23"/>
  <c r="R52" i="23"/>
  <c r="L52" i="23"/>
  <c r="R50" i="23"/>
  <c r="L50" i="23"/>
  <c r="R48" i="23"/>
  <c r="L48" i="23"/>
  <c r="R47" i="23"/>
  <c r="L47" i="23"/>
  <c r="R46" i="23"/>
  <c r="L46" i="23"/>
  <c r="R45" i="23"/>
  <c r="L45" i="23"/>
  <c r="R42" i="23"/>
  <c r="L42" i="23"/>
  <c r="R41" i="23"/>
  <c r="L41" i="23"/>
  <c r="R40" i="23"/>
  <c r="L40" i="23"/>
  <c r="R39" i="23"/>
  <c r="L39" i="23"/>
  <c r="R37" i="23"/>
  <c r="L37" i="23"/>
  <c r="R35" i="23"/>
  <c r="L35" i="23"/>
  <c r="R34" i="23"/>
  <c r="L34" i="23"/>
  <c r="R33" i="23"/>
  <c r="L33" i="23"/>
  <c r="R32" i="23"/>
  <c r="L32" i="23"/>
  <c r="R31" i="23"/>
  <c r="L31" i="23"/>
  <c r="R30" i="23"/>
  <c r="L30" i="23"/>
  <c r="R26" i="23"/>
  <c r="L26" i="23"/>
  <c r="R24" i="23"/>
  <c r="L24" i="23"/>
  <c r="R23" i="23"/>
  <c r="L23" i="23"/>
  <c r="R22" i="23"/>
  <c r="L22" i="23"/>
  <c r="R21" i="23"/>
  <c r="L21" i="23"/>
  <c r="R20" i="23"/>
  <c r="L20" i="23"/>
  <c r="R18" i="23"/>
  <c r="L18" i="23"/>
  <c r="R17" i="23"/>
  <c r="L17" i="23"/>
  <c r="R15" i="23"/>
  <c r="L15" i="23"/>
  <c r="R14" i="23"/>
  <c r="L14" i="23"/>
  <c r="R13" i="23"/>
  <c r="L13" i="23"/>
  <c r="R12" i="23"/>
  <c r="L12" i="23"/>
  <c r="R11" i="23"/>
  <c r="L11" i="23"/>
  <c r="N77" i="14" l="1"/>
  <c r="M92" i="14"/>
  <c r="L92" i="14"/>
  <c r="N67" i="14"/>
  <c r="A67" i="14"/>
  <c r="A20" i="14"/>
  <c r="N26" i="14"/>
  <c r="A26" i="14"/>
  <c r="N41" i="14"/>
  <c r="A41" i="14"/>
  <c r="N83" i="14"/>
  <c r="A83" i="14"/>
  <c r="A77" i="14"/>
  <c r="A91" i="14"/>
  <c r="N91" i="14"/>
  <c r="N10" i="14"/>
  <c r="N20" i="14" l="1"/>
  <c r="A90" i="14" l="1"/>
  <c r="A89" i="14"/>
  <c r="A88" i="14"/>
  <c r="A87" i="14"/>
  <c r="A86" i="14"/>
  <c r="A85" i="14"/>
  <c r="A84" i="14"/>
  <c r="A82" i="14"/>
  <c r="A81" i="14"/>
  <c r="A80" i="14"/>
  <c r="A79" i="14"/>
  <c r="A78" i="14"/>
  <c r="A76" i="14"/>
  <c r="A75" i="14"/>
  <c r="A74" i="14"/>
  <c r="A73" i="14"/>
  <c r="A72" i="14"/>
  <c r="A71" i="14"/>
  <c r="A70" i="14"/>
  <c r="A69" i="14"/>
  <c r="A68"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0" i="14"/>
  <c r="A39" i="14"/>
  <c r="A38" i="14"/>
  <c r="A37" i="14"/>
  <c r="A36" i="14"/>
  <c r="A35" i="14"/>
  <c r="A34" i="14"/>
  <c r="A33" i="14"/>
  <c r="A32" i="14"/>
  <c r="A31" i="14"/>
  <c r="A30" i="14"/>
  <c r="A29" i="14"/>
  <c r="A28" i="14"/>
  <c r="A27" i="14"/>
  <c r="A25" i="14"/>
  <c r="A24" i="14"/>
  <c r="A23" i="14"/>
  <c r="A22" i="14"/>
  <c r="A21" i="14"/>
  <c r="A19" i="14"/>
  <c r="A18" i="14"/>
  <c r="A17" i="14"/>
  <c r="A16" i="14"/>
  <c r="A15" i="14"/>
  <c r="A14" i="14"/>
  <c r="A13" i="14"/>
  <c r="A12" i="14"/>
  <c r="A11" i="14"/>
  <c r="N9" i="14"/>
  <c r="AX179" i="2"/>
  <c r="AX174" i="2"/>
  <c r="AX168" i="2"/>
  <c r="AX126" i="2"/>
  <c r="AX115" i="2"/>
  <c r="AX141" i="2"/>
  <c r="AX140" i="2"/>
  <c r="AX178" i="2"/>
  <c r="AX38" i="2"/>
  <c r="AX16" i="2"/>
  <c r="AM183" i="2" l="1"/>
  <c r="AM181" i="2"/>
  <c r="AM180" i="2"/>
  <c r="AM179" i="2"/>
  <c r="AM178" i="2"/>
  <c r="AM177" i="2"/>
  <c r="AM176" i="2"/>
  <c r="AM171" i="2"/>
  <c r="AM170" i="2"/>
  <c r="AM167" i="2"/>
  <c r="AM166" i="2"/>
  <c r="AM163" i="2"/>
  <c r="AM162" i="2"/>
  <c r="AM149" i="2"/>
  <c r="AM148" i="2"/>
  <c r="AM145" i="2"/>
  <c r="AM144" i="2"/>
  <c r="AM143" i="2"/>
  <c r="AM141" i="2"/>
  <c r="AM140" i="2"/>
  <c r="AM139" i="2"/>
  <c r="AM138" i="2"/>
  <c r="AM137" i="2"/>
  <c r="AM136" i="2"/>
  <c r="AM135" i="2"/>
  <c r="AM133" i="2"/>
  <c r="AM132" i="2"/>
  <c r="AM131" i="2"/>
  <c r="AM130" i="2"/>
  <c r="AM129" i="2"/>
  <c r="AM127" i="2"/>
  <c r="AM126" i="2"/>
  <c r="AM125" i="2"/>
  <c r="AM124" i="2"/>
  <c r="AM123" i="2"/>
  <c r="AM121" i="2"/>
  <c r="AM120" i="2"/>
  <c r="AM119" i="2"/>
  <c r="AM118" i="2"/>
  <c r="AM117" i="2"/>
  <c r="AM116" i="2"/>
  <c r="AM115" i="2"/>
  <c r="AM114" i="2"/>
  <c r="AM113" i="2"/>
  <c r="AM112" i="2"/>
  <c r="AM111" i="2"/>
  <c r="AM110" i="2"/>
  <c r="AM109" i="2"/>
  <c r="AM107" i="2"/>
  <c r="AM106" i="2"/>
  <c r="AM105" i="2"/>
  <c r="AM104" i="2"/>
  <c r="AM103" i="2"/>
  <c r="AM101" i="2"/>
  <c r="AM100" i="2"/>
  <c r="AM99" i="2"/>
  <c r="AM98" i="2"/>
  <c r="AM97" i="2"/>
  <c r="AM96" i="2"/>
  <c r="AM61" i="2"/>
  <c r="AM60" i="2"/>
  <c r="AM59" i="2"/>
  <c r="AM57" i="2"/>
  <c r="AM56" i="2"/>
  <c r="AM55" i="2"/>
  <c r="AM54" i="2"/>
  <c r="AM53" i="2"/>
  <c r="AM48" i="2"/>
  <c r="AM47" i="2"/>
  <c r="AM44" i="2"/>
  <c r="AM42" i="2"/>
  <c r="AM40" i="2"/>
  <c r="AM39" i="2"/>
  <c r="AM38" i="2"/>
  <c r="AM29" i="2"/>
  <c r="AM28" i="2"/>
  <c r="AM27" i="2"/>
  <c r="AM26" i="2"/>
  <c r="AM22" i="2"/>
  <c r="AM19" i="2"/>
  <c r="AM18" i="2"/>
  <c r="AM17" i="2"/>
  <c r="AM16" i="2"/>
  <c r="AW134" i="2"/>
  <c r="AW126" i="2"/>
  <c r="AW100" i="2"/>
  <c r="AX23" i="2"/>
  <c r="AW183" i="2"/>
  <c r="AX180" i="2"/>
  <c r="AW180" i="2"/>
  <c r="AW179" i="2"/>
  <c r="AW178" i="2"/>
  <c r="AW177" i="2"/>
  <c r="AX166" i="2"/>
  <c r="AW166" i="2"/>
  <c r="AW151" i="2"/>
  <c r="AW150" i="2"/>
  <c r="AX145" i="2"/>
  <c r="AX144" i="2"/>
  <c r="AX143" i="2"/>
  <c r="AW145" i="2"/>
  <c r="AW144" i="2"/>
  <c r="AW143" i="2"/>
  <c r="AW141" i="2"/>
  <c r="AW140" i="2"/>
  <c r="AX136" i="2"/>
  <c r="AX135" i="2"/>
  <c r="AW136" i="2"/>
  <c r="AW135" i="2"/>
  <c r="AX132" i="2"/>
  <c r="AW132" i="2"/>
  <c r="AX128" i="2"/>
  <c r="AW128" i="2"/>
  <c r="AW122" i="2"/>
  <c r="AX125" i="2"/>
  <c r="AW125" i="2"/>
  <c r="AX124" i="2"/>
  <c r="AW124" i="2"/>
  <c r="AX123" i="2"/>
  <c r="AW123" i="2"/>
  <c r="AX122" i="2"/>
  <c r="AX121" i="2"/>
  <c r="AW121" i="2"/>
  <c r="AX120" i="2"/>
  <c r="AW120" i="2"/>
  <c r="AX119" i="2"/>
  <c r="AW119" i="2"/>
  <c r="AX118" i="2"/>
  <c r="AW118" i="2"/>
  <c r="AX117" i="2"/>
  <c r="AW117" i="2"/>
  <c r="AX116" i="2"/>
  <c r="AW116" i="2"/>
  <c r="AW115" i="2"/>
  <c r="AX114" i="2"/>
  <c r="AW114" i="2"/>
  <c r="AX112" i="2"/>
  <c r="AW112" i="2"/>
  <c r="AX109" i="2"/>
  <c r="AW109" i="2"/>
  <c r="AX107" i="2"/>
  <c r="AW107" i="2"/>
  <c r="AX105" i="2"/>
  <c r="AW105" i="2"/>
  <c r="AX103" i="2"/>
  <c r="AW103" i="2"/>
  <c r="AX101" i="2"/>
  <c r="AW101" i="2"/>
  <c r="AX100" i="2"/>
  <c r="AX99" i="2"/>
  <c r="AX98" i="2"/>
  <c r="AW99" i="2"/>
  <c r="AW98" i="2"/>
  <c r="AX96" i="2"/>
  <c r="AW96" i="2"/>
  <c r="AX61" i="2"/>
  <c r="AW61" i="2"/>
  <c r="AX58" i="2"/>
  <c r="AW58" i="2"/>
  <c r="AX57" i="2"/>
  <c r="AW57" i="2"/>
  <c r="AX56" i="2"/>
  <c r="AW56" i="2"/>
  <c r="AX55" i="2"/>
  <c r="AW55" i="2"/>
  <c r="AX54" i="2"/>
  <c r="AW54" i="2"/>
  <c r="AX42" i="2"/>
  <c r="AW42" i="2"/>
  <c r="AX26" i="2"/>
  <c r="AX29" i="2"/>
  <c r="AW29" i="2"/>
  <c r="AW26" i="2"/>
  <c r="AX21" i="2"/>
  <c r="AX19" i="2"/>
  <c r="AX18" i="2"/>
  <c r="AX17" i="2"/>
  <c r="AW181" i="2"/>
  <c r="AX20" i="2"/>
  <c r="AX22" i="2"/>
  <c r="AX24" i="2"/>
  <c r="AX27" i="2"/>
  <c r="AX28" i="2"/>
  <c r="AX32" i="2"/>
  <c r="AX33" i="2"/>
  <c r="AX35" i="2"/>
  <c r="AX36" i="2"/>
  <c r="AX37" i="2"/>
  <c r="AX39" i="2"/>
  <c r="AX40" i="2"/>
  <c r="AX41" i="2"/>
  <c r="AX43" i="2"/>
  <c r="AX44" i="2"/>
  <c r="AX45" i="2"/>
  <c r="AX46" i="2"/>
  <c r="AX47" i="2"/>
  <c r="AX48" i="2"/>
  <c r="AX53" i="2"/>
  <c r="AX59" i="2"/>
  <c r="AX60"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7" i="2"/>
  <c r="AX102" i="2"/>
  <c r="AX104" i="2"/>
  <c r="AX106" i="2"/>
  <c r="AX108" i="2"/>
  <c r="AX110" i="2"/>
  <c r="AX111" i="2"/>
  <c r="AX113" i="2"/>
  <c r="AX127" i="2"/>
  <c r="AX129" i="2"/>
  <c r="AX130" i="2"/>
  <c r="AX131" i="2"/>
  <c r="AX133" i="2"/>
  <c r="AX134" i="2"/>
  <c r="AX137" i="2"/>
  <c r="AX138" i="2"/>
  <c r="AX139" i="2"/>
  <c r="AX148" i="2"/>
  <c r="AX149" i="2"/>
  <c r="AX150" i="2"/>
  <c r="AX151" i="2"/>
  <c r="AX154" i="2"/>
  <c r="AX155" i="2"/>
  <c r="AX156" i="2"/>
  <c r="AX157" i="2"/>
  <c r="AX158" i="2"/>
  <c r="AX159" i="2"/>
  <c r="AX160" i="2"/>
  <c r="AX161" i="2"/>
  <c r="AX162" i="2"/>
  <c r="AX163" i="2"/>
  <c r="AX164" i="2"/>
  <c r="AX165" i="2"/>
  <c r="AY167" i="2"/>
  <c r="AX170" i="2"/>
  <c r="AX171" i="2"/>
  <c r="AX176" i="2"/>
  <c r="AX177" i="2"/>
  <c r="AY177" i="2" s="1"/>
  <c r="AX181" i="2"/>
  <c r="AX15" i="2"/>
  <c r="AW16" i="2"/>
  <c r="AW20" i="2"/>
  <c r="AW22" i="2"/>
  <c r="AW24" i="2"/>
  <c r="AW27" i="2"/>
  <c r="AW28" i="2"/>
  <c r="AW32" i="2"/>
  <c r="AW33" i="2"/>
  <c r="AW35" i="2"/>
  <c r="AW36" i="2"/>
  <c r="AW37" i="2"/>
  <c r="AW38" i="2"/>
  <c r="AW39" i="2"/>
  <c r="AW40" i="2"/>
  <c r="AW41" i="2"/>
  <c r="AW43" i="2"/>
  <c r="AW44" i="2"/>
  <c r="AW45" i="2"/>
  <c r="AW46" i="2"/>
  <c r="AW47" i="2"/>
  <c r="AW48" i="2"/>
  <c r="AW53" i="2"/>
  <c r="AW59" i="2"/>
  <c r="AW60"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7" i="2"/>
  <c r="AW102" i="2"/>
  <c r="AW104" i="2"/>
  <c r="AW106" i="2"/>
  <c r="AW108" i="2"/>
  <c r="AW110" i="2"/>
  <c r="AW111" i="2"/>
  <c r="AW113" i="2"/>
  <c r="AW127" i="2"/>
  <c r="AW129" i="2"/>
  <c r="AW130" i="2"/>
  <c r="AW131" i="2"/>
  <c r="AW133" i="2"/>
  <c r="AW137" i="2"/>
  <c r="AW138" i="2"/>
  <c r="AW139" i="2"/>
  <c r="AW148" i="2"/>
  <c r="AW149" i="2"/>
  <c r="AW154" i="2"/>
  <c r="AW155" i="2"/>
  <c r="AW156" i="2"/>
  <c r="AW157" i="2"/>
  <c r="AW158" i="2"/>
  <c r="AW159" i="2"/>
  <c r="AW160" i="2"/>
  <c r="AW161" i="2"/>
  <c r="AW162" i="2"/>
  <c r="AW163" i="2"/>
  <c r="AW164" i="2"/>
  <c r="AW165" i="2"/>
  <c r="AW168" i="2"/>
  <c r="AW170" i="2"/>
  <c r="AW171" i="2"/>
  <c r="AW174" i="2"/>
  <c r="AW176" i="2"/>
  <c r="AW15" i="2"/>
  <c r="J92" i="14"/>
  <c r="I92" i="14"/>
  <c r="K92" i="14" s="1"/>
  <c r="G92" i="14"/>
  <c r="F92" i="14"/>
  <c r="E92" i="14"/>
  <c r="F93" i="14" s="1"/>
  <c r="K90" i="14"/>
  <c r="H90" i="14"/>
  <c r="K89" i="14"/>
  <c r="H89" i="14"/>
  <c r="K88" i="14"/>
  <c r="K87" i="14"/>
  <c r="K86" i="14"/>
  <c r="H86" i="14"/>
  <c r="K85" i="14"/>
  <c r="H85" i="14"/>
  <c r="K84" i="14"/>
  <c r="H84" i="14"/>
  <c r="K82" i="14"/>
  <c r="H82" i="14"/>
  <c r="K81" i="14"/>
  <c r="H81" i="14"/>
  <c r="K80" i="14"/>
  <c r="H80" i="14"/>
  <c r="K79" i="14"/>
  <c r="H79" i="14"/>
  <c r="K78" i="14"/>
  <c r="H78" i="14"/>
  <c r="K76" i="14"/>
  <c r="H76" i="14"/>
  <c r="K75" i="14"/>
  <c r="H75" i="14"/>
  <c r="K74" i="14"/>
  <c r="H74" i="14"/>
  <c r="K73" i="14"/>
  <c r="H73" i="14"/>
  <c r="K72" i="14"/>
  <c r="K71" i="14"/>
  <c r="H71" i="14"/>
  <c r="K70" i="14"/>
  <c r="H70" i="14"/>
  <c r="K69" i="14"/>
  <c r="H69" i="14"/>
  <c r="K68" i="14"/>
  <c r="H68" i="14"/>
  <c r="K66" i="14"/>
  <c r="H66" i="14"/>
  <c r="K65" i="14"/>
  <c r="H65" i="14"/>
  <c r="K64" i="14"/>
  <c r="H64" i="14"/>
  <c r="K63" i="14"/>
  <c r="H63" i="14"/>
  <c r="K62" i="14"/>
  <c r="H62" i="14"/>
  <c r="K61" i="14"/>
  <c r="H61" i="14"/>
  <c r="K60" i="14"/>
  <c r="H60" i="14"/>
  <c r="K59" i="14"/>
  <c r="H59" i="14"/>
  <c r="K58" i="14"/>
  <c r="H58" i="14"/>
  <c r="K57" i="14"/>
  <c r="H57" i="14"/>
  <c r="K56" i="14"/>
  <c r="H56" i="14"/>
  <c r="K55" i="14"/>
  <c r="H55" i="14"/>
  <c r="K54" i="14"/>
  <c r="K53" i="14"/>
  <c r="H53" i="14"/>
  <c r="K52" i="14"/>
  <c r="H52" i="14"/>
  <c r="K51" i="14"/>
  <c r="H51" i="14"/>
  <c r="K50" i="14"/>
  <c r="H50" i="14"/>
  <c r="K49" i="14"/>
  <c r="H49" i="14"/>
  <c r="K48" i="14"/>
  <c r="H48" i="14"/>
  <c r="K47" i="14"/>
  <c r="H47" i="14"/>
  <c r="K46" i="14"/>
  <c r="H46" i="14"/>
  <c r="K45" i="14"/>
  <c r="H45" i="14"/>
  <c r="K44" i="14"/>
  <c r="H44" i="14"/>
  <c r="K43" i="14"/>
  <c r="H43" i="14"/>
  <c r="K42" i="14"/>
  <c r="H42" i="14"/>
  <c r="K40" i="14"/>
  <c r="K39" i="14"/>
  <c r="H39" i="14"/>
  <c r="K38" i="14"/>
  <c r="H38" i="14"/>
  <c r="K37" i="14"/>
  <c r="H37" i="14"/>
  <c r="K36" i="14"/>
  <c r="H36" i="14"/>
  <c r="K35" i="14"/>
  <c r="H35" i="14"/>
  <c r="K34" i="14"/>
  <c r="H34" i="14"/>
  <c r="K33" i="14"/>
  <c r="K32" i="14"/>
  <c r="K31" i="14"/>
  <c r="K30" i="14"/>
  <c r="H30" i="14"/>
  <c r="K29" i="14"/>
  <c r="H29" i="14"/>
  <c r="K28" i="14"/>
  <c r="H28" i="14"/>
  <c r="K27" i="14"/>
  <c r="H27" i="14"/>
  <c r="K25" i="14"/>
  <c r="H25" i="14"/>
  <c r="K24" i="14"/>
  <c r="H24" i="14"/>
  <c r="K23" i="14"/>
  <c r="H23" i="14"/>
  <c r="K22" i="14"/>
  <c r="H22" i="14"/>
  <c r="K21" i="14"/>
  <c r="H21" i="14"/>
  <c r="K19" i="14"/>
  <c r="H19" i="14"/>
  <c r="K18" i="14"/>
  <c r="H18" i="14"/>
  <c r="K17" i="14"/>
  <c r="H17" i="14"/>
  <c r="K16" i="14"/>
  <c r="H16" i="14"/>
  <c r="K15" i="14"/>
  <c r="H15" i="14"/>
  <c r="K14" i="14"/>
  <c r="H14" i="14"/>
  <c r="K13" i="14"/>
  <c r="H13" i="14"/>
  <c r="K12" i="14"/>
  <c r="H12" i="14"/>
  <c r="K11" i="14"/>
  <c r="H11" i="14"/>
  <c r="K9" i="14"/>
  <c r="H9" i="14"/>
  <c r="AG167" i="2"/>
  <c r="AA167" i="2"/>
  <c r="AG15" i="2"/>
  <c r="Q167" i="2"/>
  <c r="Q15" i="2"/>
  <c r="AG34" i="2"/>
  <c r="AG137" i="2"/>
  <c r="AG177" i="2"/>
  <c r="AG178" i="2"/>
  <c r="AG179" i="2"/>
  <c r="AG180" i="2"/>
  <c r="AG150" i="2"/>
  <c r="AG151" i="2"/>
  <c r="AG140" i="2"/>
  <c r="AG141" i="2"/>
  <c r="AG149" i="2"/>
  <c r="AG148" i="2"/>
  <c r="AF183" i="2"/>
  <c r="AX183" i="2"/>
  <c r="AG183" i="2"/>
  <c r="AG131" i="2"/>
  <c r="AG132" i="2"/>
  <c r="AG133" i="2"/>
  <c r="AG134" i="2"/>
  <c r="AG135" i="2"/>
  <c r="AG16" i="2"/>
  <c r="AG20" i="2"/>
  <c r="AG21" i="2"/>
  <c r="AG22" i="2"/>
  <c r="AG23" i="2"/>
  <c r="AG24" i="2"/>
  <c r="AG25" i="2"/>
  <c r="AG26" i="2"/>
  <c r="AG28" i="2"/>
  <c r="AG29" i="2"/>
  <c r="AG30" i="2"/>
  <c r="AG33" i="2"/>
  <c r="AG35" i="2"/>
  <c r="AG36" i="2"/>
  <c r="AG37"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3" i="2"/>
  <c r="AG104" i="2"/>
  <c r="AG105" i="2"/>
  <c r="AG106" i="2"/>
  <c r="AG107" i="2"/>
  <c r="AG108" i="2"/>
  <c r="AG109" i="2"/>
  <c r="AG110" i="2"/>
  <c r="AG111" i="2"/>
  <c r="AG112" i="2"/>
  <c r="AG113" i="2"/>
  <c r="AG114" i="2"/>
  <c r="AG115" i="2"/>
  <c r="AG116" i="2"/>
  <c r="AG117" i="2"/>
  <c r="AG118" i="2"/>
  <c r="AG119" i="2"/>
  <c r="AG120" i="2"/>
  <c r="AG121" i="2"/>
  <c r="AG123" i="2"/>
  <c r="AG124" i="2"/>
  <c r="AG125" i="2"/>
  <c r="AG127" i="2"/>
  <c r="AG129" i="2"/>
  <c r="AG130" i="2"/>
  <c r="AG136" i="2"/>
  <c r="AG138" i="2"/>
  <c r="AG139" i="2"/>
  <c r="AG142" i="2"/>
  <c r="AG143" i="2"/>
  <c r="AG144" i="2"/>
  <c r="AG145" i="2"/>
  <c r="AG146" i="2"/>
  <c r="AG147" i="2"/>
  <c r="AG152" i="2"/>
  <c r="AG153" i="2"/>
  <c r="AG154" i="2"/>
  <c r="AG155" i="2"/>
  <c r="AG157" i="2"/>
  <c r="AG158" i="2"/>
  <c r="AG159" i="2"/>
  <c r="AG160" i="2"/>
  <c r="AG161" i="2"/>
  <c r="AG162" i="2"/>
  <c r="AG163" i="2"/>
  <c r="AG164" i="2"/>
  <c r="AG165" i="2"/>
  <c r="AG166" i="2"/>
  <c r="AG169" i="2"/>
  <c r="AG170" i="2"/>
  <c r="AG171" i="2"/>
  <c r="AG172" i="2"/>
  <c r="AG173" i="2"/>
  <c r="AG174" i="2"/>
  <c r="AG175" i="2"/>
  <c r="AG176" i="2"/>
  <c r="AG181" i="2"/>
  <c r="AG182" i="2"/>
  <c r="Q96" i="2"/>
  <c r="Q40" i="2"/>
  <c r="Q38" i="2"/>
  <c r="Q31" i="2"/>
  <c r="Q32" i="2"/>
  <c r="Q33" i="2"/>
  <c r="Q34" i="2"/>
  <c r="AA31" i="2"/>
  <c r="AA179" i="2"/>
  <c r="AA178" i="2"/>
  <c r="AA141" i="2"/>
  <c r="AA140" i="2"/>
  <c r="AA113" i="2"/>
  <c r="AA112" i="2"/>
  <c r="AA111" i="2"/>
  <c r="AA110" i="2"/>
  <c r="AA109" i="2"/>
  <c r="AA107" i="2"/>
  <c r="AA106" i="2"/>
  <c r="AA105" i="2"/>
  <c r="AA183" i="2"/>
  <c r="AA182" i="2"/>
  <c r="AA181" i="2"/>
  <c r="AA180" i="2"/>
  <c r="AA176" i="2"/>
  <c r="AA175" i="2"/>
  <c r="AA173" i="2"/>
  <c r="AA172" i="2"/>
  <c r="AA171" i="2"/>
  <c r="AA170" i="2"/>
  <c r="AA169" i="2"/>
  <c r="AA166" i="2"/>
  <c r="AA163" i="2"/>
  <c r="AA162" i="2"/>
  <c r="AA153" i="2"/>
  <c r="AA152" i="2"/>
  <c r="AA149" i="2"/>
  <c r="AA148" i="2"/>
  <c r="AA147" i="2"/>
  <c r="AA146" i="2"/>
  <c r="AA145" i="2"/>
  <c r="AA144" i="2"/>
  <c r="AA143" i="2"/>
  <c r="AA142" i="2"/>
  <c r="AA139" i="2"/>
  <c r="AA138" i="2"/>
  <c r="AA136" i="2"/>
  <c r="AA135" i="2"/>
  <c r="AA133" i="2"/>
  <c r="AA132" i="2"/>
  <c r="AA131" i="2"/>
  <c r="AA130" i="2"/>
  <c r="AA129" i="2"/>
  <c r="AA127" i="2"/>
  <c r="AA125" i="2"/>
  <c r="AA124" i="2"/>
  <c r="AA123" i="2"/>
  <c r="AA121" i="2"/>
  <c r="AA120" i="2"/>
  <c r="AA119" i="2"/>
  <c r="AA118" i="2"/>
  <c r="AA117" i="2"/>
  <c r="AA116" i="2"/>
  <c r="AA114" i="2"/>
  <c r="AA104" i="2"/>
  <c r="AA103" i="2"/>
  <c r="AA102" i="2"/>
  <c r="AA99" i="2"/>
  <c r="AA98" i="2"/>
  <c r="AA97" i="2"/>
  <c r="AA96" i="2"/>
  <c r="AA61" i="2"/>
  <c r="AA59" i="2"/>
  <c r="AA57" i="2"/>
  <c r="AA56" i="2"/>
  <c r="AA54" i="2"/>
  <c r="AA53" i="2"/>
  <c r="AA52" i="2"/>
  <c r="AA51" i="2"/>
  <c r="AA50" i="2"/>
  <c r="AA49" i="2"/>
  <c r="AA48" i="2"/>
  <c r="AA47" i="2"/>
  <c r="AA44" i="2"/>
  <c r="AA42" i="2"/>
  <c r="AA40" i="2"/>
  <c r="AA39" i="2"/>
  <c r="AA34" i="2"/>
  <c r="AA32" i="2"/>
  <c r="AA30" i="2"/>
  <c r="AA29" i="2"/>
  <c r="AA28" i="2"/>
  <c r="AA26" i="2"/>
  <c r="AA22" i="2"/>
  <c r="AA16" i="2"/>
  <c r="Q37" i="2"/>
  <c r="Q36" i="2"/>
  <c r="Q35" i="2"/>
  <c r="Q136" i="2"/>
  <c r="Q101" i="2"/>
  <c r="Q100" i="2"/>
  <c r="Q52" i="2"/>
  <c r="Q51" i="2"/>
  <c r="Q50" i="2"/>
  <c r="Q49" i="2"/>
  <c r="Q175" i="2"/>
  <c r="Q146" i="2"/>
  <c r="Q142" i="2"/>
  <c r="Q173" i="2"/>
  <c r="Q153" i="2"/>
  <c r="Q169" i="2"/>
  <c r="Q172" i="2"/>
  <c r="Q152" i="2"/>
  <c r="Q42" i="2"/>
  <c r="Q145" i="2"/>
  <c r="Q144" i="2"/>
  <c r="Q143" i="2"/>
  <c r="Q166" i="2"/>
  <c r="Q135" i="2"/>
  <c r="Q114" i="2"/>
  <c r="Q26" i="2"/>
  <c r="Q25" i="2"/>
  <c r="Q132" i="2"/>
  <c r="Q112" i="2"/>
  <c r="Q109" i="2"/>
  <c r="Q107" i="2"/>
  <c r="Q105" i="2"/>
  <c r="Q23" i="2"/>
  <c r="AW23" i="2" s="1"/>
  <c r="Q103" i="2"/>
  <c r="Q99" i="2"/>
  <c r="Q125" i="2"/>
  <c r="Q30" i="2"/>
  <c r="Q29" i="2"/>
  <c r="Q124" i="2"/>
  <c r="Q123" i="2"/>
  <c r="Q121" i="2"/>
  <c r="Q120" i="2"/>
  <c r="Q119" i="2"/>
  <c r="Q118" i="2"/>
  <c r="Q117" i="2"/>
  <c r="Q116" i="2"/>
  <c r="Q98" i="2"/>
  <c r="Q61" i="2"/>
  <c r="Q54" i="2"/>
  <c r="Q58" i="2"/>
  <c r="Q57" i="2"/>
  <c r="Q56" i="2"/>
  <c r="Q55" i="2"/>
  <c r="Q183" i="2"/>
  <c r="Q182" i="2"/>
  <c r="Q180" i="2"/>
  <c r="Q141" i="2"/>
  <c r="Q140" i="2"/>
  <c r="Q151" i="2"/>
  <c r="Q150" i="2"/>
  <c r="Q134" i="2"/>
  <c r="Q128" i="2"/>
  <c r="Q126" i="2"/>
  <c r="Q21" i="2"/>
  <c r="AW21" i="2" s="1"/>
  <c r="Q19" i="2"/>
  <c r="AW19" i="2" s="1"/>
  <c r="Q18" i="2"/>
  <c r="AW18" i="2" s="1"/>
  <c r="Q17" i="2"/>
  <c r="AW17" i="2" s="1"/>
  <c r="Q115" i="2"/>
  <c r="Q179" i="2"/>
  <c r="Q178" i="2"/>
  <c r="Q177" i="2"/>
  <c r="Q45" i="2"/>
  <c r="Q94" i="2"/>
  <c r="Q95" i="2"/>
  <c r="Q97" i="2"/>
  <c r="Q122" i="2"/>
  <c r="Q102" i="2"/>
  <c r="Q27" i="2"/>
  <c r="Q28" i="2"/>
  <c r="Q138" i="2"/>
  <c r="Q139" i="2"/>
  <c r="Q16" i="2"/>
  <c r="Q20" i="2"/>
  <c r="Q22" i="2"/>
  <c r="Q24" i="2"/>
  <c r="Q104" i="2"/>
  <c r="Q106" i="2"/>
  <c r="Q108" i="2"/>
  <c r="Q110" i="2"/>
  <c r="Q111" i="2"/>
  <c r="Q113" i="2"/>
  <c r="Q127" i="2"/>
  <c r="Q129" i="2"/>
  <c r="Q130" i="2"/>
  <c r="Q131" i="2"/>
  <c r="Q133" i="2"/>
  <c r="Q168" i="2"/>
  <c r="Q148" i="2"/>
  <c r="Q149" i="2"/>
  <c r="Q170" i="2"/>
  <c r="Q171" i="2"/>
  <c r="Q39" i="2"/>
  <c r="Q41" i="2"/>
  <c r="Q43" i="2"/>
  <c r="Q174" i="2"/>
  <c r="Q154" i="2"/>
  <c r="Q155" i="2"/>
  <c r="Q156" i="2"/>
  <c r="Q157" i="2"/>
  <c r="Q158" i="2"/>
  <c r="Q159" i="2"/>
  <c r="Q160" i="2"/>
  <c r="Q161" i="2"/>
  <c r="Q44" i="2"/>
  <c r="Q46" i="2"/>
  <c r="Q47" i="2"/>
  <c r="Q48" i="2"/>
  <c r="Q90" i="2"/>
  <c r="Q66" i="2"/>
  <c r="Q84" i="2"/>
  <c r="Q82" i="2"/>
  <c r="Q92" i="2"/>
  <c r="Q88" i="2"/>
  <c r="Q64" i="2"/>
  <c r="Q74" i="2"/>
  <c r="Q72" i="2"/>
  <c r="Q70" i="2"/>
  <c r="Q86" i="2"/>
  <c r="Q62" i="2"/>
  <c r="Q76" i="2"/>
  <c r="Q78" i="2"/>
  <c r="Q80" i="2"/>
  <c r="Q68" i="2"/>
  <c r="Q91" i="2"/>
  <c r="Q67" i="2"/>
  <c r="Q85" i="2"/>
  <c r="Q83" i="2"/>
  <c r="Q93" i="2"/>
  <c r="Q89" i="2"/>
  <c r="Q65" i="2"/>
  <c r="Q75" i="2"/>
  <c r="Q73" i="2"/>
  <c r="Q71" i="2"/>
  <c r="Q87" i="2"/>
  <c r="Q63" i="2"/>
  <c r="Q77" i="2"/>
  <c r="Q79" i="2"/>
  <c r="Q81" i="2"/>
  <c r="Q69" i="2"/>
  <c r="Q162" i="2"/>
  <c r="Q163" i="2"/>
  <c r="Q164" i="2"/>
  <c r="Q165" i="2"/>
  <c r="Q137" i="2"/>
  <c r="Q53" i="2"/>
  <c r="Q59" i="2"/>
  <c r="Q60" i="2"/>
  <c r="Q176" i="2"/>
  <c r="Q181" i="2"/>
  <c r="N61" i="14" l="1"/>
  <c r="N33" i="14"/>
  <c r="N88" i="14"/>
  <c r="N36" i="14"/>
  <c r="N24" i="14"/>
  <c r="N53" i="14"/>
  <c r="N28" i="14"/>
  <c r="H92" i="14"/>
  <c r="N82" i="14"/>
  <c r="N48" i="14"/>
  <c r="N13" i="14"/>
  <c r="N17" i="14"/>
  <c r="N42" i="14"/>
  <c r="N45" i="14"/>
  <c r="N79" i="14"/>
  <c r="N76" i="14"/>
  <c r="N43" i="14"/>
  <c r="N85" i="14"/>
  <c r="N30" i="14"/>
  <c r="N37" i="14"/>
  <c r="N35" i="14"/>
  <c r="N74" i="14"/>
  <c r="N40" i="14"/>
  <c r="N21" i="14"/>
  <c r="N19" i="14"/>
  <c r="N78" i="14"/>
  <c r="N75" i="14"/>
  <c r="N11" i="14"/>
  <c r="N73" i="14"/>
  <c r="N90" i="14"/>
  <c r="N59" i="14"/>
  <c r="N55" i="14"/>
  <c r="N71" i="14"/>
  <c r="N64" i="14"/>
  <c r="N31" i="14"/>
  <c r="N86" i="14"/>
  <c r="N51" i="14"/>
  <c r="N16" i="14"/>
  <c r="N58" i="14"/>
  <c r="N47" i="14"/>
  <c r="N54" i="14"/>
  <c r="N52" i="14"/>
  <c r="N46" i="14"/>
  <c r="N84" i="14"/>
  <c r="N49" i="14"/>
  <c r="N14" i="14"/>
  <c r="N56" i="14"/>
  <c r="N22" i="14"/>
  <c r="N38" i="14"/>
  <c r="N29" i="14"/>
  <c r="N27" i="14"/>
  <c r="N68" i="14"/>
  <c r="N81" i="14"/>
  <c r="N72" i="14"/>
  <c r="N69" i="14"/>
  <c r="N25" i="14"/>
  <c r="N80" i="14"/>
  <c r="N57" i="14"/>
  <c r="N62" i="14"/>
  <c r="N50" i="14"/>
  <c r="N15" i="14"/>
  <c r="N18" i="14"/>
  <c r="N70" i="14"/>
  <c r="N34" i="14"/>
  <c r="N12" i="14"/>
  <c r="N87" i="14"/>
  <c r="N65" i="14"/>
  <c r="N32" i="14"/>
  <c r="N39" i="14"/>
  <c r="N89" i="14"/>
  <c r="N66" i="14"/>
  <c r="N60" i="14"/>
  <c r="N23" i="14"/>
  <c r="N63" i="14"/>
  <c r="N44" i="14"/>
  <c r="AY28" i="2"/>
  <c r="AY109" i="2"/>
  <c r="AY77" i="2"/>
  <c r="AY56" i="2"/>
  <c r="AY131" i="2"/>
  <c r="AY106" i="2"/>
  <c r="AY91" i="2"/>
  <c r="AY83" i="2"/>
  <c r="AY75" i="2"/>
  <c r="AY67" i="2"/>
  <c r="AY53" i="2"/>
  <c r="AY40" i="2"/>
  <c r="AY161" i="2"/>
  <c r="AY137" i="2"/>
  <c r="AY42" i="2"/>
  <c r="AY57" i="2"/>
  <c r="AY15" i="2"/>
  <c r="AY179" i="2"/>
  <c r="AY126" i="2"/>
  <c r="AY135" i="2"/>
  <c r="AY144" i="2"/>
  <c r="AY145" i="2"/>
  <c r="AY111" i="2"/>
  <c r="AY94" i="2"/>
  <c r="AY86" i="2"/>
  <c r="AY78" i="2"/>
  <c r="AY70" i="2"/>
  <c r="AY62" i="2"/>
  <c r="AY44" i="2"/>
  <c r="AY181" i="2"/>
  <c r="AY96" i="2"/>
  <c r="AY170" i="2"/>
  <c r="AY132" i="2"/>
  <c r="AY141" i="2"/>
  <c r="AY123" i="2"/>
  <c r="AY85" i="2"/>
  <c r="AY69" i="2"/>
  <c r="AY60" i="2"/>
  <c r="AY43" i="2"/>
  <c r="AY33" i="2"/>
  <c r="AY16" i="2"/>
  <c r="AY143" i="2"/>
  <c r="AY149" i="2"/>
  <c r="AY108" i="2"/>
  <c r="AY76" i="2"/>
  <c r="AY59" i="2"/>
  <c r="AY32" i="2"/>
  <c r="AY17" i="2"/>
  <c r="AY103" i="2"/>
  <c r="AY112" i="2"/>
  <c r="AY117" i="2"/>
  <c r="AY163" i="2"/>
  <c r="AY159" i="2"/>
  <c r="AY133" i="2"/>
  <c r="AY92" i="2"/>
  <c r="AY84" i="2"/>
  <c r="AY68" i="2"/>
  <c r="AY41" i="2"/>
  <c r="AY121" i="2"/>
  <c r="AY162" i="2"/>
  <c r="AY154" i="2"/>
  <c r="AY178" i="2"/>
  <c r="AY160" i="2"/>
  <c r="AY26" i="2"/>
  <c r="AY110" i="2"/>
  <c r="AY93" i="2"/>
  <c r="AY148" i="2"/>
  <c r="AY79" i="2"/>
  <c r="AY36" i="2"/>
  <c r="AY66" i="2"/>
  <c r="AY122" i="2"/>
  <c r="AY130" i="2"/>
  <c r="AY82" i="2"/>
  <c r="AY39" i="2"/>
  <c r="AY27" i="2"/>
  <c r="AY98" i="2"/>
  <c r="AY118" i="2"/>
  <c r="AY114" i="2"/>
  <c r="AY18" i="2"/>
  <c r="AY139" i="2"/>
  <c r="AY165" i="2"/>
  <c r="AY157" i="2"/>
  <c r="AY104" i="2"/>
  <c r="AY48" i="2"/>
  <c r="AY105" i="2"/>
  <c r="AY140" i="2"/>
  <c r="AY150" i="2"/>
  <c r="AY180" i="2"/>
  <c r="AY127" i="2"/>
  <c r="AY88" i="2"/>
  <c r="AY72" i="2"/>
  <c r="AY46" i="2"/>
  <c r="AY22" i="2"/>
  <c r="AY164" i="2"/>
  <c r="AY156" i="2"/>
  <c r="AY99" i="2"/>
  <c r="AY168" i="2"/>
  <c r="AY158" i="2"/>
  <c r="AY35" i="2"/>
  <c r="AY113" i="2"/>
  <c r="AY95" i="2"/>
  <c r="AY63" i="2"/>
  <c r="AY20" i="2"/>
  <c r="AY29" i="2"/>
  <c r="AY55" i="2"/>
  <c r="AY61" i="2"/>
  <c r="AY101" i="2"/>
  <c r="AY116" i="2"/>
  <c r="AY120" i="2"/>
  <c r="AY124" i="2"/>
  <c r="AY19" i="2"/>
  <c r="AY90" i="2"/>
  <c r="AY74" i="2"/>
  <c r="AY171" i="2"/>
  <c r="AY176" i="2"/>
  <c r="AY129" i="2"/>
  <c r="AY102" i="2"/>
  <c r="AY89" i="2"/>
  <c r="AY81" i="2"/>
  <c r="AY73" i="2"/>
  <c r="AY65" i="2"/>
  <c r="AY47" i="2"/>
  <c r="AY38" i="2"/>
  <c r="AY24" i="2"/>
  <c r="AY54" i="2"/>
  <c r="AY58" i="2"/>
  <c r="AY128" i="2"/>
  <c r="AY151" i="2"/>
  <c r="AY183" i="2"/>
  <c r="AY87" i="2"/>
  <c r="AY71" i="2"/>
  <c r="AY45" i="2"/>
  <c r="AY174" i="2"/>
  <c r="AY155" i="2"/>
  <c r="AY97" i="2"/>
  <c r="AY80" i="2"/>
  <c r="AY64" i="2"/>
  <c r="AY37" i="2"/>
  <c r="AY100" i="2"/>
  <c r="AY107" i="2"/>
  <c r="AY115" i="2"/>
  <c r="AY119" i="2"/>
  <c r="AY166" i="2"/>
  <c r="AY23" i="2"/>
  <c r="AY138" i="2"/>
  <c r="AY125" i="2"/>
  <c r="AY136" i="2"/>
  <c r="AY134" i="2"/>
  <c r="AY21" i="2"/>
  <c r="N92" i="14" l="1"/>
</calcChain>
</file>

<file path=xl/sharedStrings.xml><?xml version="1.0" encoding="utf-8"?>
<sst xmlns="http://schemas.openxmlformats.org/spreadsheetml/2006/main" count="11717" uniqueCount="4803">
  <si>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</si>
  <si>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</si>
  <si>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</si>
  <si>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</si>
  <si>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</si>
  <si>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</si>
  <si>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</si>
  <si>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</si>
  <si>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</si>
  <si>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</si>
  <si>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</si>
  <si>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</si>
  <si>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</si>
  <si>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</si>
  <si>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</si>
  <si>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</si>
  <si>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</si>
  <si>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</si>
  <si>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</si>
  <si>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</si>
  <si>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</si>
  <si>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</si>
  <si>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</si>
  <si>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</si>
  <si>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</si>
  <si>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</si>
  <si>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</si>
  <si>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</si>
  <si>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</si>
  <si>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</si>
  <si>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</si>
  <si>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</si>
  <si>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</si>
  <si>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</si>
  <si>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</si>
  <si>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</si>
  <si>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</si>
  <si>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</si>
  <si>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</si>
  <si>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</si>
  <si>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</si>
  <si>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</si>
  <si>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</si>
  <si>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</si>
  <si>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</si>
  <si>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</si>
  <si>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</si>
  <si>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</si>
  <si>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</si>
  <si>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</si>
  <si>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</si>
  <si>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</si>
  <si>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</si>
  <si>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</si>
  <si>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</si>
  <si>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</si>
  <si>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</si>
  <si>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</si>
  <si>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</si>
  <si>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</si>
  <si>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</si>
  <si>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</si>
  <si>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</si>
  <si>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</si>
  <si>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</si>
  <si>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</si>
  <si>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</si>
  <si>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</si>
  <si>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</si>
  <si>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</si>
  <si>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</si>
  <si>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</si>
  <si>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</si>
  <si>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</si>
  <si>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</si>
  <si>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</si>
  <si>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</si>
  <si>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</si>
  <si>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</si>
  <si>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</si>
  <si>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</si>
  <si>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</si>
  <si>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</si>
  <si>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</si>
  <si>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</si>
  <si>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</si>
  <si>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</si>
  <si>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</si>
  <si>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</si>
  <si>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</si>
  <si>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</si>
  <si>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</si>
  <si>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</si>
  <si>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</si>
  <si>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</si>
  <si>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</si>
  <si>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</si>
  <si>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</si>
  <si>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</si>
  <si>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</si>
  <si>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</si>
  <si>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</si>
  <si>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</si>
  <si>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</si>
  <si>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</si>
  <si>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</si>
  <si>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</si>
  <si>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</si>
  <si>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</si>
  <si>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</si>
  <si>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</si>
  <si>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</si>
  <si>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</si>
  <si>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</si>
  <si>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</si>
  <si>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</si>
  <si>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</si>
  <si>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</si>
  <si>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</si>
  <si>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</si>
  <si>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</si>
  <si>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</si>
  <si>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</si>
  <si>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</si>
  <si>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</si>
  <si>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</si>
  <si>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</si>
  <si>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</si>
  <si>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</si>
  <si>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</si>
  <si>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</si>
  <si>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</si>
  <si>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</si>
  <si>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</si>
  <si>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</si>
  <si>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</si>
  <si>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</si>
  <si>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</si>
  <si>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</si>
  <si>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</si>
  <si>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</si>
  <si>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</si>
  <si>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</si>
  <si>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</si>
  <si>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</si>
  <si>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</si>
  <si>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</si>
  <si>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</si>
  <si>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</si>
  <si>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</si>
  <si>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</si>
  <si>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</si>
  <si>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</si>
  <si>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</si>
  <si>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</si>
  <si>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</si>
  <si>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</si>
  <si>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</si>
  <si>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</si>
  <si>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</si>
  <si>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</si>
  <si>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</si>
  <si>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</si>
  <si>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</si>
  <si>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</si>
  <si>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</si>
  <si>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</si>
  <si>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</si>
  <si>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</si>
  <si>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</si>
  <si>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</si>
  <si>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</si>
  <si>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</si>
  <si>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</si>
  <si>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</si>
  <si>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</si>
  <si>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</si>
  <si>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</si>
  <si>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</si>
  <si>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</si>
  <si>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</si>
  <si>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</si>
  <si>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</si>
  <si>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</si>
  <si>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</si>
  <si>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</si>
  <si>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</si>
  <si>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</si>
  <si>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</si>
  <si>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</si>
  <si>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</si>
  <si>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</si>
  <si>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</si>
  <si>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</si>
  <si>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</si>
  <si>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</si>
  <si>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</si>
  <si>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</si>
  <si>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</si>
  <si>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</si>
  <si>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</si>
  <si>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</si>
  <si>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</si>
  <si>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</si>
  <si>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</si>
  <si>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</si>
  <si>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</si>
  <si>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</si>
  <si>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</si>
  <si>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</si>
  <si>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</si>
  <si>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</si>
  <si>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</si>
  <si>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</si>
  <si>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</si>
  <si>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</si>
  <si>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</si>
  <si>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</si>
  <si>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</si>
  <si>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</si>
  <si>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</si>
  <si>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</si>
  <si>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</si>
  <si>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</si>
  <si>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</si>
  <si>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</si>
  <si>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</si>
  <si>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</si>
  <si>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</si>
  <si>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</si>
  <si>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</si>
  <si>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</si>
  <si>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</si>
  <si>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</si>
  <si>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</si>
  <si>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</si>
  <si>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</si>
  <si>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</si>
  <si>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</si>
  <si>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</si>
  <si>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</si>
  <si>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</si>
  <si>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</si>
  <si>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</si>
  <si>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</si>
  <si>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</si>
  <si>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</si>
  <si>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</si>
  <si>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</si>
  <si>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</si>
  <si>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</si>
  <si>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</si>
  <si>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</si>
  <si>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</si>
  <si>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</si>
  <si>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</si>
  <si>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</si>
  <si>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</si>
  <si>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</si>
  <si>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</si>
  <si>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</si>
  <si>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</si>
  <si>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</si>
  <si>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</si>
  <si>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</si>
  <si>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</si>
  <si>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</si>
  <si>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</si>
  <si>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</si>
  <si>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</si>
  <si>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</si>
  <si>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</si>
  <si>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</si>
  <si>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</si>
  <si>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</si>
  <si>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</si>
  <si>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</si>
  <si>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</si>
  <si>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</si>
  <si>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</si>
  <si>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</si>
  <si>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</si>
  <si>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</si>
  <si>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</si>
  <si>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</si>
  <si>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</si>
  <si>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</si>
  <si>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</si>
  <si>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</si>
  <si>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</si>
  <si>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</si>
  <si>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</si>
  <si>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</si>
  <si>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</si>
  <si>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</si>
  <si>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</si>
  <si>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</si>
  <si>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</si>
  <si>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</si>
  <si>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</si>
  <si>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</si>
  <si>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</si>
  <si>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</si>
  <si>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</si>
  <si>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</si>
  <si>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</si>
  <si>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</si>
  <si>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</si>
  <si>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</si>
  <si>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</si>
  <si>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</si>
  <si>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</si>
  <si>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</si>
  <si>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</si>
  <si>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</si>
  <si>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</si>
  <si>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</si>
  <si>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</si>
  <si>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</si>
  <si>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</si>
  <si>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</si>
  <si>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</si>
  <si>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</si>
  <si>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</si>
  <si>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</si>
  <si>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</si>
  <si>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</si>
  <si>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</si>
  <si>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</si>
  <si>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</si>
  <si>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</si>
  <si>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</si>
  <si>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</si>
  <si>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</si>
  <si>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</si>
  <si>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</si>
  <si>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</si>
  <si>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</si>
  <si>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</si>
  <si>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</si>
  <si>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</si>
  <si>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</si>
  <si>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</si>
  <si>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</si>
  <si>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</si>
  <si>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</si>
  <si>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</si>
  <si>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</si>
  <si>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</si>
  <si>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</si>
  <si>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</si>
  <si>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</si>
  <si>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</si>
  <si>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</si>
  <si>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</si>
  <si>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</si>
  <si>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</si>
  <si>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</si>
  <si>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</si>
  <si>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</si>
  <si>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</si>
  <si>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</si>
  <si>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</si>
  <si>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</si>
  <si>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</si>
  <si>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</si>
  <si>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</si>
  <si>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</si>
  <si>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</si>
  <si>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</si>
  <si>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</si>
  <si>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</si>
  <si>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</si>
  <si>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</si>
  <si>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</si>
  <si>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</si>
  <si>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</si>
  <si>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</si>
  <si>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</si>
  <si>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</si>
  <si>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</si>
  <si>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</si>
  <si>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</si>
  <si>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</si>
  <si>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</si>
  <si>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</si>
  <si>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</si>
  <si>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</si>
  <si>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</si>
  <si>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</si>
  <si>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</si>
  <si>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</si>
  <si>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</si>
  <si>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</si>
  <si>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</si>
  <si>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</si>
  <si>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</si>
  <si>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</si>
  <si>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</si>
  <si>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</si>
  <si>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</si>
  <si>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</si>
  <si>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</si>
  <si>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</si>
  <si>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VERSIÓN PLAN</t>
  </si>
  <si>
    <t>FECHA</t>
  </si>
  <si>
    <t>CONTROL DE CAMBIOS</t>
  </si>
  <si>
    <t>Aprobado por</t>
  </si>
  <si>
    <t>Versión 1</t>
  </si>
  <si>
    <t>28 enero de 2022</t>
  </si>
  <si>
    <t>Versión a aprobada en Comité Institucional de Gestión y Desempeño</t>
  </si>
  <si>
    <t xml:space="preserve">Comité Institucional de Gestión y Desempeño </t>
  </si>
  <si>
    <t>Versión 2</t>
  </si>
  <si>
    <t>11 de mayo de 2022</t>
  </si>
  <si>
    <t>Se realizó el ajuste a las acciones 17, 24, 26, 82 de acuerdo con la solicitud radicada el 27 y 29 de abril de 2022</t>
  </si>
  <si>
    <t>Versión 3</t>
  </si>
  <si>
    <t>04 de agosto de 2022</t>
  </si>
  <si>
    <t>*Se realizó el ajuste en el nombre de la acción, indicador y evidencias de la acción 01.
*Se realizó el ajuste en la programación y evidencias a la acción 153.
*Se eliminaron las acciones: 11, 16,17, 20, 35, 36, 37, 38, 128,132, 133, 138, 139, 155, 158, 159, 161, 168 del Plan.</t>
  </si>
  <si>
    <t xml:space="preserve">*Dirección de Análisis y Diseño Estratégico
*Dirección de Análisis y Diseño Estratégico
*Comité Institucional de Gestión y Desempeño 
</t>
  </si>
  <si>
    <t>PROCESO PLANEACIÓN ESTRATÉGICA
FORMATO FORMULACIÓN Y SEGUIMIENTO DEL PLAN DE ACCIÓN INSTITUCIONAL INTEGRADO</t>
  </si>
  <si>
    <t xml:space="preserve">Código: FOR-PE-001 </t>
  </si>
  <si>
    <t>Versión: 4</t>
  </si>
  <si>
    <t>Fecha: Memo I2021031667 - 20/10/2021</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</si>
  <si>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</si>
  <si>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</si>
  <si>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</si>
  <si>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</si>
  <si>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</si>
  <si>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</si>
  <si>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</si>
  <si>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</si>
  <si>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</si>
  <si>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t xml:space="preserve">PLAN DE ACCIÓN INSTITUCIONAL VIGENCIA: </t>
  </si>
  <si>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</si>
  <si>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</si>
  <si>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</si>
  <si>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</si>
  <si>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</si>
  <si>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</si>
  <si>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</si>
  <si>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</si>
  <si>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</si>
  <si>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</si>
  <si>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</si>
  <si>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</si>
  <si>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</si>
  <si>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Meta sectorial</t>
  </si>
  <si>
    <t>Política o componente MIPG</t>
  </si>
  <si>
    <t xml:space="preserve">Fuente de financiación </t>
  </si>
  <si>
    <t>Plan de acción política pública asociada</t>
  </si>
  <si>
    <t>Número de Actividad / Acción</t>
  </si>
  <si>
    <t>Actividades / Acciones</t>
  </si>
  <si>
    <t>Meta Actividad/ Acción</t>
  </si>
  <si>
    <t>Suma programación anual</t>
  </si>
  <si>
    <t>Tendencia de meta</t>
  </si>
  <si>
    <t>Nombre del indicador de la meta</t>
  </si>
  <si>
    <t>Fórmula del indicador ó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</si>
  <si>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</si>
  <si>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</si>
  <si>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</si>
  <si>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</si>
  <si>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</si>
  <si>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</si>
  <si>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</si>
  <si>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</si>
  <si>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</si>
  <si>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</si>
  <si>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</si>
  <si>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</si>
  <si>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</si>
  <si>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</si>
  <si>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</si>
  <si>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</si>
  <si>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</si>
  <si>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</si>
  <si>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</si>
  <si>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</si>
  <si>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</si>
  <si>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</si>
  <si>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</si>
  <si>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</si>
  <si>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</si>
  <si>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</si>
  <si>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</si>
  <si>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</si>
  <si>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</si>
  <si>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 xml:space="preserve">Planeación Institucional </t>
  </si>
  <si>
    <t xml:space="preserve">Todas las Políticas Públicas </t>
  </si>
  <si>
    <t xml:space="preserve"> Brindar los lineamientos y realizar seguimiento al cumplimiento de los
objetivos de la Secretaría Distrital de Integración Social, en el marco del Comité Institucional de Gestión y desempeño.
</t>
  </si>
  <si>
    <t xml:space="preserve">Informe de seguimiento al cumplimiento de los objetivos de la Secretaría Distrital de Integración Social, en el marco del Comité Institucional de Gestión y desempeño.
</t>
  </si>
  <si>
    <t>Número de Informes de seguimiento al cumplimiento de los objetivos de la Secretaría Distrital de Integración Social, en el marco del Comité Institucional de Gestión y desempeño.</t>
  </si>
  <si>
    <t>31/12/2022</t>
  </si>
  <si>
    <t>No programado</t>
  </si>
  <si>
    <t>Informe del Seguimiento y acompañamiento a las metas, estrategias, programas y proyectos que permitan el cumplimiento de los objetivos estratégicos institucionales  y sectoriales .</t>
  </si>
  <si>
    <t>En el mes de mayo de 2022, se realizó el Informe de seguimiento al Plan Estratégico Institucional, con corte al primer trimestre 2022, el cual fue publicado en la página web de la entidad y se encuentra disponible en la página web de la Entidad: https://www.integracionsocial.gov.co/images/_docs/2022/transparencia/planeacion/20220520_PEI_informe_seguimiento_trimestre_I_31032022_publicacion_web_for_pe_062_v0.pdf
Cabe mencionar que, en relación con la presente actividad, desde el Despacho se identifica que la misma es ejecutada desde otra dependencia (Dirección de Análisis y Diseño Estratégico), por lo cual para el siguiente trimestre se solicitará formalmente la eliminación de la misma.</t>
  </si>
  <si>
    <t>Se recomienda incluir la trazabilidad de firmas de quien elabora, revisa y aprueba. Adicionalmente, estas firmas deben gestionarse por una herramienta diferente a AZ Digital.</t>
  </si>
  <si>
    <t> </t>
  </si>
  <si>
    <t xml:space="preserve">Informe del seguimiento realizado en el Comité Institucional de Gestión y Desempeño, al cumplimiento de los objetivos institucionales.
</t>
  </si>
  <si>
    <t>11. Ajustar los servicios sociales para reducir la pobreza femenina. Focalizar y prestar los servicios sociales en los territorios que contribuyan a la reducción de la feminización de la pobreza.</t>
  </si>
  <si>
    <t>Elaborar el reporte mensual de personas en listados de priorización por servicio, modalidad o estrategia</t>
  </si>
  <si>
    <t>Reportes de personas en listados de priorización por servicio, modalidad o estrategia, elaborado.</t>
  </si>
  <si>
    <t>Número de reportes mensuales elaborados</t>
  </si>
  <si>
    <t>Reportes mensuales de personas en listados de priorización por servicio, modalidad o estrategia</t>
  </si>
  <si>
    <t>Durante el primer trimestre de 2022 se generaron los listados de focalización y priorización para los servicio que son usan herramientas de focalización según lo contemplado en el procedimiento y documento técnico de focalización.  Entre Enero y Marzo de 2022 fueron remitidas en listados de priorización 889.333 personas distribuidas en 252.222 en el mes de enero, 311.873 en el mes de febrero y 325.238 en el mes de marzo.</t>
  </si>
  <si>
    <t>No se generan observaciones por parte de la segunda línea de defensa</t>
  </si>
  <si>
    <t>Se generaron los listados de focalización y priorización para los servicios que usan herramientas de focalización según lo contemplado en el procedimiento y documento técnico de focalización.  En el segundo trimestre se remitieron personas en los listados de priorización de la siguiente manera: 
Abril:  338.579 
Mayo:  326.580 
Junio*: 298.293 
*A partir de Junio del 2022 se reportan las personas únicas enviadas durante el mes. Anteriormente, se reportaban el número total de personas enviadas en cada listado, sin importar si se enviaban mas de una vez durante el mes. 
Como soporte se anexa el archivo en excel que contiene el resumen de los tres reportes mensuales del número de personas priorizadas.</t>
  </si>
  <si>
    <t>Se elaboró el reporte mensual de personas en listados de priorización por servicio, para lo cual fue necesario adelantar las siguientes actividades: solicitar y administrar bases de datos de otras entidades del distrito y la nación, revisar las fichas técnicas actualizadas y vigentes de los servicios tras su aprobación en el Comité Institucional de Gestión y Desempeño, aplicar el  procedimiento de focalización para la elaboración de los listados de dispersión y enviar el listados a las áreas técnicas correspondientes de la Secretaría Distrital de Integración Social.
Para el trimestre julio, agosto y septiembre de 2022 se remitió el siguiente número de personas en los listados de priorización:
Mes de julio: 358.183
Mes de agosto: 124.464
Mes de septiembre: 131,482
Es importante mencionar que a partir de junio del 2022 se reportan las personas únicas enviadas durante el mes para todos los servicios susceptibles de focalización. Anteriormente, se reportaba el número total de personas enviadas en cada listado de focalización, sin importar si se duplicaban en otro listado durante el mes.</t>
  </si>
  <si>
    <t>Elaborar el documento técnico con el procedimiento de salida de los servicios sociales</t>
  </si>
  <si>
    <t>Avance en la elaboración del documento tecnico de procedimiento de salida de los servicios sociales</t>
  </si>
  <si>
    <t>(Documento tecnico de procedimiento de salida de los servicios sociales elaborados / documento tecnico de procedimiento de salida de los servicios sociales programados)*100</t>
  </si>
  <si>
    <t xml:space="preserve">Documento tecnico preliminar de procedimiento de salida de los servicios sociales 
</t>
  </si>
  <si>
    <t>Se avanzó en la elaboración del lineamiento técnico de salida de los servicios sociales de la Secretaría Distrital de Integración Social, el cual tiene por objetivo explicar y establecer los parámetros metodológicos para desarrollar e implementar el proceso de verificación de criterios de egreso por cruce de base de datos de los servicios sociales, modalidades y estrategias, para identificar la población que posiblemente está cumpliendo con criterios para el debido proceso de egreso, a fin de generar las alertas correspondientes a las áreas técnicas responsables de los servicios.</t>
  </si>
  <si>
    <t>Documento tecnico final de procedimiento de salida de los servicios sociales y listados de egreso de servicios sociales</t>
  </si>
  <si>
    <t>Elaborar el Documento de resultados de la evaluación del servicio de apoyos económicos para la juventud</t>
  </si>
  <si>
    <t>Avance en la elaboración del documento de resultados de evaluación al servicio apoyos económicos para la juventud</t>
  </si>
  <si>
    <t>(documento de resultados de evaluación al servicio apoyos económicos para la juventud elaborados / documento e resultados  de evaluación al servicio apoyos económicos para la juventud programados)*100%</t>
  </si>
  <si>
    <t>Documento metodológico de evaluación del servicio apoyos economicos para la juventud</t>
  </si>
  <si>
    <t>En relación con la elaboración del “Documento de resultados de la evaluación del servicio de apoyos económicos para la juventud” se presentaron retrasos, debido a la rotación de colaboradores(as) al interior del grupo de investigaciones entre los meses de julio a septiembre de 2022, llevando a la reorganización del equipo, con el fin de atender los diferentes compromisos planeados y las nuevas solicitudes correspondientes a la dinámica de la Entidad.</t>
  </si>
  <si>
    <t>No se reporta avance cuantitativo para esta acción, por lo cual se enviarán las alertas respectivas para su cumplimiento.</t>
  </si>
  <si>
    <t>Documento de resultados evaluación del servicio de apoyos económicos para la juventud</t>
  </si>
  <si>
    <t>Elaborar el documento propuesta de actualización de indice de pobreza multidimensional</t>
  </si>
  <si>
    <t>Avance en la elaboración del documento de actualización de indice de pobreza multidimensional</t>
  </si>
  <si>
    <t>(documento propuesta de actualización Indice de Pobreza Multidimensional elaborados / documento propuesta de actualización Indice de Pobreza Multidimensional programados)*100%</t>
  </si>
  <si>
    <t>Documento preliminar propuesta de actualización Indice de Pobreza Multidimensional</t>
  </si>
  <si>
    <t>En relación con la elaboración del “Documento propuesta de actualización del índice de pobreza multidimensional” se presentaron retrasos, debido a la rotación de colaboradores(as) al interior del grupo de investigaciones entre los meses de julio a septiembre de 2022, llevando a la reorganización del equipo, con el fin de atender los diferentes compromisos planeados y las nuevas solicitudes correspondientes a la dinámica de la Entidad.</t>
  </si>
  <si>
    <t>Documento final propuesta de actualización Indice de Pobreza Multidimensional</t>
  </si>
  <si>
    <t>Realizar el Informe semestral de alertas identificadas sobre la ejecución de los planes de acción de las políticas públicas que lidera o en las participa la SDIS</t>
  </si>
  <si>
    <t>Informes de alertas identificadas sobre la ejecución de los planes de acción de las políticas públicas que lidera o en las participa la SDIS, elaborados</t>
  </si>
  <si>
    <t>Número de Informes de alertas sobre la ejecución de los planes de acción de las políticas públicas elaborados</t>
  </si>
  <si>
    <t>Un informe con las alertas identificadas sobre la ejecución de los planes de acción de las políticas públicas que lidera o participa la SDIS</t>
  </si>
  <si>
    <t>Durante el segundo trimestre 2022 se realizó el análisis de los planes de acción de las políticas públicas que lidera o en las que participa la SDIS a través del seguimiento al  cumplimiento de metas de aciones y productos y del avance en la ejecución presupuestal con corte a 31 de marzo de la presente vigencia. Del mismo modo, se remitó el informe a los directivos líderes de meta para que tomen las decisiones a las que haya lugar.</t>
  </si>
  <si>
    <t>Se recomienda incluir la trazabilidad de firmas de quien elabora, revisa y aprueba. Adicionalmente, estas firmas deben gestionarse por una herramienta diferente a AZ Digital. 13/07/2022 Se ajusta la evidencia conforme a las observaciones.</t>
  </si>
  <si>
    <t xml:space="preserve">Durante el tercer trimestre de 2022 se realizó el reporte de seguimiento a las acciones de mejora de la Direccion de Análisis y Diseño Estratégico, Subdirección de Diseño, Evaluación y Sistematización y Subdirección de Investigación e Información, con corte a 05 de septiembre de 2022, en el que se indicó las acciones con cumplimiento a la fecha de las tres dependencias, con sus correspondientes soportes. </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</si>
  <si>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</si>
  <si>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 xml:space="preserve">Elaborar el reporte de seguimiento al plan de continuidad del negocio </t>
  </si>
  <si>
    <t>Porcentaje de avance en el seguimiento a la implementacion del Plan de Continuidad del Negocio</t>
  </si>
  <si>
    <t>(Número de reportes de seguimiento al plan de continuidad del negocio elaborados / Número de reportes de seguimiento al plan de continuidad del negocio programados) *100</t>
  </si>
  <si>
    <t>Matriz de Plan de Continuidad del Negocio elaborada</t>
  </si>
  <si>
    <t>Durante el primer semestre de 2022 se realizó la revisión documental y normativa lo que llevó a realizar ajustes en la construcción de los componentes del Sistema de Gestión de Continuidad de Negocio y manejo de crisis, y para ello se planteó la actualización del Informe de Análisis al Impacto al negocio -BIA, el plan de continuidad y la construcción de los planes de continuidad por dependencia.</t>
  </si>
  <si>
    <t xml:space="preserve">Reporte de seguimiento a la implementacion del Plan de continuidad del negocio </t>
  </si>
  <si>
    <t>No se asocia a metas 2020-2025</t>
  </si>
  <si>
    <t xml:space="preserve">Control Interno </t>
  </si>
  <si>
    <t>Auditoria y control</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</si>
  <si>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</si>
  <si>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elaborados</t>
  </si>
  <si>
    <t>Numero de reportes de planes de mejoramiento a cargo de la DADE y sus subdirecciones tecnicas realizados</t>
  </si>
  <si>
    <t>Reporte de seguimiento de las acciones de mejora a cargo de la DADE y sus subdirecciones tecnicas, con sus respectivas evidencias</t>
  </si>
  <si>
    <t xml:space="preserve">Durante el primer trimestre de 2022 se realizó el reporte de seguimiento a las acciones de mejora de la Direccion de Análisis y Diseño Estratégico, Subdirección de Diseño, Evaluación y Sistematización y Subdirección de Investigación e Información, en el que se indicó las acciones con cumplimiento a la fecha de las tres dependencias, con sus correspondientes soportes. </t>
  </si>
  <si>
    <t xml:space="preserve">Durante el segundo trimestre de 2022 se realizó el reporte de seguimiento a las acciones de mejora de la Direccion de Análisis y Diseño Estratégico, Subdirección de Diseño, Evaluación y Sistematización y Subdirección de Investigación e Información, con corte a 14 de junio de 2022, en el que se indicó las acciones con cumplimiento a la fecha de las tres dependencias, con sus correspondientes soportes. </t>
  </si>
  <si>
    <t>Elaborar el reporte de divulgación de las recomendaciones generadas por la Veeduría Distrital</t>
  </si>
  <si>
    <t>Porcentaje de informes de recomendaciones de la Veeduría Distrital divulgados a los responsables</t>
  </si>
  <si>
    <t>(Número de informes de recomendaciones de la Veeduría Distrital divulgados a los responsables / Número de informes de recomendaciones de la Veeduría Distrital recibidos) *100</t>
  </si>
  <si>
    <t xml:space="preserve">Reporte de divulgaciones a los responsables por correo electronico de las recomendaciones de los informes de la Veeduria Distrital </t>
  </si>
  <si>
    <t>Durante el segundo trimestre de 2022 se realizó la divulgación del informe de la veeduria cuyo tema fue "“La pobreza, la feminización de la pobreza y la movilidad social en Bogotá, una apuesta estratégica del PDD 2020-2024: análisis y recomendaciones” por parte del Despacho a todas las áreas de la entidad.  Así mismo, la dade realizó la respectiva gestión en su competencia.</t>
  </si>
  <si>
    <t>Elaborar el informe semestral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</si>
  <si>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Informes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elaborados</t>
  </si>
  <si>
    <t>Número de Informes de alertas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</si>
  <si>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</si>
  <si>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Se realiza y presenta un informe semestral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</si>
  <si>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01. Un diagnóstico sobre las capacidades físicas, tecnológicas, administrativas y operativas para cada una de las entidades que componen el sector de integración social.  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</si>
  <si>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 xml:space="preserve">40.Diseñar e implementar una  solución tecnológica que facilite  la participación de la ciudadanía en la gestión y oferta  institucional_x000D_
</t>
  </si>
  <si>
    <t>Cumplir con las metas del proyecto de inversión 7741</t>
  </si>
  <si>
    <t>% de numero de metas cumplidas con el avance programado para el trimestre</t>
  </si>
  <si>
    <t>(No. Metas cumplidas / No. metas programadas en el trimestre)*100%</t>
  </si>
  <si>
    <t>Reportes SPI del trimestre</t>
  </si>
  <si>
    <t>Reporta equipo analistas SDES</t>
  </si>
  <si>
    <t>El equipo de analistas de la Subdirección de Diseño, Evaluación y Sistematización, reporta un cumplimiento del 100% de acuerdo con lo programado para el trimestre</t>
  </si>
  <si>
    <t>Acción eliminada del Plan</t>
  </si>
  <si>
    <t>Cumplir con las metas del Plan de Ajuste y Sostenibilidad MIPG: Políticas Planeación Institucional, Racionalización de Trámites, Gestión de Información Estadística, Gestión del Conocimiento</t>
  </si>
  <si>
    <t>porcentaje de cumplimiento de las metas del Plan de Ajuste y Sostenibilidad MIPG Políticas: Planeación Institucional, Racionalización de Trámites, Gestión de Información Estadística, Gestión del Conocimiento de acuerdo con lo programado con corte al periodo reportado</t>
  </si>
  <si>
    <t>(No. Metas cumplidas de acuerdo con lo programado en el trimestre / No. metas programadas en el trimestre)*100</t>
  </si>
  <si>
    <t>Seguimiento Plan de Ajuste MIPG del Trimestre - Carpeta de evidencias del Plan</t>
  </si>
  <si>
    <t>El plan de ajuste y sostenibilidad MIPG reporta un cumplimiento del 100% para las políticas de: Gestión del Conocimiento, Planeación Institucional, Gestión de información estadísitica y Racionalización de trámites</t>
  </si>
  <si>
    <t>El plan de ajuste y sostenibilidad MIPG reporta el siguiente cumplimiento: Planeación Institucional 100%, Racionalización de Trámites 50%, Gestión de Información Estadística 100%, Gestión del Conocimiento 100%</t>
  </si>
  <si>
    <t>El plan de ajuste y sostenibilidad MIPG reporta el siguiente cumplimiento: Planeación Institucional 100%, Gestión de Información Estadística 100%, Gestión del Conocimiento 100%.</t>
  </si>
  <si>
    <t>02. Formular un plan de trabajo de cada una de las entidades que componen el sector integración social que contenga las acciones dirigidas a fortalecer las necesidades identificadas en los diagnósticos. 3. Cumplir el 100% de las actividades programadas en</t>
  </si>
  <si>
    <t>Plan de Austeridad _x000D_
Plan Institucional de Gestión Ambiental PIGA</t>
  </si>
  <si>
    <t>Realizar los informes de resultados de implementación del Plan Institucional de Gestión Ambiental - PIGA, de la Secretaría Distrital de Integración Social</t>
  </si>
  <si>
    <t>Informes de implementación del plan de acción PIGA 2022 elaborados.</t>
  </si>
  <si>
    <t>N° de Informes de implementación del plan de acción PIGA 2022 elaborados / N° de Informes de implementación del plan de acción PIGA 2022 programados</t>
  </si>
  <si>
    <t>Informe de implementación del plan de acción PIGA 2022 I Semestre.</t>
  </si>
  <si>
    <t xml:space="preserve">En cumplimento a la Resolución 242 de 2014 “Por la cual se adoptan los lineamientos para la formulación, concertación, implementación, evaluación, control y seguimiento del Plan Institucional de Gestión Ambiental –PIGA” se establece para las entidades publicas, la creación y aprobación de un plan de acción anual el cual deberá contener las actividades necesarias para el logro de los objetivos establecidos en los programas de gestión ambiental del PIGA.
La entidad aprobó su Plan de Acción para la vigencia 2022, este fue construido para para minimizar, mitigar y/o compensar los impactos ambientales significativos y dar cumplimiento a la normativa aplicable y cuenta con un total de 56 actividades a desarrollar.
Producto de este plan se remite como cumplimiento de la actividad planteada, el informe de resultados de la implementación porcentual de las actividades PIGA 2022, teniendo los siguientes porcentajes de cumplimiento por programa:
•	Programa de Uso Eficiente del Agua. (42.12%)
•	Programa de Uso Eficiente de la Energía. (48.04%)
•	Programa de Gestión Integral de Residuos. (48.7%)
•	Programa de Consumo Sostenible. (47.5%)
•	Programa de Implementación de Prácticas Sostenibles. (21.8%)
•	Promedio de cumplimento del plan de acción PIGA I Semestre (41.63%)
</t>
  </si>
  <si>
    <t>Informe de implementación del plan de acción PIGA 2022 II Semestre.</t>
  </si>
  <si>
    <t xml:space="preserve">35.Garantizar la eficiencia y la eficacia  ambiental, logística, operativa y de gestión documental de la entidad, para la  oportuna prestación de los servicios  sociales incluyendo componentes que demanden la reformulación de los programas._x000D_
</t>
  </si>
  <si>
    <t>Elaborar las actas de las Sesiones de acuerdo a lo reglamentado por la resolución de conformación  el Comité de Contratación.</t>
  </si>
  <si>
    <t>Sesiones de comité de contratación desarrollados</t>
  </si>
  <si>
    <t>(N° de sesiones  de comité de contratación desarrolladas / N° sesiones  de comité de contratación   programadas para la vigencia  2021) * 100</t>
  </si>
  <si>
    <t>1 acta por mes (enero ,febrero, marzo)</t>
  </si>
  <si>
    <t>Se han desarrollado las reunioes de acuerdo a lo definido en el indicador, 1 para cada mes, se reportan 3 actas de los meses Enero, Febrero  y Marzo 2022.</t>
  </si>
  <si>
    <t>1 acta por mes (abril, mayo, junio)</t>
  </si>
  <si>
    <t>Se han desarrollado las reuniones de Comité de Contratación de acuerdo a lo definido en el indicador, 1 acta por mes de reporte, se reportan los meses de abril. Mayo y junio.</t>
  </si>
  <si>
    <t>1 acta por mes (julio, agosto, septiembre)</t>
  </si>
  <si>
    <t xml:space="preserve">Se han desarrollado las reuniones del Comité de Contratación de acuerdo con lo establecido en el indicador, se reporta acta N° 42  del 19 de julio de 2022, acta N° 50 del 10 de agosto de 2022 y acta N°53del 02 de Septiembre de 2022 </t>
  </si>
  <si>
    <t>1 acta por mes (octubre, noviembre, diciembre)</t>
  </si>
  <si>
    <t>Cumplir con las metas del Plan de Ajuste y Sostenibilidad MIPG para las Políticas Fortalecimiento organizacional y Componente ambiental</t>
  </si>
  <si>
    <t>Nivel porcentual de cumplimiento de las metas del Plan de Ajuste y Sostenibilidad MIPG Políticas: Fortalecimiento organizacional y Componente ambiental</t>
  </si>
  <si>
    <t>El plan de ajuste y sostenibilidad MIPG reporta un cumplimiento del 100% para el componente ambiental y 100% para la política de fortalecimiento institucional</t>
  </si>
  <si>
    <t>El plan de ajuste y sostenibilidad MIPG reporta el siguiente cumplimiento: Fortalecimiento Institucional 100%, Componente ambiental 100%</t>
  </si>
  <si>
    <t>El plan de ajuste y sostenibilidad MIPG reporta el siguiente cumplimiento: Fortalecimiento Institucional 100%, Componente ambiental 50%, sin embargo como en el periodo anterior presentó sobreejecución este producto, se evidencia que con este porcentaje se cumple el 100% de la meta programada para la vigencia. Por lo tanto, se entenderá como un cumplimiento al 100% de la política</t>
  </si>
  <si>
    <t>Cumplir con las metas del proyecto de inversión 7748</t>
  </si>
  <si>
    <t xml:space="preserve">Las alertas se generarán desde el equipo de analistas </t>
  </si>
  <si>
    <t>Cumplir con las metas del proyecto de inversión 7565</t>
  </si>
  <si>
    <t xml:space="preserve">11. Beneficiar el 100% de personas programadas con la entrega de apoyos alimentarios mediante bonos canjeables por alimentos y apoyos en especie._x000D_
</t>
  </si>
  <si>
    <t>Realizar la formulación del Plan de Nutrición y abastecimiento de la SDIS</t>
  </si>
  <si>
    <t>Plan de Nutrición y Abastecimiento formulado</t>
  </si>
  <si>
    <t>Avance porcentual en la formulación del Plan de Nutrición y abastecimiento de la SDIS</t>
  </si>
  <si>
    <t xml:space="preserve">Documento del Plan de Nutrición y Abastecimiento </t>
  </si>
  <si>
    <t>Durante el primer trimestre 2022 se elaboró el documento programado bajo la denominación "Plan Institucional de Nutrición y Abastecimiento - PINA". Dicho documento se construyó con las áreas transversales de la Dirección de Nutrición y Abastecimiento y las subdirecciones técnicas de Abastecimiento y Nutrición. Se diseñó formato para la elaboración del Plan Operativo, el cual facilitará la implementación y seguimiento del PINA.</t>
  </si>
  <si>
    <t>Meta cumplida</t>
  </si>
  <si>
    <t>Elaborar del Plan de compras relacionado con alimentos de la SDIS</t>
  </si>
  <si>
    <t>Plan de compras relacionado con alimentos elaborado</t>
  </si>
  <si>
    <t>Avance porcentual en la elaboración del Plan de compras relacionado con alimentos</t>
  </si>
  <si>
    <t>Documento del Plan de compras relacionado con alimentos elaborado</t>
  </si>
  <si>
    <t>La Dirección de Nutrición y Abastecimiento cuenta con un Plan de Compras de Alimentos de la SDIS, que corresponde al Plan Anual de Adquisiciones PAA para cada vigencia. Según lo estipulado en el artículo 3 del Decreto 1510 de 2013, compilado en el Decreto 1082 de 2015, “Plan Anual de Adquisiciones es el plan general de compras al que se refiere el artículo 74 de la Ley 1474 de 2011 y el plan de compras al que se refiere la Ley Anual de Presupuesto.</t>
  </si>
  <si>
    <t>Se recomienda incluir la trazabilidad de firmas de quien elabora, revisa y aprueba. Adicionalmente, estas firmas deben gestionarse por una herramienta diferente a AZ Digital</t>
  </si>
  <si>
    <t>Cumplir con las metas del proyecto de inversión 7745</t>
  </si>
  <si>
    <t>18. Implementar los planes de acción de las políticas públicas del distrito</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</si>
  <si>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</si>
  <si>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</si>
  <si>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</si>
  <si>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</si>
  <si>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</si>
  <si>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</si>
  <si>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Se consolida un informe de seguimiento a la implementación de las Politicas Publicas en donde se plasma la puesta de la Dirección evidenciando las acciones desarrolladas en el marco de  la articulación de las tres politicas publicas en sinergia con cada una de las subdirecciones.</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</si>
  <si>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</si>
  <si>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</si>
  <si>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</si>
  <si>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</si>
  <si>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Se consolida un informe que evidencia la puesta de la Dirección a partir de la alta gobernanza que permite avanzar en acciones desentralizadas buscando el desarrollo de apuestas colectivas que territorialicen acciones que permitan la prevalencia de derechos de las familias en su diversidad , los sectores LGBTI y la población con Discapacidad.</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</si>
  <si>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</si>
  <si>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</si>
  <si>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</si>
  <si>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</si>
  <si>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</si>
  <si>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Se consolida un informe de seguimeitno contractual que evidencia el avance y la ejecución de los contratos celebrados por cada una de las subdirecciones que se encuentran adscritas a cargo de la DIF.</t>
  </si>
  <si>
    <t>Informe de seguimiento correspondiente al segundo semestre de 2022</t>
  </si>
  <si>
    <t>7744 - Generación de oportunidades para el desarrollo integral de la niñez y la adolescencia en Bogotá. 7770 - Compromiso con el envejecimiento activo y una Bogotá cuidadora e incluyente. 7771 - Fortalecimiento de las oportunidades de inclusión de las personas con discapacidad y sus familias, cuidadores/as en Bogotá. 7757 - Implementación de estrategias y servicios integrales para el abordaje del fenómeno de habitabilidad en calle en Bogotá D.C. 7564 - Mejoramiento de la capacidad de respuesta institucional de las comisarías de familia en Bogotá. 7740 - Generación "Jóvenes con derechos en Bogotá". 7752 - Contribución a la protección de los derechos de las familias especialmente de sus integrantes afectados por la violencia intrafamiliar en la ciudad de Bogotá. 7756 - Compromiso social por la diversidad en Bogotá. 7753 - Prevención de la maternidad y paternidad temprana en Bogotá.</t>
  </si>
  <si>
    <t>Todas las metas relacionadas con los proyectos 7744,7740,7564, 7770, 7756 y 7771</t>
  </si>
  <si>
    <t>Elaborar los informes de implementación y seguimiento de las políticas públicas poblacionales competencia de la SDIS</t>
  </si>
  <si>
    <t xml:space="preserve">
Un informe de implementación y seguimiento de cada política pública liderada por la SDIS de la vigencia anterior.</t>
  </si>
  <si>
    <t>Un informe de implementación y seguimiento de cada política pública liderada por la SDIS de la vigencia anterior.</t>
  </si>
  <si>
    <t>Informes de seguimiento de los planes de acción de las 6 políticas publicas lideradas por la SDIS</t>
  </si>
  <si>
    <t>Se realiza seguimiento a los planes de acción de las 6 Políticas Públicas, lideradas por la SDIS.</t>
  </si>
  <si>
    <t>Todas las metas relacionadas con los proyectos de inversión 7744, 7740, 7753, 7564, 7752,  7770, 7757, 7756, 7771</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</si>
  <si>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</si>
  <si>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</si>
  <si>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No. informes de seguimiento PIAA GE elaborados</t>
  </si>
  <si>
    <t>informes de seguimiento correspondientes al primer trimestre mes vencido</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</si>
  <si>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t>
  </si>
  <si>
    <t>informe de seguimiento correspondiente al segundo trimestre mes vencido</t>
  </si>
  <si>
    <t xml:space="preserve"> Envío a la Subdirección de Asuntos Étnicos-SAE de la Secretaría Distrital de Gobierno de los reportes correspondientes al primer trimestre 2022.  El reporte correspondiente al segundo trimestre 2022 se encuentra en proceso de elaboración y consolidación. </t>
  </si>
  <si>
    <t>informe de seguimiento correspondiente al tercer trimestre mes vencido</t>
  </si>
  <si>
    <t xml:space="preserve">Se entregan los reportes de las acciones afirmativas para grupos étnicos correspondiente al segundo trimestre 2022. La Subdirección de Asuntos Étnicos de la Secretaría Distrital de Gobierno se encuentra en la actualidad trabajando en una metodología de subsanación de los mismos y una vez surtido este proceso solicitar los reportes correspondientes al tercer trimestre 2022. </t>
  </si>
  <si>
    <t>Se recomienda incluir la trazabilidad de firmas de quien elabora, revisa y aprueba el informe.</t>
  </si>
  <si>
    <t>informe de seguimiento correspondiente al cuarto  trimestre mes vencido.</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</si>
  <si>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</si>
  <si>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</si>
  <si>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Realizar el reporte de seguimiento a las acciones intrasectoriales para el seguimiento de las políticas públicas de Mujer y Equidad de Género, de Atención a Víctimas del Conflicto Armado Interno, de Actividades Sexuales Pagas y de Prevención y Atención del Consumo de Sustancias Psicoactivas.</t>
  </si>
  <si>
    <t>Reportes de seguimiento a políticas públicas diferenciales acompañadas por la SDIS elaborados</t>
  </si>
  <si>
    <t>No. reportes de seguimiento elaborados</t>
  </si>
  <si>
    <t>informes de seguimiento (uno por cada política Mujer y Equidad de Género, de Atención a Víctimas del Conflicto Armado Interno, de Actividades Sexuales Pagas.</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</si>
  <si>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
Así mismo, se entrega informe 1 de la política pública de victimas del conflicto armado y el excel del seguimiento PAD 2021, este informe corresponde a la vigencia anterior conforme los plazos de reporte por parte de la entidad rectora ( Alta consejería de Paz, Víctimas y Reconciliación.</t>
  </si>
  <si>
    <t>Se recomienda unificar el documento descrito en las evidencias, teniendo en cuenta la evidencia registrada en la programación.</t>
  </si>
  <si>
    <t xml:space="preserve">Reportes de seguimiento:  Uno por cada política Mujer y Equidad de Género, de Atención a Víctimas del Conflicto Armado Interno, de Actividades Sexuales Pagas y de Prevención   Atención del Consumo de Sustancias Psicoactivas. </t>
  </si>
  <si>
    <t xml:space="preserve">Se entrega el 2o informe de avance de la política de víctimas del conflicto armado, se acompaña del reporte PAD I trimestre 2022, dado que la entidad se encuentra preparando el informe de seguimiento del II trimestre. Se entrega en este 2do informe, el I reporte de seguimiento 2022 a las matrices planes de accion de la PPMYEG y la PPASP, en este momento esta en proceso de elaboración y consolidación del II reporte trimestral de las dos politicas. Adicionalmente, se entrega informe de la política de prevención y atención al consumo de sustancias psicoactivas. </t>
  </si>
  <si>
    <t>Reportes de seguimiento: Uno por cada política Mujer y Equidad de Género, de Atención a Víctimas del Conflicto Armado Interno, de Actividades Sexuales Pagas.</t>
  </si>
  <si>
    <t>Se entrega 3o INFORME PP ATENCIÓN VÍCTIMAS DEL CONFLICTO ARMADO. Se entrega en este tercer trimestre el II reporte de seguimiento 2022 a las matrices de los planes de accion de la PPMYEG y PPASP, asi tambein el I reporte de la matriz unificada de la ETG -PIOEG en este momento esta en proceso de elaboración del III reporte trimestral de las politicas.</t>
  </si>
  <si>
    <t>Se recomienda ajustar el número del informe de Atención a víctimas de conflicto ya que en el documento aparece "informe No. 2" y en la descripción cualitativa se relaciona como 3er informe.</t>
  </si>
  <si>
    <t>Reportes de seguimiento: Un por cada política Mujer y Equidad de Género, de Atención a Víctimas del Conflicto Armado Interno, de Actividades Sexuales Pagas y de Prevención y Prevención y Atención del Consumo de Sustancias Psicoactivas.</t>
  </si>
  <si>
    <t xml:space="preserve">todas las metas relacionadas con los proyectos de inversión de la Dirección Poblacional .  </t>
  </si>
  <si>
    <t>Elaborar el informe de seguimiento a la implementación del Sistema Distrital de Cuidado en los servicios sociales en las áreas adscritas a la Dirección Poblacional</t>
  </si>
  <si>
    <t>informes de seguimiento a la implementación de los servicios sociales y el Sistema Distrital de Cuidado</t>
  </si>
  <si>
    <t>No. informes de seguimiento elaborados</t>
  </si>
  <si>
    <t>Informe trimestral de seguimiento que da cuenta de la implementación de los servicios sociales y el Sistema Distrital de Cuidado</t>
  </si>
  <si>
    <t>Se realiza entrega del informe trimestral de seguimiento que da cuenta de la implementación de los servicios sociales y el sistema distrital de cuidado</t>
  </si>
  <si>
    <t xml:space="preserve">Articular los espacios de la Mesa Técnica Gestión Integral Social en el marco de las apuestas institucionales y el PDD para la transformación de los servicios sociales </t>
  </si>
  <si>
    <t xml:space="preserve">Porcentaje de actas elaboradas en la mesa técnica gestión integral social elaboradas </t>
  </si>
  <si>
    <t>(No. Actas por sesión elaboradas /No. sesiones programadas para el periodo)*100</t>
  </si>
  <si>
    <t xml:space="preserve">Actas elaboradas de acuerdo con las sesiones realizadas </t>
  </si>
  <si>
    <t xml:space="preserve">En el trimestre se realizaron 4 pre mesas técnicas; el 24 de enero, 22 febrero, 4  y 17 de marzo. </t>
  </si>
  <si>
    <t>En el trimestre se realizaron 3 mesas Gis; el 5 de mayo y 14 y 17 de junio.</t>
  </si>
  <si>
    <t xml:space="preserve">Se realizan 7 sesiones de mesa GIS en el trimestre y se cargan las actas correspondientes </t>
  </si>
  <si>
    <t>Se recomienda verificar las actas que corresponden al trimestre ya que se incluyeron 3 actas del mes de junio y 5 actas del: 06,13,21 y 27 de julio y 23 de agosto.</t>
  </si>
  <si>
    <t>Realizar los informes de seguimiento contractual a los procesos a cargo de la Dirección Poblacional</t>
  </si>
  <si>
    <t>Informes de seguimiento contractual a los procesos a cargo de la Dirección Poblacional   elaborados</t>
  </si>
  <si>
    <t>informe de seguimiento correspondiente al primer semestre de 2022</t>
  </si>
  <si>
    <t>Se entrega informe de seguimiento primer trimestre de seguimiento contractual</t>
  </si>
  <si>
    <t>informe de seguimiento correspondiente al segundo semestre de 2022</t>
  </si>
  <si>
    <t xml:space="preserve">02. Formular un plan de trabajo de cada una de las entidades que componen el sector integración social que contenga las acciones dirigidas a fortalecer las necesidades identificadas en los diagnósticos. 3. Cumplir el 100% de las actividades programadas en los planes de trabajo definidos. 1. Un diagnóstico sobre las capacidades físicas, tecnológicas, administrativas y operativas para cada una de las entidades que componen el sector de integración social.  </t>
  </si>
  <si>
    <t>Gestión del sistema integrado - SIG</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</si>
  <si>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</si>
  <si>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</si>
  <si>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</si>
  <si>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 xml:space="preserve">
Informe de implementación del sistema de gestión</t>
  </si>
  <si>
    <t>Se realiza informe avances más relevantes de la implementación del Sistema de 
Gestión del proceso Prestación de Servicios Sociales para la Inclusión Social, del primer trimester de la vigencia 2022, donde se muestran avances en los ítems de riesgos de gestión y corrupción, indicadores, control de documentos y otros.</t>
  </si>
  <si>
    <t>Se realiza informe avances más relevantes de la implementación del Sistema de Gestión del Proceso Prestación de Servicios Sociales para la Inclusión Social del segundo trimestre de la vigencia 2022, donde se muestran avances en los ítems de riesgos de gestión y corrupción, indicadores, control de documentos y otros.</t>
  </si>
  <si>
    <t xml:space="preserve">Se realiza informe de avances más relevantes de la implementación del Sistema de Gestión del Proceso Prestación de Servicios Sociales para la Inclusión Social del tercer trimestre de la vigencia 2022, donde se muestran avances en los ítems de riesgos de gestión y corrupción, indicadores, control de documentos, entre otros. </t>
  </si>
  <si>
    <t>Elaborar los informes del Diseño e implementación de los contenidos desarrollados en la escuela territorial  de formación en enfoque territorial para servidores y contratistas de la SDIS</t>
  </si>
  <si>
    <t>Informes del diseño y la implementación de los contenidos desarrollados en la escuela territorial.</t>
  </si>
  <si>
    <t>No. de informes del diseño y la implementación de los contenidos desarrollados en  escuela territorial elaborados</t>
  </si>
  <si>
    <t>Informe semestral del diseño y la implementación de los contenidos desarrollados en  escuela territorial</t>
  </si>
  <si>
    <t xml:space="preserve">Durante el primer semestre se desarrollaron cuatro (4) sesiones sincrónicas y asincrónicas de Nuestra Escuela Territorial, dentro de los temas socializados se presentó la línea Técnica de la Estrategia Territorial Integral Social - ETIS 2022: eje estructural lectura de realidades y respuestas transectoriales e integradoras. La Dirección para la Inclusión y las Familias.  Atención a la población migrante, retornados y refugiados en Bogotá. Avances en la implementación del Sistema Distrital de Cuidado. 
El promedio de asistentes fue de 596 servidores/as, contratistas y colaboradores de la entidad, lo que evidencia el impacto que tiene el proceso en la entidad.   </t>
  </si>
  <si>
    <t xml:space="preserve">Elaborar los informes de acompañamiento a las subdirecciones locales </t>
  </si>
  <si>
    <t>Informes de acompañamiento a las subdirecciones locales</t>
  </si>
  <si>
    <t>No. De informes de acompañamiento a las SLIS elaborados</t>
  </si>
  <si>
    <t>Informe de acompañamiento a las SLIS</t>
  </si>
  <si>
    <t>Se realiza informe de acompañamiento a las localidades en el marco de la prestación de servicios sociales, realizando cuatro encuentros con los referentes locales de planeación, se efectuaron cuatro visitas a localidades y una serie de reuniones con DADE y las subdirecciones técnicas para adelantar sinergias con el fin de promover la mejora continua en la prestación de servicios sociales. También, se realiza un ejercicio de revisión y ajuste al instructivo de planeación operativa el cual se modificará y tendrá como nombre instructivo de seguimiento y autocontrol, INS-071 a la prestación de servicios sociale, con sus dos formatos asociados FOR-PSS-439 Y FOR-PSS-440.</t>
  </si>
  <si>
    <t xml:space="preserve">Realizar los informes ejecutivos de actividades realizadas por el area juridica de la Dirección Territorial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</si>
  <si>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</si>
  <si>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</si>
  <si>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Informe de actividades realizadas por el area juridica.</t>
  </si>
  <si>
    <t>Se realiza informe ejecutivo del primer trimestre de la vigencia 2022, que da cuenta a las actividades realizadas desde el área jurídica de la Dirección Territorial</t>
  </si>
  <si>
    <t>Se recomienda ajustar el nombre del informe de acuerdo con el nombre de la evidencia programada e incluir la trazabilidad de firmas de elaboró, revisó y aprobóe recomienda ajustar el nombre del informe e incluir la trazabilidad de firmas de elaboró, revisó y aprobó</t>
  </si>
  <si>
    <t>Se realiza informe ejecutivo del segundo trimestre de la vigencia 2022, que da cuenta a las actividades realizadas desde el área jurídica de la Dirección Territorial.</t>
  </si>
  <si>
    <t>Se realiza informe ejecutivo del tercer trimestre de la vigencia 2022, que da cuenta a las actividades realizadas desde el área jurídica de la Dirección Territorial.</t>
  </si>
  <si>
    <t>Realizar el informe Ejecutivo de actividades realizadas por el área financiera de la Dirección Territorial</t>
  </si>
  <si>
    <t>No. de informes de reporte de actividades realizadas por el área financiera elaborados</t>
  </si>
  <si>
    <t>Informe de actividades realizadas por el areá financiera.</t>
  </si>
  <si>
    <t>Se realiza informe ejecutivo del primer trimestre de la vigencia 2022, que da cuenta a las actividades realizadas desde el área financiera de la Dirección Territorial</t>
  </si>
  <si>
    <t xml:space="preserve">Informe de actividades realizadas por el areá fiannciera. </t>
  </si>
  <si>
    <t xml:space="preserve">Se realiza informe ejecutivo del segundo trimestre de la vigencia 2022, que da cuenta a las actividades realizadas desde el área financiera de la Dirección Territorial. </t>
  </si>
  <si>
    <t>Se realiza informe ejecutivo del tercer trimestre de la vigencia 2022, que da cuenta a las actividades realizadas desde el área financiera de la Dirección Territorial.</t>
  </si>
  <si>
    <t>Cumplir con las metas del proyecto de inversión 7735</t>
  </si>
  <si>
    <t>Cumplir con las metas del proyecto de inversión 7730</t>
  </si>
  <si>
    <t>Cumplir con las metas del proyecto de inversión 7749</t>
  </si>
  <si>
    <t>Cumplir con las metas del proyecto de inversión 7768</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</si>
  <si>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</si>
  <si>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</si>
  <si>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</si>
  <si>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</si>
  <si>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 xml:space="preserve">Se elaborá  el reporte de avances y actividades realizadas durante el primer trimestre de  en el marco de la Politica de Comunicaciones. </t>
  </si>
  <si>
    <t>Un reporte de avance de la realización de las actividades de divulgación de la información definidas para la vigencia en le marco de la política de comunicaciones correspondiente al segundo  trimestre</t>
  </si>
  <si>
    <t xml:space="preserve">Se elaborá  el reporte de avances acumulativos  sobre las  actividades realizadas por la oficina   en el marco de la Politica de Comunicaciones. </t>
  </si>
  <si>
    <t>Un reporte de avance de la realización de las actividades de divulgación de la información definidas para la vigencia en le marco de la política de comunicaciones correspondiente al tercer  trimestre</t>
  </si>
  <si>
    <t xml:space="preserve">Se elaborá  informe de avances acumulativos sobre las  actividades realizadas por la oficina en el marco de la Politica de Comunicaciones. </t>
  </si>
  <si>
    <t>Un reporte de gestión de la realización de las actividades de divulgación de la información definidas para la vigencia en le marco de la política de comunicaciones correspondiente al cuarto trimestre</t>
  </si>
  <si>
    <t>Elaborar el Plan de Comunicaciones elaborado e implementado para la vigencia</t>
  </si>
  <si>
    <t>Porcentaje de cumplimiento del Plan de Comunicaciones</t>
  </si>
  <si>
    <t>(Número de actividades programadas en el plan para el trimestre / Número de actividades cumplidas de acuerdo con lo programado) *100</t>
  </si>
  <si>
    <t>Plan de Comunicaciones elaborado
Seguimiento trimestral al cumplimiento del Plan de Comunicaciones</t>
  </si>
  <si>
    <t>Se formuló el Plan de Comunicaciones 2022 con base en los objetivos, líneas de acción e indicadores contenidos en la Política Institucional de Comunicaciones aprobada en 2021</t>
  </si>
  <si>
    <t>Seguimiento trimestral al cumplimiento del Plan de Comunicaciones</t>
  </si>
  <si>
    <t>Se realizá seguimiento al Plan de Comunicaciones 2022 con base en los objetivos, líneas de acción e indicadores contenidos en la Política Institucional de Comunicaciones durante  el segundo trimestre</t>
  </si>
  <si>
    <t>Se validó el cumplimiento de la acción de acuerdo con el indicador formulado, no se generan más observaciones</t>
  </si>
  <si>
    <t xml:space="preserve">Se realiza el seguimiento al Plan de Comunicaciones 2022 con base en los objetivos, periodicidad, líneas de acción, e indicadores contenidos en la política institucional de comunicaciones tercer trimestre. </t>
  </si>
  <si>
    <t>Dar respuesta y/o traslado a las denuncias recibidas, dentro de los terminos establecidos en el marco del procedimiento del deber de denuncia</t>
  </si>
  <si>
    <t>Porcentaje de respuestas y/o traslados a las denuncias recibidas, dentro de los terminos establecidos en el marco del procedimiento del deber de denuncia</t>
  </si>
  <si>
    <t>(No de respuesta y/o traslados de denuncias/ No de denuncias recibidas en la Oficina Asesora Jurídica)*100</t>
  </si>
  <si>
    <t>Respuesta y/o traslado de las denuncias en el periodo</t>
  </si>
  <si>
    <t>Para el periodo objeto de reporte se recibieron 152 denuncias y fueron respondidas 161, de las cuales la mayoría corresponde a situaciones presentadas en Jardines Infantiles, Centros Crecer y Centros Amar</t>
  </si>
  <si>
    <t>Se recomienda determinar el porcentaje de cumplimiento de la actividad teniendo en cuenta que el indicador (No de respuesta y/o traslados de denuncias/ No de denuncias recibidas en la Oficina Asesora Jurídica)*100</t>
  </si>
  <si>
    <t>Para el periodo objeto de reporte se recibieron 314 denuncias y fueron respondidas 238, de las cuales la mayoría corresponde a situaciones presentadas en Jardines Infantiles, Centros Crecer y Centros Amar. Así las cosas, se debe tener en cuenta que: i) las 238 denuncias atendidas
dentro del periodo objeto de reporte, fueron contestadas dentro de dicho término; y
ii) los 76 trámites pendientes por resolver ingresaron en las dos últimas semanas del
mes de junio de 2022, por lo que estos serán atendidos en término dentro del mes de
julio de 2022, por ende se da el cumplimiento del 100% en el trimestre</t>
  </si>
  <si>
    <t>Se validó el cumplimiento de la acción de acuerdo con el indicador formulado. 21/07/2021 validado con el área</t>
  </si>
  <si>
    <t>Para el periodo objeto de reporte se recibieron 340 denuncias y fueron respondidas 325,  de las
cuales la mayoría corresponde a situaciones presentadas en las Unidades Operativas de los Jardines Infantiles, Centros Crecer y Centros Amar. 
Así las cosas, se debe tener en cuenta que: i) de las 340 denuncias, unas eran seguimientos que se habían reportado en meses o periodos anteriores y el caso aún sigue abierto y las otras, fueron activaciones de ruta que ingresaron dentro del mismo trimestre, la cuales, fueron contestadas dentro de un término razonable y oportuno, y ii) los 15 trámites pendientes por resolver ingresaron en las dos últimas semanas del mes de septiembre de 2022, por lo que serán atendidos dentro del siguiente periodo, dando cumplimiento del 100% en el trimestre.</t>
  </si>
  <si>
    <t>Elaborar las certificaciones de las conciliaciones judiciales y extrajudiciales</t>
  </si>
  <si>
    <t>Porcentaje de certificaciones de conciliaciones judiciales y extrajudiciales presentadas ante el Comité de Conciliación</t>
  </si>
  <si>
    <t>(No. de certificaciones de conciliación judicial y extrajudicial/ No. de casos de estudio de conciliaciones judiciales y extrajudiciales)*100</t>
  </si>
  <si>
    <t>Certificiones de conciliación judicial y extrajudicial en el periodo</t>
  </si>
  <si>
    <t>En el primer trimestre del 2022, la Oficina Asesora Jurídica elaboro 27 certificaciones de conciliación. 8 Certificaciones de Conciliación Extrajudicial y 19 Certificaciones de Conciliación Judicial</t>
  </si>
  <si>
    <t>Se recomienda ajustar el nombre de la evidencia teniendo en cuenta el nombre de la evidencia programada.</t>
  </si>
  <si>
    <t xml:space="preserve">En el segundo trimestre del 2022, la Oficina Asesora Jurídica elaboro 46 certificaciones de conciliación.
La anterior cifra corresponde a:
- Certificaciones de Conciliación Extrajudicial: 10 Certificaciones
- Certificaciones de Conciliación Judicial: 36 Certificaciones
</t>
  </si>
  <si>
    <t xml:space="preserve">En el tercer trimestre del 2022, la Oficina Asesora Jurídica elaboro 39 certificaciones de conciliación.
La anterior cifra corresponde a:
- Certificaciones de Conciliación Extrajudicial: 20 Certificaciones
- Certificaciones de Conciliación Judicial: 19 Certificaciones
</t>
  </si>
  <si>
    <t xml:space="preserve">Dar respuesta de las acciones tutela recibidas en la Oficina Asesora Jurídica, dentro de los terminos establecidos </t>
  </si>
  <si>
    <t>Porcentaje de respuestas a las tutelas recibidas en la Oficina Asesora Jurídica</t>
  </si>
  <si>
    <t>(No de tutelas contestadas / No de tutelas recibidas en las cuales la Oficina Asesora Jurídica sea accionada o vinculada)*100</t>
  </si>
  <si>
    <t>Respuesta a las tutelas contestadas en el periodo</t>
  </si>
  <si>
    <t>Durante el primer trimestre del presente año en curso, la Oficina Asesora Jurídica dio contestación a doscientas treinta (230) acciones de tutela que fueron las notificadas en el correo de notificacionesjudiciales@sdis.gov.co (Se contestaron las tutelas recibidas)</t>
  </si>
  <si>
    <t>En el segundo trimestre del año en curso, la Oficina Asesora Jurídica dio contestación a doscientas veintiún (221) acciones de tutela que fueron las notificadas en el correo notificacionesjudicialessdis.gov.co (Se contestaron las tutelas recibidas).</t>
  </si>
  <si>
    <t>En el tercer trimestre del año en curso, la Oficina Asesora Jurídica dio contestación a doscientas cuarenta y uno (241) acciones de tutela que fueron las notificadas en el correo notificacionesjudicialessdis.gov.co (Se contestaron las tutelas recibidas).</t>
  </si>
  <si>
    <t>Mejora normativa 
Defensa Jurídica</t>
  </si>
  <si>
    <t>Cumplir con las metas del Plan de Ajuste y Sostenibilidad MIPG: Políticas Mejora Normativa y Defensa Jurídica</t>
  </si>
  <si>
    <t>Nivel porcentual de cumplimiento de las metas del Plan de Ajuste y Sostenibilidad MIPG Políticas: Mejora Normativa y Defensa Jurídica</t>
  </si>
  <si>
    <t>(No. Metas cumplidas de acuerdo con lo programado en el trimestre / No. metas programadas en el trimestre) *100</t>
  </si>
  <si>
    <t>Evidencias del Plan de Ajuste MIPG del Trimestre</t>
  </si>
  <si>
    <t>El plan de ajuste y sostenibilidad MIPG reporta el siguiente cumplimiento: Defensa Jurídica 100%, Mejora normativa 100%</t>
  </si>
  <si>
    <t xml:space="preserve">Elaborar el informe de Procesos Disciplinarios gestionados en la dependencia
</t>
  </si>
  <si>
    <t>Informe de procesos disciplinarios gestionados por la dependencia elaborados</t>
  </si>
  <si>
    <t>Número de informes de procesos disciplinarios elaborados</t>
  </si>
  <si>
    <t>Informe de gestión datos tomados de la base de datos general de la OAD, donde refleja el estado, instruccion y cantidad de procesos vigentes en la Dependencia</t>
  </si>
  <si>
    <t xml:space="preserve">Se entrega informe correspondiente a los procesos gestionados en el primer trimestre de la presente vigencia de los </t>
  </si>
  <si>
    <t>Se recomienda ajustar la fecha del informe</t>
  </si>
  <si>
    <t>Se entrega informe de Gestión correspondiente al segundo trimestre vigencia 2022, de los procesos gestionados por la Oficina de Asuntos Disciplinarios.</t>
  </si>
  <si>
    <t>Se entrega informe de Gestión correspondiente al tercer trimestre vigencia 2022, de los procesos gestionados por la Oficina de Asuntos Disciplinarios.</t>
  </si>
  <si>
    <t>Realizar jornadas de sensibilización dirigidas a servidores públicos para la prevención de faltas disciplinarias</t>
  </si>
  <si>
    <t>Número de jornadas de sensibilización para prevención de faltas disciplinarias</t>
  </si>
  <si>
    <t>Se toma el número de jornadas de sensibilización para prevención de faltas disciplinarias realizadas, que corresponde tres en cada trimestre para el cumplimiento del producto en la vigencia</t>
  </si>
  <si>
    <t>Actas de reunión y/o listados de asistencia de las jornadas de sensibilización, en el período a reportar.</t>
  </si>
  <si>
    <t xml:space="preserve">Se realizaron dentro del primer trimestre 5 jornadas de sensibilizacion sobre el Régimen Disciplinario </t>
  </si>
  <si>
    <t>Se evidencia un cumplimiento en la acción/actividad superior al 100%, por lo cual se recomienda que, si se identifica en el primer mes del trimestre que se realizarán más actividades de las programadas, solicitar el ajuste de la programación para reportar al 100% el cumplimiento del trimestre.</t>
  </si>
  <si>
    <t>Se realizaron dentro del segundo trimestre 3 jornadas de sensiblización sobre Régimen Disciplinario correspondiente a la presente meta.</t>
  </si>
  <si>
    <t>Se realizaron dentro del tercer trimestre las 3 jornadas de sensibilización sobre Régimen Disciplinario correspondiente a la presente meta.</t>
  </si>
  <si>
    <t>Se recomienda registrar la trazabilidad de las firmas de quien elabora, revisa y aprueba en las actas. Se verifica con el área y no se generan observaciones adicionales</t>
  </si>
  <si>
    <t>Ejecutar el Plan Anual de Auditoría aprobado</t>
  </si>
  <si>
    <t>Porcentaje de cumplimiento del Plan Anual de Auditoría.</t>
  </si>
  <si>
    <t>(N° de actividades ejecutadas/ N° de actividades programadas para la vigencia)*100</t>
  </si>
  <si>
    <t>Registro de ejecución del total de las actividades programadas para el trimestre con soportes.</t>
  </si>
  <si>
    <t>Se realizaron 96 actividades establecidas en el Plan Anual de Auditoría, cumpliendo al 100% lo programado para el trimestre.</t>
  </si>
  <si>
    <t>Se realizaron 150 actividades establecidas en el Plan Anual de Auditoría, cumpliendo al 100% lo programado para el trimestre.</t>
  </si>
  <si>
    <t>Se realizaron 136 actividades establecidas en el Plan Anual de Auditoría, cumpliendo al 100% lo programado para el trimestre.</t>
  </si>
  <si>
    <t>Elaborar el informe de actividades de implementación  del sistema de gestión en la dependencia Slis Barrios Unidos - Teusaquillo</t>
  </si>
  <si>
    <t>Informes de implementación del sistema de gestión elaborados Barrios Unidos - Teusaquillo</t>
  </si>
  <si>
    <t>Informe semestral de implementación del sistema de gestión</t>
  </si>
  <si>
    <t>Se realiza informe avances más relevantes de la implementación del Sistema de la SLIS Barrios Unidos-Teusaquillo del primer semestre de la vigencia 2022, donde se muestran avances en los ítems de riesgos de gestión y corrupción, indicadores, control de documentos y otros.</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</si>
  <si>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</si>
  <si>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</si>
  <si>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</si>
  <si>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</si>
  <si>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Se realiza informe de implementación de la ETIS en la Subdirección Local Barrios Unidos - Teusaquillo, correspondiente al primer semestre de 2022.</t>
  </si>
  <si>
    <t>Elaborar el informe de actividades de implementación  del sistema de gestión en la dependencia Slis Bosa</t>
  </si>
  <si>
    <t>Informes de implementación del sistema de gestión elaborados Bosa</t>
  </si>
  <si>
    <t>Se realiza informe avances más relevantes de la implementación del Sistema de la SLIS Bosa del primer semestre de la vigencia 2022, donde se muestran avances en los ítems de riesgos de gestión y corrupción, indicadores, control de documentos y otros.</t>
  </si>
  <si>
    <t>Elaborar el informe de implementación de la ETIS en la Subdirección Local Bosa</t>
  </si>
  <si>
    <t>Informes de implementación de la ETIS elaborados  Bosa</t>
  </si>
  <si>
    <t>Se realiza informe de implementación de la ETIS en la Subdirección Local Bosa, correspondiente al primer semestre de 2022.</t>
  </si>
  <si>
    <t>Elaborar el informe de actividades de implementación  del sistema de gestión en la dependencia Slis Chapinero</t>
  </si>
  <si>
    <t>Informes de implementación del sistema de gestión elaborados Chapinero</t>
  </si>
  <si>
    <t> Se realiza informe avances más relevantes de la implementación del Sistema de la SLIS Chapinero del primer semestre de la vigencia 2022, donde se muestran avances en los ítems de riesgos de gestión y corrupción, indicadores, control de documentos y otros.</t>
  </si>
  <si>
    <t>Elaborar el informe de implementación de la ETIS en la Subdirección Local Chapinero</t>
  </si>
  <si>
    <t>Informes de implementación de la ETIS elaborados Chapinero</t>
  </si>
  <si>
    <t> Se realiza informe de implementación de la ETIS en la Subdirección Local de Chapinero, correspondiente al primer semestre de 2022.</t>
  </si>
  <si>
    <t>Elaborar el informe de actividades de implementación  del sistema de gestión en la dependencia Slis Ciudad Bolívar</t>
  </si>
  <si>
    <t xml:space="preserve">Informes de implementación del sistema de gestión elaborados  Ciudad Bolívar </t>
  </si>
  <si>
    <t> Se realiza informe avances más relevantes de la implementación del Sistema de la SLIS Ciudad Bolívar del primer semestre de la vigencia 2022, donde se muestran avances en los ítems de riesgos de gestión y corrupción, indicadores, control de documentos y otros.</t>
  </si>
  <si>
    <t>Elaborar el informe de implementación de la ETIS en la Subdirección Local Ciudad Bolívar</t>
  </si>
  <si>
    <t>Informes de implementación de la ETIS elaborados  Ciudad Bolívar</t>
  </si>
  <si>
    <t> Se realiza informe de implementación de la ETIS en la Subdirección Local Ciudad Bolívar, correspondiente al primer semestre de 2022.</t>
  </si>
  <si>
    <t>Elaborar el informe de actividades de implementación  del sistema de gestión en la dependencia Slis Engativá</t>
  </si>
  <si>
    <t>Informes de implementación del sistema de gestión elaborados  Engativá</t>
  </si>
  <si>
    <t> Se realiza informe avances más relevantes de la implementación del Sistema de la SLIS Engativá del primer semestre de la vigencia 2022, donde se muestran avances en los ítems de riesgos de gestión y corrupción, indicadores, control de documentos y otros.</t>
  </si>
  <si>
    <t>Elaborar el informe de implementación de la ETIS en la Subdirección Local Engativá</t>
  </si>
  <si>
    <t>Informes de implementación de la ETIS elaborados  Engativá</t>
  </si>
  <si>
    <t> Se realiza informe de implementación de la ETIS en la Subdirección de Engativá, correspondiente al primer semestre de 2022.</t>
  </si>
  <si>
    <t>Elaborar el informe de actividades de implementación  del sistema de gestión en la dependencia Slis Fontibón</t>
  </si>
  <si>
    <t>Informes de implementación del sistema de gestión elaborados Fontibón</t>
  </si>
  <si>
    <t> Se realiza informe avances más relevantes de la implementación del Sistema de la SLIS Fontibón del primer semestre de la vigencia 2022, donde se muestran avances en los ítems de riesgos de gestión y corrupción, indicadores, control de documentos y otros.</t>
  </si>
  <si>
    <t>Elaborar el informe de implementación de la ETIS en la Subdirección Local Fontibón</t>
  </si>
  <si>
    <t>Informes de implementación de la ETIS elaborados  Fontibón</t>
  </si>
  <si>
    <t> Se realiza informe de implementación de la ETIS en la Subdirección Local de Fontibón, correspondiente al primer semestre de 2022.</t>
  </si>
  <si>
    <t>Elaborar el informe de actividades de implementación  del sistema de gestión en la dependencia Slis Kennedy</t>
  </si>
  <si>
    <t>Informes de implementación del sistema de gestión elaborados Kennedy</t>
  </si>
  <si>
    <t> Se realiza informe avances más relevantes de la implementación del Sistema de la SLIS Kennedy del primer semestre de la vigencia 2022, donde se muestran avances en los ítems de riesgos de gestión y corrupción, indicadores, control de documentos y otros.</t>
  </si>
  <si>
    <t>Elaborar el informe de implementación de la ETIS en la Subdirección Local Kennedy</t>
  </si>
  <si>
    <t>Informes de implementación de la ETIS elaborados Kennedy</t>
  </si>
  <si>
    <t> Se realiza informe de implementación de la ETIS en la Subdirección Local de Kennedy, correspondiente al primer semestre de 2022.</t>
  </si>
  <si>
    <t>Elaborar el informe de actividades de implementación  del sistema de gestión en la dependencia Slis Mártires</t>
  </si>
  <si>
    <t>Informes de implementación del sistema de gestión elaborados Mártires</t>
  </si>
  <si>
    <t> Se realiza informe avances más relevantes de la implementación del Sistema de la SLIS Los Mártires del primer semestre de la vigencia 2022, donde se muestran avances en los ítems de riesgos de gestión y corrupción, indicadores, control de documentos y otros.</t>
  </si>
  <si>
    <t>Elaborar el informe de implementación de la ETIS en la Subdirección Local Los Mártires</t>
  </si>
  <si>
    <t>Informes de implementación de la ETIS elaborados Mártires</t>
  </si>
  <si>
    <t> Se realiza informe de implementación de la ETIS en la Subdirección Local de Los Mártires, correspondiente al primer semestre de 2022.</t>
  </si>
  <si>
    <t>Elaborar el informe de actividades de implementación  del sistema de gestión en la dependencia Slis Puente Aranda - Antonio Nariño</t>
  </si>
  <si>
    <t xml:space="preserve">Informes de implementación del sistema de gestión elaborados Puente Aranda - Antonio Nariño </t>
  </si>
  <si>
    <t> Se realiza informe avances más relevantes de la implementación del Sistema de la SLIS Puente Aranda - Antonio Nariño del primer semestre de la vigencia 2022, donde se muestran avances en los ítems de riesgos de gestión y corrupción, indicadores, control de documentos y otros.</t>
  </si>
  <si>
    <t>Elaborar el informe de implementación de la ETIS en la Subdirección Local Puente Aranda - Antonio Nariño</t>
  </si>
  <si>
    <t xml:space="preserve">Informes de implementación de la ETIS elaborados Puente Aranda - Antonio Nariño </t>
  </si>
  <si>
    <t> Se realiza informe de implementación de la ETIS en la Subdirección Local de Puente Aranda - Antonio Nariño, correspondiente al primer semestre de 2022.</t>
  </si>
  <si>
    <t>Elaborar el informe de actividades de implementación  del sistema de gestión en la dependencia Slis Rafael Uribe Uribe</t>
  </si>
  <si>
    <t>Informes de implementación del sistema de gestión elaborados  Rafael Uribe Uribe</t>
  </si>
  <si>
    <t> Se realiza informe avances más relevantes de la implementación del Sistema de la SLIS Rafael Uribe Uribe del primer semestre de la vigencia 2022, donde se muestran avances en los ítems de riesgos de gestión y corrupción, indicadores, control de documentos y otros.</t>
  </si>
  <si>
    <t>Elaborar el informe de implementación de la ETIS en la Subdirección Local Rafael Uribe Uribe</t>
  </si>
  <si>
    <t>Informes de implementación de la ETIS elaborados Rafael Uribe Uribe</t>
  </si>
  <si>
    <t> Se realiza informe de implementación de la ETIS en la Subdirección Local de Rafael Uribe Uribe, correspondiente al primer semestre de 2022.</t>
  </si>
  <si>
    <t>Elaborar el informe de actividades de implementación  del sistema de gestión en la dependencia Slis San Cristobal</t>
  </si>
  <si>
    <t>Informes de implementación del sistema de gestión elaborados  San Cristóbal</t>
  </si>
  <si>
    <t> Se realiza informe avances más relevantes de la implementación del Sistema de la SLIS San Cristóbal del primer semestre de la vigencia 2022, donde se muestran avances en los ítems de riesgos de gestión y corrupción, indicadores, control de documentos y otros.</t>
  </si>
  <si>
    <t>Elaborar el informe de implementación de la ETIS en la Subdirección Local San Cristobal</t>
  </si>
  <si>
    <t>Informes de implementación de la ETIS elaborados San Cristóbal</t>
  </si>
  <si>
    <t> Se realiza informe de implementación de la ETIS en la Subdirección Local de San Cristobal, correspondiente al primer semestre de 2022.</t>
  </si>
  <si>
    <t>Elaborar el informe de actividades de implementación  del sistema de gestión en la dependencia Slis Santa Fe</t>
  </si>
  <si>
    <t>Informes de implementación del sistema de gestión elaborados Santa Fe Candelaria</t>
  </si>
  <si>
    <t>Se realiza informe avances más relevantes de la implementación del Sistema de la SLIS Santa Fe - Candelaria del primer semestre de la vigencia 2022, donde se muestran avances en los ítems de riesgos de gestión y corrupción, indicadores, control de documentos y otros.</t>
  </si>
  <si>
    <t>Elaborar el informe de implementación de la ETIS en la Subdirección Local Santa Fe - Candelaria</t>
  </si>
  <si>
    <t>Informes de implementación de la ETIS elaborados Santafé  - La Candelaria</t>
  </si>
  <si>
    <t> Se realiza informe de implementación de la ETIS en la Subdirección Local de Santa Fe -Candelaria, correspondiente al primer semestre de 2022.</t>
  </si>
  <si>
    <t>Elaborar el informe de actividades de implementación  del sistema de gestión en la dependencia Slis Suba</t>
  </si>
  <si>
    <t>Informes de implementación del sistema de gestión elaborados  Suba</t>
  </si>
  <si>
    <t> Se realiza informe avances más relevantes de la implementación del Sistema de la SLIS Suba del primer semestre de la vigencia 2022, donde se muestran avances en los ítems de riesgos de gestión y corrupción, indicadores, control de documentos y otros.</t>
  </si>
  <si>
    <t>Elaborar el informe de implementación de la ETIS en la Subdirección Local Suba</t>
  </si>
  <si>
    <t>Informes de implementación de la ETIS elaborados Suba</t>
  </si>
  <si>
    <t> Se realiza informe de implementación de la ETIS en la Subdirección Local de Suba, correspondiente al primer semestre de 2022.</t>
  </si>
  <si>
    <t>Elaborar el informe de actividades de implementación  del sistema de gestión en la dependencia Slis Tunjuelito</t>
  </si>
  <si>
    <t>Informes de implementación del sistema de gestión elaborados Tunjuelito</t>
  </si>
  <si>
    <t>Se realiza informe avances más relevantes de la implementación del Sistema de la SLIS Tunjuelito del primer semestre de la vigencia 2022, donde se muestran avances en los ítems de riesgos de gestión y corrupción, indicadores, control de documentos y otros.</t>
  </si>
  <si>
    <t>Elaborar el informe de implementación de la ETIS en la Subdirección Local Tunjuelito</t>
  </si>
  <si>
    <t>Informes de implementación de la ETIS elaborados Tunjuelito</t>
  </si>
  <si>
    <t>Se realiza informe de implementación de la ETIS en la Subdirección Local de Tunjuelito, correspondiente al primer semestre de 2022.</t>
  </si>
  <si>
    <t>Elaborar el informe de actividades de implementación  del sistema de gestión en la dependencia Slis Usaquén</t>
  </si>
  <si>
    <t>Informes de implementación del sistema de gestión elaborados  Usaquen</t>
  </si>
  <si>
    <t> Se realiza informe avances más relevantes de la implementación del Sistema de la SLIS Usaquén del primer semestre de la vigencia 2022, donde se muestran avances en los ítems de riesgos de gestión y corrupción, indicadores, control de documentos y otros.</t>
  </si>
  <si>
    <t>Elaborar el informe de implementación de la ETIS en la Subdirección Local Usaquén</t>
  </si>
  <si>
    <t>Informes de implementación de la ETIS elaborados Usaquén</t>
  </si>
  <si>
    <t> Se realiza informe de implementación de la ETIS en la Subdirección Local de Usaquén, correspondiente al primer semestre de 2022.</t>
  </si>
  <si>
    <t>Elaborar el informe de actividades de implementación  del sistema de gestión en la dependencia Slis Usme-Sumapaz</t>
  </si>
  <si>
    <t>Informes de implementación del sistema de gestión elaborados Usme - Sumapaz</t>
  </si>
  <si>
    <t> Se realiza informe avances más relevantes de la implementación del Sistema de la SLIS Usme -Sumapaz del primer semestre de la vigencia 2022, donde se muestran avances en los ítems de riesgos de gestión y corrupción, indicadores, control de documentos y otros.</t>
  </si>
  <si>
    <t>Elaborar el informe de implementación de la ETIS en la Subdirección Local Usme - Sumapaz</t>
  </si>
  <si>
    <t>Informes de implementación de la ETIS elaborados Usme - Sumapaz</t>
  </si>
  <si>
    <t> Se realiza informe de implementación de la ETIS en la Subdirección Local de Usme - Sumapaz, correspondiente al primer semestre de 2022.</t>
  </si>
  <si>
    <t xml:space="preserve">Elaborar el informe de avance de implementación de las actividades establecidas en el mapa de ruta del Plan Institucional de Archivos </t>
  </si>
  <si>
    <t>Cumplimiento en la elaboración del informe de avance de los objetivos del PINAR</t>
  </si>
  <si>
    <t>Informe de avance de las actividades implementadas del Plan Institucional de Archivos</t>
  </si>
  <si>
    <t>Se anexa como avance el informe del primer trimestre</t>
  </si>
  <si>
    <t>Informe parcial de avance de los objetivos del PINAR</t>
  </si>
  <si>
    <t xml:space="preserve">Se anexa como avance el informe del segundo trimestre en el cual se reportan los avances para los objetivos específico que tuvieron avances en el periódo así:
Objetivo 1: Se realizaron sesiones para coordinar la realización de soluciones, implementaciones e integraciones en AZDigital para los procesos de gestión documental de la Entidad. 
Objetivo 2: se realizaron los ajustes a los instrumentos archivísticos de las fechas extremas, volumetría documental y análisis de series y subseries conforme al Decreto Distrital 149 de 2012, de acuerdo con el concepto técnico recibido el 28 de enero de 2022 por parte del Archivo de Bogotá. Luego de realizar los respectivos ajustes, el día 26 de abril de 2022 se radica la tabla de retención documental con sus anexos, del periodo 2012 a 2014 en las instalaciones del Archivo de Bogotá con número de radicado 1-2022-13055 y número de salida S2022044904.
Objetivo 3: a identificación topográfica con descripción de contenido de las unidades de conservación como parte de la estrategia para el levantamiento del inventario documental, en total se realizaron 46.796 registros durante dicho periodo.
Objetivo 4: Se realizó la creación de 3 documentos 2 procedimientos y un instructivo los cuales se socializaron en las mesas operativas realizadas con los referentes documentales.
Objetivo 6: fueron identificados fondos acumulados Fondo Rotatorio del departamento de Administrativo de Bienestar Social FONDABS y Secretaría Distrital de Integración Social SDIS. fue radicada la historia institucional de cada uno de los fondos y sus anexos (línea de tiempo, periodización, organigramas, normograma y cuadro evolutivo) para su revisión por parte del Archivo Distrital de Bogotá.
Objetivo 9: Implementación del Programa Monitoreo y Control de Condiciones Ambientales y adquisición Equipos Semiindustriales para medición y monitoreo de condiciones medio ambientales para la conservación de archivos de la SDIS, Configuración e instalación en el Archivo Central y de las Subdirecciones Locales, con corte a 30 de junio de 2022 de las 16 Subdirecciones locales, se tiene en trámite de asignación 10 equipos. Con la información recolectada, se encuentra en elaboración el cronograma de visitas para socialización, aprobación e inicio de visitas de instalación. 
Objetivo 10: sobre el seguimiento a la organización de los archivos de gestión, se han realizado 16 seguimientos a la organización documental en el nivel central.
Objetivo 11: Durante el segundo trimestre del 2022 se realizó la legalización de 528 metros lineales correspondientes a 6 transferencias documentales primarias.
Objetivo 12: Se continuó con la elaboración de la matriz para la versión preliminar de la Tabla de Valoración Documental para el fondo acumulado de la Secretaría Distrital de Integración Social periodo 2006-2012.
Objetivo 13: En el Segundo Trimestre de la vigencia 2022 no se celebraron contratos con proveedores, de los insumos que se adquieren como unidades de conservación (Carpetas, Ganchos y Cajas X200), o obstante, se cuenta con presupuesto para la adquisición de los Insumos de Archivo y se trabajó en los documentos para el proceso contractual para suplir las necesidades de los Archivos de la Entidad así:
- Carpetas y Ganchos: $300.000.000
- Cajas X200: $120.000.000 
Objetivo 14:  se continuó en la consolidación y diligenciamiento del instrumento Registro Especial de Archivos de Derechos Humanos - READH. </t>
  </si>
  <si>
    <t>Se recomienda incluir la trazabilidad de firmas de quien elabora, revisa y aprueba. Adicionalmente, estas firmas deben gestionarse por una herramienta diferente a AZ Digital. 18/07/2022 se ajusta por parte del área por lo cual no se generan más observaciones.</t>
  </si>
  <si>
    <t>Se avanzó en la elaboración del informe anual del Plan Institucional de Archivos - PINAR logrando visibilizar las actividades desarrolladas por el equipo del SIGA para cada uno de los objetivos establecidos en el instrumento archivístico.</t>
  </si>
  <si>
    <t>Informe final de avance de los objetivos del PINAR</t>
  </si>
  <si>
    <t>7749 - Fortalecimiento de la gestión institucional y desarrollo integral del talento humano en Bogotá</t>
  </si>
  <si>
    <t>Elaborar el informe de avance de los programas del Plan de Conservación Documental</t>
  </si>
  <si>
    <t>Cumplimiento en la elaboración de los informes de avance de las actividades implementadas de los programas de conservación documental</t>
  </si>
  <si>
    <t>Informe de avance de las actividades implementadas de los programas de conservación documental</t>
  </si>
  <si>
    <t xml:space="preserve">Se anexa como avance el informe del segundo trimestre donde se reporta la Implementación del Programa Monitoreo y Control de Condiciones Ambientales y adquisición Equipos Semindustriales para medición y monitoreo de condiciones medio ambientales para la conservación de archivos de la SDIS, Configuración e instalación en el Archivo Central y de las Subdirecciones Locales, con corte a 30 de junio de 2022 de las 16 Subdirecciones locales, se tiene en trámite de asignación 10 equipos. Con la información recolectada, se encuentra en elaboración el cronograma de visitas para socialización, aprobación e inicio de visitas de instalación. </t>
  </si>
  <si>
    <t>Se presenta el informe de avance de la implementación del programa de monitoreo y control de condiciones medio ambientales el cual está establecido en el Sistema Integrado de Conservación - SIC.</t>
  </si>
  <si>
    <t>Realizar el seguimiento y gestión de requerimientos derivados de las alertas tempranas recibidas en los servicios logísticos</t>
  </si>
  <si>
    <t>Diligenciamiento de los formatos de seguimiento y gestión en los servicios logísticos con la información obtenida de la atención oportuna de requerimientos recibidos de las unidades operativas y administrativas de la SDIS.</t>
  </si>
  <si>
    <t xml:space="preserve">(Número de formatos de seguimientos y gestión diligenciados en el periodo / visitas de seguimientos programados para el periodo)*100
</t>
  </si>
  <si>
    <t>Actas de seguimiento y gestión de las alertas tempranas recibidas en los servicios logísticos</t>
  </si>
  <si>
    <t>Durante e periodo el proceso de gestión logística programó 52 seguimientos, los cuales fueron gestionados en su totalidad</t>
  </si>
  <si>
    <t xml:space="preserve">Se recomienda determinar el porcentaje de cumplimiento de la actividad teniendo en cuenta que el indicador (Número de actas de seguimientos y gestión realizadas en el periodo /  visitas de seguimientos programadas para el periodo)*100
25/04/2022 Ajustado por el área </t>
  </si>
  <si>
    <t>Formatos de seguimiento y gestión diligenciados en el periodo</t>
  </si>
  <si>
    <t>Durante e periodo el proceso de gestión logística programó 76 seguimientos, los cuales fueron gestionados en su totalidad. Como evidencia se adjuntan formatos de seguimiento</t>
  </si>
  <si>
    <t>Durante el III trimestre de la vigencia 2022,  se recibieron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t>
  </si>
  <si>
    <t>Realizar el seguimiento a la gestión de  implementación de la herramienta informatica para la atención de requerimientos en los servicios logísticos</t>
  </si>
  <si>
    <t>Cumplimiento en la elaboración de los informes de gestión de implementación de la herramienta Aranda web para la atención de requerimientos en los servicios logísticos</t>
  </si>
  <si>
    <t>Informes de gestión de implementación de la herramienta Aranda web para la atención de requerimientos en los servicios logísticos</t>
  </si>
  <si>
    <t>Informe de gestión de la herramienta Aranda web para la atención de requerimientos en los servicios logísticos</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</si>
  <si>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implementación que se encuentra en curso. Como evidencia se anexa informe de gestión de la implementación de la herramienta</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</si>
  <si>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Como conclusión se determinó no continuar con la implementación de la herramienta y se espera actualizar el PAII en el mes de julio con las herramientas escogidas para dar continuidad a esta actividad Como evidencia se anexa informe de gestión de la implementación de la herramienta</t>
  </si>
  <si>
    <t>Durante el III trimestre de la vigencia 2022,  se registró la información de los avances de la atención de los requerimientos realizados por las unidades operativas.
NOTA: Si bien el Plan de acción institucional presento un ajuste en el nombre de la actividad, no se modificó el nombre del indicador ni las evidencias, por lo cual se va a solicitar el ajuste pertinente en el siguiente reporte.</t>
  </si>
  <si>
    <t>Se recomienda incluir la trazabilidad de las firmas de quien elabora, revisa y aprueba</t>
  </si>
  <si>
    <t xml:space="preserve">Realizar pruebas representativas de inventarios realizadas </t>
  </si>
  <si>
    <t>Cumplimiento actas de seguimiento de las pruebas representativas de inventarios realizadas</t>
  </si>
  <si>
    <t>(Actas de seguimiento pruebas representativas realizadas / Actas de seguimiento de pruebas representativas programadas en el periodo) * 100</t>
  </si>
  <si>
    <t>Actas de pruebas representativas realizadas</t>
  </si>
  <si>
    <t>Durante el periodo fueron realizadas por parte de los funcionarios y contratistas de la SDIS las pruebas representativas correspondiente a lo establecido en la normatividad vigente, obteniendo como resultado un total de 11.175 bienes plenamente identificados. Como evidencia se anexan 4 actas con las pruebas representativas discriminadas por dependencia coherente con 4 actas programadas para la vigencia</t>
  </si>
  <si>
    <t>Durante el periodo fueron realizadas por parte de los funcionarios y contratistas de la SDIS las pruebas representativas correspondiente a lo establecido en la normatividad vigente, obteniendo como resultado un total de 4418 bienes plenamente identificados. Como evidencia se anexan 4 actas con las pruebas representativas discriminadas por dependencia coherente con 4 actas programadas para la vigencia</t>
  </si>
  <si>
    <t>Durante el III trimestre de la vigencia 2022, el grupo de almacén e inventarios consolidó y remitió  entrega pruebas representativas, cumpliendo con el 100%.</t>
  </si>
  <si>
    <t>Se recomienda describir cuantas sesiones se realizaron y adicionalmente tramitar la firma de todas las actas ya que se encuentran algunas sin firmas. Adicionalmente, es necesario tener en cuenta que la evidencia quedó registrada como actas de pruebas representativas realizadas, por lo cual se sugiere incluir las actas únicamente, ya que se encuentran cargados unos formatos de pruebas.</t>
  </si>
  <si>
    <t>Cumplir con las metas del Plan de Ajuste y Sostenibilidad MIPG para las Políticas Gestión Documental y Gestión Presupuestal</t>
  </si>
  <si>
    <t>Nivel porcentual de cumplimiento de las metas del Plan de Ajuste y Sostenibilidad MIPG Políticas: Gestión Documental y Gestión Presupuestal</t>
  </si>
  <si>
    <t>El plan de ajuste y sostenibilidad MIPG reporta un cumplimiento del 100% para la política de gestión presupuestal</t>
  </si>
  <si>
    <t>El plan de ajuste y sostenibilidad MIPG reporta el siguiente cumplimiento: Gestión documental 100%, Gestión presupuestal 100%</t>
  </si>
  <si>
    <t>El plan de ajuste y sostenibilidad MIPG reporta el siguiente cumplimiento: Gestión presupuestal 100%</t>
  </si>
  <si>
    <t>Elaborar el Informe trimestral de implementación y seguimiento del Plan de abastecimiento alimentario nutricional</t>
  </si>
  <si>
    <t>Informe trimestral de implementación y seguimiento al Plan de Nutrición y Abastecimiento de la SDIS</t>
  </si>
  <si>
    <t>(Número de informes de implementación y seguimiento al Plan de Nutrición y abastecimiento de la SDIS elaborados / Número de informes programados) *100</t>
  </si>
  <si>
    <t>Se diseñó el Plan Operativo para la vigencia 2022, para la Implementación y evaluación periódica del Plan Institucional de Nutrición y Abastecimiento – PINA, en conjunto con la Dirección de Nutrición y Abastecimiento y la Subdirección de Nutrición, planteando 14 actividades o acciones que contaron con el respectivo seguimiento a corte de junio 30 de 2022.</t>
  </si>
  <si>
    <t>Teniendo en cuenta que el Plan Institucional de Nutrición y Abastecimiento PINA, es un documento que no ha surtido todo el trámite para su oficialización en la Entidad, incluida la aprobación del Comité de Gestión Institucional, no se considera procedente reportar el avance en su implementación. Adicionalmente, en auditoría interna 2022, se recibió observación por parte de la OCI frente al manejo de documentos no controlados, argumentando que "el uso indebido de los documentos controlados, podría conducir a potenciales procesos de índole administrativo y desviaciones a lo reglamentado por el Sistema de Gestión de la entidad.". Por lo anterior, se reporta en cero el avance para el tercer trimestre 2022 y se solicita que se elimine este producto del PAII 2022 para el reporte del IV trimestre.</t>
  </si>
  <si>
    <t>Se recomienda gestionar la solicitud de modificación en la programación del IV trimestre del Plan de Acción de acuerdo con lo establecido en el procedimiento antes del 31 de octubre de 2022, posterior a esta fecha no se podrán realizar modificaciones al PAII.</t>
  </si>
  <si>
    <t>Elaborar el informe trimestral de implementación y seguimiento al Plan de Compras de la SDIS</t>
  </si>
  <si>
    <t>Informe trimestral de implementación y seguimiento al Plan de compras relacionado con alimentos</t>
  </si>
  <si>
    <t>(Número de informes de implementación y seguimiento al plan Plan de compras relacionado con alimentos / Número de informes programados )*100</t>
  </si>
  <si>
    <t>Se presenta informe trimestral de implementación del Plan de compras relacionado con alimentos o Plan Anual de Adquisiciones, con el respectivo seguimiento a corte de septiembre 30 de 2022.</t>
  </si>
  <si>
    <t>Se encuentra pendiente cargar la evidencia en la carpeta compartida</t>
  </si>
  <si>
    <t>11. Ajustar los servicios sociales para reducir la pobreza femenina, focalizar y prestar los servicios sociales en los territorios que contribuyan a la reducción de la feminización de la pobreza.</t>
  </si>
  <si>
    <t>Publicar el Plan Anual de Adquisiciones 2022 en el Servicio Electrónico de Contratación Pública-SECOP</t>
  </si>
  <si>
    <t xml:space="preserve">Plan Anual de Adquisiciones </t>
  </si>
  <si>
    <t>N° de publicaciones del plan anual de Adquisiciones  aprobados  para la vigencia 2022 publicado en el SECOP</t>
  </si>
  <si>
    <t>Publicación del Plan Anual de Adquisiciones en el SECOP</t>
  </si>
  <si>
    <t xml:space="preserve">La Subdirección de Contratación para el primer trimestre de la vigencia 2022 y de acuerdo con las diferentes solicitudes de las áreas técnicas ha realizado 08 modificaciones al Plan Anual de Adquisiciones en la plataforma transaccional SECOP II.  </t>
  </si>
  <si>
    <t>Cumplir con las metas del Plan de Ajuste y Sostenibilidad MIPG para la Política Compras y Contratación</t>
  </si>
  <si>
    <t>Nivel porcentual de cumplimiento de las metas del Plan de Ajuste y Sostenibilidad MIPG Políticas: Compras y Contratación</t>
  </si>
  <si>
    <t>El plan de ajuste y sostenibilidad MIPG reporta un cumplimiento del 100% para la política de compras y contratación</t>
  </si>
  <si>
    <t>El plan de ajuste y sostenibilidad MIPG reporta el siguiente cumplimiento: compras y contratación 100%</t>
  </si>
  <si>
    <t>No se asocia a metas 2020-2026</t>
  </si>
  <si>
    <t>Elaborar los reportes de seguimiento a la implementacion del Plan de Ajuste y Sostenibilidad MIPG 2022</t>
  </si>
  <si>
    <t>Reportes de seguimiento al avance del Plan de ajuste y sostenibilidad MIPG, elaborados</t>
  </si>
  <si>
    <t>Número de reportes de seguimiento al avance al Plan de ajuste y sostenibilidad MIPG elaborados</t>
  </si>
  <si>
    <t>Reporte de seguimiento al avance del Plan de ajuste y sostenibilidad MIPG 2021 corte cuarto trimestre 2021.</t>
  </si>
  <si>
    <t xml:space="preserve">En el mes de enero de 2022 se consolidaron los resultados del Plan de Ajuste y Sostenibilidad del Modelo Integrado de Planeación y Gestión con corte al IV Trimestre de 2021, los cuales fueron socializados en la sesión de Comité Institucional Gestión y Desempeño del 22 de febrero de 2022. </t>
  </si>
  <si>
    <t>Reporte de seguimiento al avance del Plan de ajuste y sostenibilidad MIPG 2021 corte primer trimestre 2022.</t>
  </si>
  <si>
    <t>En el mes de abril de 2022 se consolidaron los resultados del Plan de Ajuste y Sostenibilidad del Modelo Integrado de Planeación y Gestión con corte al I Trimestre de 2022, los cuales fueron socializados en la sesión de Comité Institucional Gestión y Desempeño del 11 de mayo de 2022 de acuerdo con el Acta No.07 de 2022.</t>
  </si>
  <si>
    <t>Reporte de seguimiento al avance del Plan de ajuste y sostenibilidad MIPG 2021 corte segundo trimestre 2022.</t>
  </si>
  <si>
    <t>En el mes de julio de 2022 se consolidaron los resultados del Plan de Ajuste y Sostenibilidad del Modelo Integrado de Planeación y Gestión con corte al II Trimestre de 2022, los cuales fueron socializados en la sesión de Comité Institucional Gestión y Desempeño del 25 de julio  de 2022 de acuerdo con el Acta No.17 de 2022.</t>
  </si>
  <si>
    <t>Reporte de seguimiento al avance del Plan de ajuste y sostenibilidad MIPG 2021 corte tercer trimestre 2022.</t>
  </si>
  <si>
    <t>No se asocia a metas 2020-2027</t>
  </si>
  <si>
    <t xml:space="preserve">Elaborar las cartas de gestión y alertas de los procesos institucionales en el marco del sistema de gestión </t>
  </si>
  <si>
    <t>cartas de gestión y alerta a los procesos institucionales enviadas</t>
  </si>
  <si>
    <t>(Número de cartas de gestión y alerta a los procesos institucionales enviadas / Número de procesos institucionales vigentes en el periodo)*100</t>
  </si>
  <si>
    <t>Correos electrónicos de envío con las cartas de gestión y alertas por proceso, correspondientes al cuarto trimestre 2021</t>
  </si>
  <si>
    <t>Durante el primer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diciembre de 2021. Estas cartas fueron remitidas a los 14 líderes de proceso, mediante correo electrónico de la Subdirección de Diseño, Evaluación y Sistematización.</t>
  </si>
  <si>
    <t>Reporte de correo electrónicos de envío con las cartas de gestión y alertas por proceso, correspondientes al primer trimestre 2022</t>
  </si>
  <si>
    <t>Durante el segundo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marzo de 2022. Estas cartas fueron remitidas a los 14 líderes de proceso, mediante memorandos y correo electrónico del Subdirector de Diseño, Evaluación y Sistematización.</t>
  </si>
  <si>
    <t>Reporte de correo electrónicos de envío con las cartas de gestión y alertas por proceso, correspondientes al segundo trimestre 2022</t>
  </si>
  <si>
    <t>Durante el tercer trimestre de 2022 se elaboraron las 20 cartas de gestión y alerta de los procesos institucionales, correspondientes al mismo número de procesos vigentes, en las cuales se presentaron los avances y alertas relacionados con los componentes de documentos, indicadores y riesgos, con corte a 30 de junio de 2022. Estas cartas fueron remitidas a los 14 líderes y gestores de proceso, mediante memorandos y correo electrónico del Subdirector de Diseño, Evaluación y Sistematización.</t>
  </si>
  <si>
    <t>Reporte de correo electrónicos de envío con las cartas de gestión y alertas por proceso, correspondientes al tercer trimestre 2022</t>
  </si>
  <si>
    <t>No se asocia a metas 2020-2028</t>
  </si>
  <si>
    <t>Plan de Estrategia de participación</t>
  </si>
  <si>
    <t>Realizar los reportes de seguimiento a la implementacion del Plan de Participación ciudadana 2022</t>
  </si>
  <si>
    <t>Reportes de seguimiento al avance del Plan de participación ciudadana, realizados</t>
  </si>
  <si>
    <t>Número de reportes de seguimiento al avance del Plan de Participación Ciudadana realizados</t>
  </si>
  <si>
    <t>Reporte de seguimiento al avance del Plan de Participación Ciudadana corte cuarto trimestre 2021.</t>
  </si>
  <si>
    <t xml:space="preserve">Durante el primer trimestre de 2022 se elaboró y publicó en la página web institucional el informe de avance del Plan Institucional de Participación Ciudadana con corte a diciembre de 2021, el cual puede ser consultado en https://www.integracionsocial.gov.co/index.php/noticias/ultimas-noticias/4363  </t>
  </si>
  <si>
    <t>Reporte de seguimiento al avance del Plan de Participación Ciudadana corte primer trimestre 2022.</t>
  </si>
  <si>
    <t xml:space="preserve">Durante el segundo trimestre de 2022 desde el equipo de participación ciudadana de la SDES se realizó el seguimiento al plan de participación ciudadana con corte a 31 de marzo de 2022 </t>
  </si>
  <si>
    <t>Reporte de seguimiento al avance del Plan de Participación Ciudadana corte segundo trimestre 2022.</t>
  </si>
  <si>
    <t xml:space="preserve">Durante el tercer trimestre de 2022 desde el equipo de participación ciudadana de la SDES se realizó el seguimiento al plan de participación ciudadana con corte a 30 de junio de 2022 </t>
  </si>
  <si>
    <t>Reporte de seguimiento al avance del Plan de Participación Ciudadana corte tercer trimestre 2021.</t>
  </si>
  <si>
    <t>No se asocia a metas 2020-2029</t>
  </si>
  <si>
    <t xml:space="preserve">Elaborar el reporte de acompañamiento a las dependencias en la formulación de planes de mejoramiento </t>
  </si>
  <si>
    <t>Porcentaje de solicitudes de acompañamiento a la formulación de planes de mejoramiento atendidas</t>
  </si>
  <si>
    <t>(Número de solicitudes de acompañamiento a la formulación de los planes de mejoramiento atendidas/ Numero de solicitudes de acompañamiento a la formulación de planes de mejoramiento realizadas por las dependencias) * 100</t>
  </si>
  <si>
    <t xml:space="preserve">Reporte de atencion a las solicitudes de acompañamiento a las dependencias en la formulación de planes de mejoramiento </t>
  </si>
  <si>
    <t xml:space="preserve">Durante el primer trimestre de 2022 se atendió la totalidad de solicitudes (3) de acompañamiento técnico a las dependencias de la Secretaría que lo han requerido, relacionado con la formulación y modificación de planes de mejoramiento derivados de auditorías internas o externas, lo cual ha permitido evaluar y aprobar o negar las solicitudes de modificación realizadas, conforme al procedimiento vigente.  </t>
  </si>
  <si>
    <t xml:space="preserve">Durante el segundo trimestre de 2022 se atendió la totalidad de las veinte (20) solicitudes de acompañamiento técnico a las dependencias de la Secretaría que lo han requerido, relacionado con la formulación o modificación de planes de mejoramiento derivados de auditorías internas o externas, lo cual ha permitido evaluar y aprobar o negar las solicitudes de modificación realizadas, conforme al procedimiento vigente. </t>
  </si>
  <si>
    <t>Durante el tercer trimestre de 2022 se atendió la totalidad de las diecisiete (17) solicitudes de asesoría metodológica de las dependencias de la Secretaría que lo han requerido, relacionado con la formulación o modificación de planes de mejoramiento derivados de auditorías internas o externas, lo cual ha permitido evaluar y aprobar o negar las solicitudes de modificación realizadas, conforme al procedimiento vigente.</t>
  </si>
  <si>
    <t>37. Aumentar en un 43% la inspección y  vigilancia en los servicios y programas  prestados por la Secretaría Distrital de Integración Social que cuentan con estándares de calidad.</t>
  </si>
  <si>
    <t>Elaborar los documentos de Anexos técnicos de estándares de servicios sociales elaborados o actualizados</t>
  </si>
  <si>
    <t xml:space="preserve">Suma </t>
  </si>
  <si>
    <t>Anexos técnicos de estándares de servicios sociales elaborados o actualizados</t>
  </si>
  <si>
    <t>Numero de anexos técnicos de servicios sociales elaborados o actualizados, con visto bueno por parte  de la Subdirección Técnica respectiva</t>
  </si>
  <si>
    <t>Con corte a marzo del 2022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t>
  </si>
  <si>
    <t>Documento de Anexo técnico de servicio social con visto bueno de la Subdirección técnica respectiva</t>
  </si>
  <si>
    <t xml:space="preserve">Con corte a 30 de junio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 
Adicionalmente se avanzó en la actualización de los estándares de calidad de los siguientes servicios sociales:
•	Servicio Centros Proteger, se desarrollaron las mesas técnicas de trabajo, de las cuales se generó como producto el documento anexo técnico de estándares preliminar. Se encuentra pendiente revisión técnica del documento a nivel general y presentación de la propuesta a la Subdirección Técnica.
•	Servicio Gestión del Riesgo, se desarrollan las mesas de trabajo y se cuenta con propuesta para los grupos e estándares de Gestión Administrativa y Talento Humano. Se encuentra en desarrollo la formulación para los grupos de estándares de Atención, Ambientes adecuados y seguros. </t>
  </si>
  <si>
    <t>Realizar el reporte de respuesta a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</si>
  <si>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</si>
  <si>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</si>
  <si>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</si>
  <si>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En el periodo comprendido entre el 1 de enero al 15 de marzo de 2022 se recibieron 412 solicitudes de información del sistema de información misional, de las cuales 8 se reportaron en estado “Cancelado” en la herramienta Aranda web debido a que correspondían a solicitudes inviables o por solicitud del usuario, quedando 404 casos activos. De estas solicitudes, 401 fueron solucionadas con corte a 31 de marzo de 2022 y 3 quedaron en proceso por parte del equipo de Gestion de la Información Misional debido a la complejidad y necesidad de un mayor tiempo para completar el producto solicitado. Por lo anterior, el porcentaje de solicitudes recibidas el periodo entre el 1 de enero al 15 de marzo de 2022 y atendidas oportunamente fue de 99.25%. </t>
  </si>
  <si>
    <t>Reporte de oportunidad en la atencion de solicitudes de información del sistema de información misional corte 15 de junio</t>
  </si>
  <si>
    <t>En el periodo comprendido entre el 1 de enero al 15 de junio de 2022 se recibieron 968 solicitudes de información del sistema de información misional, de las cuales 30 se reportaron en estado “Cancelado” en la herramienta Aranda web debido a que correspondían a solicitudes inviables o canceladas por solicitud del usuario, quedando 938 casos activos que fueron solucionados en su totalidad al corte a 30 de junio de 2022. 
Por lo anterior, el porcentaje de solicitudes atendidas al corte del 30 de junio de 2022 y que fueron registradas entre el 1 de enero al 15 de junio de 2022, fue del 100%.
El detalle de las solicitudes de gestión de información misional y geográfica se encuentra en el archivo en Excel “Reporte oportunidad atencion solicitudes informacion misional 01 ENE a 15 JUN 2022.xlsx”</t>
  </si>
  <si>
    <t>Reporte de oportunidad en la atencion de solicitudes de información del sistema de información misional corte 15 de septiembre</t>
  </si>
  <si>
    <t>En el periodo comprendido entre el 1 de enero al 15 de septiembre de 2022 se recibieron 1.466 solicitudes de información del sistema de información misional, de las cuales 43 se reportaron en estado “Cancelado” en la herramienta Aranda web debido a que correspondían a solicitudes inviables o canceladas por solicitud del usuario, quedando 1.423 casos activos que fueron solucionados en su totalidad al corte a 30 de septiembre de 2022. 
Por lo anterior, el porcentaje de solicitudes atendidas al corte del 30 de septiembre de 2022 y que fueron registradas entre el 1 de enero al 15 de septiembre de 2022, fue del 100%.
El detalle de las solicitudes de gestión de información misional y geográfica se encuentra en el archivo en Excel “Reporte oportunidad atencion solicitudes informacion misional 01 ENE a 15 SEPT 2022.xlsx"</t>
  </si>
  <si>
    <t>Reporte de oportunidad en la atencion de solicitudes de información del sistema de información misional corte 15 de diciembre</t>
  </si>
  <si>
    <t>No se asocia a metas 2020-2030</t>
  </si>
  <si>
    <t>Consolidar los reportes mensuales de Seguimiento al modulo Plan anual de adquisiciones (PAA) del aplicativo ERP SEVEN</t>
  </si>
  <si>
    <t>Reportes de seguimiento al Plan Anual de Adquisiciones elaborados</t>
  </si>
  <si>
    <t>Número de reportes mensuales de seguimiento al módulo Plan Anual de Adquisiciones en el aplicativo ERP SEVEN elaborados</t>
  </si>
  <si>
    <t>Reportes mensuales de seguimiento al Plan Anual de Adquisiciones en el aplicativo ERP SEVEN primer trimestre 2022</t>
  </si>
  <si>
    <t xml:space="preserve">Durante el primer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en los sistemas ERP SEVEN de la Secretaría y BOGDATA de la Secretaría Distrital de Hacienda. </t>
  </si>
  <si>
    <t>Reportes mensuales de seguimiento al Plan Anual de Adquisiciones en el aplicativo ERP SEVEN corte segundo trimestre 2022</t>
  </si>
  <si>
    <t xml:space="preserve">Durante el segundo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Plan Anual de Adquisiciones) en los sistemas ERP SEVEN de la Secretaría Distrital de Integración Social y BOGDATA de la Secretaría Distrital de Hacienda. </t>
  </si>
  <si>
    <t>Reportes mensuales de seguimiento al Plan Anual de Adquisiciones en el aplicativo ERP SEVEN tercer  trimestre 2022</t>
  </si>
  <si>
    <t xml:space="preserve">Durante el tercer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Plan Anual de Adquisiciones) en los sistemas ERP SEVEN de la Secretaría Distrital de Integración Social y BOGDATA de la Secretaría Distrital de Hacienda. </t>
  </si>
  <si>
    <t>Reportes mensuales de seguimiento al Plan Anual de Adquisiciones en el aplicativo ERP SEVEN corte cuarto trimestre 2022</t>
  </si>
  <si>
    <t>No se asocia a metas 2020-2031</t>
  </si>
  <si>
    <t xml:space="preserve">Elaborar los informes de Seguimiento a la implementación de los proyectos de inversión </t>
  </si>
  <si>
    <t>Reportes de seguimiento a la implementación de los proyectos de inversión elaborados</t>
  </si>
  <si>
    <t xml:space="preserve">Número de reportes de seguimiento a la implementación de los proyectos de inversión </t>
  </si>
  <si>
    <t xml:space="preserve">Reportes de seguimiento a la implementacion de los proyectos de inversion corte diciembre 2021 y febrero 2022 </t>
  </si>
  <si>
    <t xml:space="preserve">Durante el primer trimestre de 2022 se elaboraron dos reportes de seguimiento a la implementacion de los 18 proyectos de inversion de la Entidad, el primero en enero de 2022 correspondiente al periodo enero diciembre 2021 y el segundo en el mes de marezo de 2022, correspondiente al seguimiento de enero a  Febrero 2022. Este seguimiento se realizo a traves de la verificación de la información suministrada en los reportes SPI, realizando la  retroalimentación a través de correos electrónicos o mediante reuniones con los profesionales delegados de cada área técnica. </t>
  </si>
  <si>
    <t xml:space="preserve">Reportes de seguimiento a la implementacion de los proyectos de inversion corte mayo 2022 </t>
  </si>
  <si>
    <t>Durante el segundo trimestre de 2022 se elaboraron tres (3) reportes de seguimiento a la implementacion de los 18 proyectos de inversion de la Entidad, el primero en abril de 2022 correspondiente al periodo enero marzo 2021, el segundo en el mes de mayo de 2022, correspondiente al seguimiento de enero a  abril 2022 y el tercero realizado en el mes de junio correspondiente al periodo de enero a mayo. Este seguimiento se realizo a traves de la verificación de la información suministrada en los reportes SPI, realizando la  retroalimentación a través de correos electrónicos o mediante reuniones con los profesionales delegados de cada área técnica.</t>
  </si>
  <si>
    <t xml:space="preserve">Reportes de seguimiento a la implementacion de los proyectos de inversion corte agosto 2022 </t>
  </si>
  <si>
    <t xml:space="preserve">Durante el tercer trimestre de 2022 se elaboraron tres reportes de seguimiento a la implementacion de los 18 proyectos de inversión de la Entidad correspondientes a los siguientes periodos: enero a junio, enero a julio y enero a agosto de 2022. Este seguimiento se realizó a través de la verificación de la información suministrada en los reportes SPI, realizando la  retroalimentación a través de correos electrónicos o mediante reuniones con los profesionales delegados de cada área técnica. </t>
  </si>
  <si>
    <t xml:space="preserve">Reportes de seguimiento a la implementacion de los proyectos de inversion corte noviembre 2022 </t>
  </si>
  <si>
    <t>No se asocia a metas 2020-2032</t>
  </si>
  <si>
    <t xml:space="preserve">Elaborar las cartas de alertas y recomendaciones a los proyectos de inversión </t>
  </si>
  <si>
    <t>Cartas de gestión y alerta a los proyectos de inversion enviadas</t>
  </si>
  <si>
    <t>(Número de cartas de gestión y alerta a los proyectos de inversion enviadas / Número de proyectos de inversion )*100</t>
  </si>
  <si>
    <t>Memorandos de envio con las cartas de alerta y recomendaciones a los proyectos de inversion, del cuarto trimestre 2021</t>
  </si>
  <si>
    <t>Se realiza balance de la ejecuciòn fisica y presupuestal de los proyectos con cierre vigencia 2021 y se remite memorando a las àreas tècnicas que implementan los 17 proyectos de inversiòn con el fin de presentar recomendaciones generales para la optimizaciòn de la ejecuciòn de la vigencia 2022. No se emite carta para el proyecto 7741 toda vez que es desde la Dirección de Analisis y Diseño estratégico, desde donde se emite las recomendaciones para la vigencia 2022.</t>
  </si>
  <si>
    <t>Memorandos de envio con las cartas de alerta y recomendaciones a los proyectos de inversion, del primer trimestre 2022</t>
  </si>
  <si>
    <t>Se realiza balance de la ejecuciòn fisica y presupuestal de los proyectos para los peridos de enero a marzo, enero a abril y enero a mayo y se remite memorando a las áreas técnicas que implementan los 18 proyectos de inversión con el fin de presentar recomendaciones generales para la optimización de la ejecución de la vigencia 2022.</t>
  </si>
  <si>
    <t>Memorandos de envio con las cartas de alerta y recomendaciones a los proyectos de inversion, del segundo trimestre 2022</t>
  </si>
  <si>
    <t>En el marco del seguimiento a proyectos, se realiza balance de la ejecución fisica y presupuestal de los proyectos para los periodos de enero a junio, enero a julio y enero a agosto y se remite memorando a las áreas técnicas que implementan los 18 proyectos de inversión con el fin de presentar recomendaciones generales para la optimización de la ejecución de la vigencia 2022.</t>
  </si>
  <si>
    <t>Memorandos de envio con las cartas de alerta y recomendaciones a los proyectos de inversion, del tercer trimestre 2022</t>
  </si>
  <si>
    <t>No se asocia a metas 2020-2033</t>
  </si>
  <si>
    <t>7741. Fortalecimiento De La Gestión De La Información Y El Conocimiento Con  Enfoque Participativo Y Territorial</t>
  </si>
  <si>
    <t>Plan anticorrupción y de atención al ciudadano</t>
  </si>
  <si>
    <t>Hacer reporte del seguimiento a la implementacion del Plan de Anticorrupción y de Atención al ciudadano 2022</t>
  </si>
  <si>
    <t>Reportes de seguimiento al avance del Plan Anticorrupcion y de Atencion al Ciudadano, elaborados</t>
  </si>
  <si>
    <t>Número de reportes de seguimiento al avance del Plan Anticorrupcion y de Atencion al Ciudadano</t>
  </si>
  <si>
    <t>Reporte de seguimiento al avance del Plan Anticorrupcion y de Atencion al Ciudadano corte diciembre 2021.</t>
  </si>
  <si>
    <t>en el primer trimestre de 2022 se realizó el seguimiento a las actividades de cada uno de los seis componentes del Plan anticorrupción y atención a la ciuadanía con fecha de corte 31 de diciembre  de 2021. Se envió dicho reporte de seguimiento a la Oficina de Control Interno para su respectiva evaluación, presentando el el PAAC un avance del 96.8% a diciembre de 2021.</t>
  </si>
  <si>
    <t>Reporte de seguimiento al avance del Plan Anticorrupcion y de Atencion al Ciudadano corte abril 2022.</t>
  </si>
  <si>
    <t>En el segundo trimestre se realiza el seguimiento a las actividades de cada uno de los seis componentes del Plan anticorrupción, correspondiente a la fecha de corte abril  30 de 2022. Este reporte se envió a la oficina de control interno en donde se evaluó su porcentaje de cumplimiento obteniendo un 38% de avance a la fecha de corte.  Este seguimiento se publicó en la págian Web de la entidad link: https://www.integracionsocial.gov.co/index.php/regimen-legal/transparencia/transparencia-plan-de-lucha-contra-la-corrupcion</t>
  </si>
  <si>
    <t>Reporte de seguimiento al avance del Plan Anticorrupcion y de Atencion al Ciudadano corte agosto 2022.</t>
  </si>
  <si>
    <t>En el tercer trimestre se realiza el seguimiento a las actividades de cada uno de los seis componentes del Plan anticorrupción, correspondiente a la fecha de corte agosto  30 de 2022. Este reporte se envió a la oficina de control interno en donde se evaluó su porcentaje de cumplimiento obteniendo un 56% de avance a la fecha de corte.  Este seguimiento se publicó en la página Web de la entidad link: https://www.integracionsocial.gov.co/index.php/regimen-legal/transparencia/transparencia-plan-de-lucha-contra-la-corrupcion</t>
  </si>
  <si>
    <t>Cumplir con las metas del Plan de Ajuste y Sostenibilidad MIPG: Políticas Seguimiento y Evaluación, Participación Ciudadana, Control Interno, Gestión presupuestal</t>
  </si>
  <si>
    <t>porcentaje de cumplimiento de las metas del Plan de Ajuste y Sostenibilidad MIPG Políticas: Seguimiento y Evaluación, Participación Ciudadana, Control Interno, Gestión Presupuestal de acuerdo con lo programado con corte al periodo reportado</t>
  </si>
  <si>
    <t xml:space="preserve">El plan de ajuste y sostenibilidad MIPG reporta un cumplimiento del 100% para la política de gestión presupuestal y un 0% para participación ciudadana </t>
  </si>
  <si>
    <t>El plan de ajuste y sostenibilidad MIPG reporta el siguiente cumplimiento: Seguimiento y Evaluación 100%, Participación Ciudadana 100%, Control Interno 100%, Gestión Presupuestal 100%</t>
  </si>
  <si>
    <t>El plan de ajuste y sostenibilidad MIPG reporta el siguiente cumplimiento: Gestión Presupuestal 100%</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</si>
  <si>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</si>
  <si>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</si>
  <si>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Porcentaje de avance en el Plan Estratégico de Talento Humano Formulado y Publicado</t>
  </si>
  <si>
    <t>Plan Estratégico de Talento Humano Formulados y Publicados</t>
  </si>
  <si>
    <t>En el periodo objeto de reporte fue completada esta actividad, ya que fue formulado el Plan Estrategico de Talento Humano y publicado.
El link de publicación es el siguiente: https://www.integracionsocial.gov.co/images/_docs/2022/gestion/220131_Resolucion_0182_de_2022_Plan_Estrategico_de_TH.pdf
https://www.integracionsocial.gov.co/images/_docs/2022/gestion/220125_PLAN_ESTRATEGICO_DE_TH_2022.pdf</t>
  </si>
  <si>
    <t>Borrador del plan para revisión y observaciones</t>
  </si>
  <si>
    <t>Esta actividad fue ejecutada en un 100% en el primer trimestre de 2022</t>
  </si>
  <si>
    <t>Plan estratégico aprobado y publicado</t>
  </si>
  <si>
    <t>Realizar el  Seguimiento a la ejeucción del Plan de vacantes</t>
  </si>
  <si>
    <t>Porcentaje de ejecución Plan anual de Vacantes</t>
  </si>
  <si>
    <t>(N° de actividades ejecutadas en el periodo/N° actividades programadas para el periodo reportado)*100</t>
  </si>
  <si>
    <t xml:space="preserve"> - Plan Formulado
 - Cronograma de actividades con fechas programadas
- Soportes que den cuenta de las actividades ejecutadas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</si>
  <si>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</si>
  <si>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 xml:space="preserve"> - Cronograma de actividades con fechas programadas
- Soportes que den cuenta de las actividades ejecutadas</t>
  </si>
  <si>
    <t>"Durante el primer trimestre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Respecto de la Actividad 6.1. y 6.2 Se informa que durante el mes de abril, mayo y junio se posesionaron 16 elegibles de la convocatoria Distrito 4, debido a solicitud previa de prórroga. Adicionalmente, la SDIS recibió oficio de la CNSC con radicado 2022RS020557 del 31 de marzo de 2022, donde autorizó cubrir diez (10) vacantes declaradas desiertas del concurso de ascenso de la Convocatoria Distrito 4, con uso de listas de la misma convocatoria de modalidad abierto , de los cuales se posesionaron 9 y se presentó 1 derogatoria. Respecto de la Convocatoria 818 de 2018, durante el periodo se poesionaron 2 elegibles por uso de listas por derogatorias. La SDIS solicitó a la CNSC autorización de uso de listas de vacantes definitivas surgidas con posterioridad mediante oficio con radicado S2022037139 y S2022037041 de fecha 07 de abril de 2022, de la convocatoria 818 de 2018 y Distrito 4 respectivamente, en este sentido, la SDIS recibió oficio de la CNSC con radicado 2022RS052930 del trece (13) de junio de 2022, autorizando el uso de lista de elegibles para 52 empleos denominados mismos empleos  Se anexa como evidencia tablas de excel con información de los posesionados y oficios de autorización de la CNSC para uso de listas de la convocatoria Distrito 4 y 818, asi como los oficios mencionados.
Con relación a la actividad 6.3, se informa que durante el período, se realizón la actualización de base de datos,  con la correspondiente ubicación de las vacantes y elaboración de estudios de requisitos de los servidores del nivel técnico con NBC educación para encargo del empleo Profesional Universitario 219-01,  de servidores del nivel profesional para encargo del empleo Profesional Universitario 219-16 y de los servidores con NBC derecho y afines para encargo del empleo Profesional Especializado 222-21. Se realizó la gestión para la elaboración de la circular para los encargos referidos. Se anexan las fichas de cada empleo y las dos circulares proyectadas.
7.1. Rediseño Institucional: Se dio continuidad del plan de trabajo con el fin de hacer un diagnóstico y medición de cargas de trabajo en la subdirección para las familias, incluyendo todas las comisarías de familia. a la fecha se ha cumplido con el cronograma de trabajo formulado, el cual se evidencia en el informe adjunto"</t>
  </si>
  <si>
    <t>Durante el primer trimestre de 2022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Respecto de la Actividad 6.1 y 6.2:  Se realizo la posesión de 45 servidores por uso de listas convocatoria Distrito 4 y 19 posesionados de la Convocatoria 818 de 2018. (archivo Excel Listado elegibles posesionados)
La CNSC como respuesta a la solicitud de la SDIS para hacer uso de listas de elegibles, envió oficio con radicado 2022RS052930 del trece (13) de junio de 2022, donde autoriza el uso de lista de elegibles para 52 empleos de diversas OPEC, denominados mismos empleos; de igual manera a través del aplicativo SIMO 4.0, la CNSC realizó autorizaciones para proveer 6 vacantes con uso de listas como consecuencia de resolución de exclusión, derogatorias o renuncias de los elegibles. Asi las cosas, en el tercer trimestre se han posesionado 45 elegibles.
Adicionalmente la SDIS recibió oficio de la CNSC con radicado 2022RS100072 de fecha 15 de septiembre de 2022 con la autorización para proveer tres (3) vacantes declaradas desiertas en el empleo identificado con el código OPEC Nro. 137532 denominado Comisario de Familia, Código 202, Grado 28, con el código OPEC Nro. 150816, que se encuentra en proceso de firmas y revisión del acto administrativo de nombramiento. Con relación a la convocatoria 818, se posesionaron 19 elegibles por autorización de uso de listas de la CNSC mediante los siguientes oficios: Radicado 2022RS069516 de 07 de julio de 2022 para nombramiento de 24 elegibles; Radicado 2022RS070739 de 12 de julio de 2022 para nombramiento de 4 elegibles; Radicado 2022RS078340 del 29 de julio de 2022 para nombramiento de 24 elegibles, Radicado 2022RS095551 de 02 de septiembre de 2022 para nombramiento de 5 elegibles. Adicionalmente, oficio con Radicado 2022RS104127 del 22 de septiembre de 2022 para nombramiento de 1 elegible, con resolución en trámite. Se anexa como evidencia el consolidado de los elegibles posesionados y los oficios de la CNSC mencionados.
Con relación a la actividad 6.3, se informa que durante el período se finalizo el proceso de encargos para empleo Profesional Universitario 219-01, Profesional Universitario 219-16 y 1 Profesional Especializado 222-21, se publican los estudios definitivos para los empleos: Profesional Universitario 219-01, Profesional Universitario 219-16 y 1 Profesional Especializado 222-21, se realiza la audiencia de aceptación de encargo y adjudicación de plazas, publicación del documento “Acta de Audiencia”, así como del acto administrativo de nombramiento en encargo y se cita para posesión. (Esta informacion puede ser consultada en el siguiente link:
https://www.integracionsocial.gov.co/index.php/gestion/talento-humano
Por otra parte se adelanto el proceso de encargos Fase 2 para cubrir 25 empleos del empleo Profesional Universitario 219-01, que no fueron posible proveer en la fase 1, con fundamento en la circular divulgada en la fase1, realizando la actualización de base de datos con los servidores que superaron el período de prueba, elaboración de estudios de requisitos de los servidores que cumplen los criterios, publicación de estudios definitivos, realización de audiencia de aceptación del encargo y adjudicación de plazas, con el acta correspondiente, divulgación del acto administrativo y citación a posesión. Las evidencias se encuentran publicadas en la página de la SDIS en el link:
https://www.integracionsocial.gov.co/index.php/gestion/talento-humano
Con respecto a la actividad 6.5. se avanzó en la ejecución de la primera fase consistente en la Estructuración y planeación del ejercicio mediante la conformación del equipo técnico de la SGDTH que en conjunto con el equipo DADE gestionaran la formulación del Estudió Técnico de Rediseño, tal como se evidencia en el informe del mes de agosto de 2022 el cual se adjunta en PDF</t>
  </si>
  <si>
    <t>Formular y hacer seguimiento a la ejeucción del Plan de previsión de recursos humanos</t>
  </si>
  <si>
    <t>Porcentaje de ejecución Plan de Previsión de Recursos Humanos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</si>
  <si>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</si>
  <si>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Formular y hacer seguimiento a la ejecución del Plan de capacitación</t>
  </si>
  <si>
    <t>Porcentaje de ejecución Plan Institucional de Capacitación-PIC</t>
  </si>
  <si>
    <t xml:space="preserve">(N° de actividades ejecutadas en el periodo/N° actividades programadas para el periodo)*100
</t>
  </si>
  <si>
    <t>Durante el primer trimestre del 2022, se construyó, revisó, ajustó,adoptó  y publicó el Plan Institucional de Capacitación para la vigencia 2022. La adopción del plan se dio mediantre Resolución 182 del 31 de enero de 2022. El link de publicación  del plan es el siguiente: https://www.integracionsocial.gov.co/images/_docs/2022/gestion/220131_PLAN_DE_CAPACITACION_2022.pdf
Durante el periodo se ejecutaron las actividades programadas, algunas correspondientes al PIC de la vigencia 2021 y otras propiamente del PIC 2022, así:
PIC 2022: Inducción Institucional a los servidores y servidoras que ingresaron a la entidad, mediante convocatoria Distrito 4, la cual se desarrolló en siete (7) sesiones de cuatro (4) horas cada una, entre el 4 y el 24 de febrero.
PIC 2021: Se realizó la convocatoria, inscripciones e inicio de los diplomados y cursos cortos. Es importante anotar que estos diplomados son de un total de 100 horas de formación.
De todo lo anterior se aporta como evidencia:
Plan Institucional de Capacitación vigencia 2022
Listados de Asistencia Inducción Institucional
Agenda Inducción Institucional
Cronograma ejecución Plan Institucional de Capacitación 2021"</t>
  </si>
  <si>
    <r>
      <t xml:space="preserve">Durante el segundo trimestre del 2022, se continúa con la ejecución de las acciones del Plan Institucional de Capacitación de la vigencia 2021 del cual, a la fecha, se han ejecutados los siguientes temas, de los cuales han participado un total de </t>
    </r>
    <r>
      <rPr>
        <sz val="11"/>
        <rFont val="Arial"/>
        <family val="2"/>
      </rPr>
      <t>883</t>
    </r>
    <r>
      <rPr>
        <sz val="11"/>
        <color rgb="FF000000"/>
        <rFont val="Arial"/>
        <family val="2"/>
      </rPr>
      <t xml:space="preserve"> servidores y servidoras:
Diplomado en Derecho Colectivo y Negociación Colectiva
Diplomado en Nuevo Código General Disciplinario
Diplomado en Gestión Pública
Diplomado en Políticas Públicas
Redacción, ortografía, análisis de informes y comunicación escrita (sintaxis, semántica, síntesis), elaboración de documentos e informes
Programación Neurolingüística
GESTIÓN DOCUMENTAL Y ARCHIVO (Normatividad, tablas de retención documental y políticas de conservación de documentos controlados y no controlados, manejo de archivo electrónico)
Sistema de Oralidad
CONTRATACIÓN ESTATAL (Supervisión y apoyo a la supervisión de contratos, liquidación de contratos)
MARCO NORMATIVO Y POLÍTICO DE LA PRIMERA INFANCIA (Contextualización, la Convención de los Derechos de los Niños, ley de Infancia y Adolescencia, Procesos Especiales en Infancia y
Adolescencia, Sistema de Responsabilidad Penal para Adolescentes, Situación de los Niños en Colombia, Constitución política de Colombia, Prevención y detección de situaciones de abuso sexual infantil
Atención y orientación al ciudadano
Orientación a resultados y Aprendizaje continuo
Toma de decisiones
Herramientas TICS (Manejo de plataformas digitales, conectividad y comunicación virtual (zoom, meet, teams))
Herramientas ofimáticas (Excel)
Es importante anotar, que dadas algunas siuaciones presentadas, se reprogramaron algunas temáticas para el mes de julio, con inicio el día 5 de julio de 2022.
Igualmente, durante este trimestre, se adelantaron las siguientes acciones formativas en ejecución del Plan Institucional de Capacitación 2022:
Inducción Institucional a los servidores y servidoras que ingresaron a la entidad, mediante convocatoria Distrito 4, la cual se desarrolló en tres (3) sesiones de 8 horas, los días mayo 31, junio 1 y 13.
Big - Data - "Introducción a metodologías Big data en proyectos sociales", actividad a cero costo en el marco del Convenio con la Universidad UNIMINUTO</t>
    </r>
    <r>
      <rPr>
        <b/>
        <sz val="11"/>
        <color rgb="FF000000"/>
        <rFont val="Arial"/>
        <family val="2"/>
      </rPr>
      <t xml:space="preserve">
EVIDENCIA APORTADA</t>
    </r>
    <r>
      <rPr>
        <sz val="11"/>
        <color rgb="FF000000"/>
        <rFont val="Arial"/>
        <family val="2"/>
      </rPr>
      <t>:
Listados de Asistencia
Agenda Inducción Institucional junio
Cronograma ejecución Plan Institucional de Capacitación 2021</t>
    </r>
  </si>
  <si>
    <t>Durante el tercer trimestre del 2022, se finalizó, con las siguientes temáticas del Plan Institucional de Capacitación de la vigencia 2021 que se encontraban planeadas para el perido y pendientes por su ejecución:
Pensamiento estratégico, lógico y analítico
Estrategias de abordaje para la población con discapacidad
Trabajo en equipo
HABILIDADES SOCIALES (Empatía, Asertividad, Respeto, Escucha Activa, Negociación, Comunicación y habilidades expresivas, Comprensión, Autocontrol, Manejo de la información y Resolución de conflictos)
Adaptación al cambio
Herramientas TICS (Manejo de plataformas digitales, conectividad y comunicación virtual (zoom, meet, teams))
Herramientas TICS - Manejo de plataformas digitales, conectividad y comunicación virtual (Power Automate)
Herramientas TICS - Manejo de plataformas digitales, conectividad y comunicación virtual (Power BI)
Se estableció el cronograma de ejecución de las actividades del PIC 2022, a ejecutarse durante los meses de octubre, noviembre y diciembre.
De las actividades de este Plan Institucional de Capacitación, durante su periodo de ejecución, participaron en total 1051 servidores y servidoras.
EVIDENCIA APORTADA:
Listados de Asistencia de las actividades del III Trimestre
Cronograma ejecución Plan Institucional de Capacitación 2021
Cronograma ejecución Plan Institucional de Capacitación para 2022</t>
  </si>
  <si>
    <t>Formular y hacer seguimiento a la ejecución del Plan de Bienestar</t>
  </si>
  <si>
    <t>Porcentaje de ejecución Plan de Bienestar</t>
  </si>
  <si>
    <t>Durante el trimestre se formuló, adoptó y publicó el Plan Institucional de Bienestar e Incentivos para la vigencia 2022.  EL plan se adoptó mediante Resolución 182 del 31 de 2022.  El link  de publicación es el siguiente: https://www.integracionsocial.gov.co/images/_docs/2022/gestion/220131_PLAN_DE_BIENESTAR_2022.pdf.
Durante el periodo se ejecutaron las actividades programadas, algunas correspondientes al PIC de la vigencia 2021 y otras propiamente del PIC 2022 (costo cero), así:
PIC 2021:
Olimpiadas: con respecto a las Olimpiadas se inició el proceso de convocatoria con el cual durante el primer trimestre con corte a 31 de marzo, se logró la inscripción de un número de 650 personas de la SDIS.
Talleres de niños: se han llevado a cabo 2 sesiones de Talleres de niños, con las cuales fueron impactados 16 niños y niñas.
Talleres de Coro Danza y Teatro: es importante precisar que dentro de las actividades desarrolladas, fueron de Coro, Danza y Teatro, con un número de 116 personas, no obstante, aún se encuentra pendiente el producto final de dichas sesiones.
PIC 2022:
Actividades gestionadas a cero coste: en el marco de este indicador se llevaron a cabo 13 actividades gestionadas a coste cero entre las cuales se encuentran 4 actividades en el marco de la conmemoración del Día Internacional de la Mujer (3 sesiones de conferncias y una campaña institucional) con las que se impactaron 4.167 personas de la SDIS, 2 actividades dirigidas a pre- pensionados llegando a 101 personas de la SDIS, 3 visitas por parte de compensar brindando asesoría en salud y Caja de Compensación a 30 personas en el Nivel Central; 3 actividades de envío de tarjetas de cumpleaños con las cuales se impactaron 449 a servidores y servidoras SDIS, 1 actividad de bienvenida para los nuevos servidores que ingresaron en el marco del Plan Anual de Bienestar e Incentivos, al cual asistieron 314 personas; y 2 actividades relacionadas con planes estratégicos del área y aprobación del Plan Anual con las cuales se impactó a 1.818 servidores y servidoras.</t>
  </si>
  <si>
    <t>Durante el segundo trimestre  se cumplió con el 100% de las actividades que estaban programadas así: 
1- En el marco del acondicionamiento fisico se realizo una clase de rumba, una de Tai Ch, un de  Taller de Actividad Fisica, una sesión de Runboterapia y una jormada liberada de acondicionamiento fisico
2- El 27 de mayo se realiza la actividad de Arte y Cultura
3- Dentro de las actividades de Empoderamiento femenino, se adelanto  la charla " Diversidad sexual y de genero" y la charla de "Derechos sexuales y reproductivos"
4- Se realia el Taller "Abierto el duelo, un viaje a nuestro interior"
5- Se realiza el taller " Reconectate con tu sentido de vida"
6- Dentro de las actividades formativas se llevo a cabo la Jornada Liberada "Taller proyectos sociales y academicos de transformación"
7- Se adelantan dos tallleres para niños, el primero para niños de 0 a 5 años y el segundo para niños de 6 a 12 años</t>
  </si>
  <si>
    <t>Acorde al cronograma de actividades, para el tercer trimestre del año 2022 (Julio- septiembre) se ejecutaron 16 actividades que llegaron a 2743 servidores (as) y colaboradores(as) de la Secretaría Distrital de Integración Social.
 Las actividades programadas y ejecutadas desarrollan los diversos componentes del Plan Anual de Bienestar e Incentivos (incentivos y estímulos, formativo, cultural, social, deportivo, y recreativo); Para el componente formativo se ejecutaron 13 actividades relacionadas con talleres de formación en habilidades blandas, prevención y autocuidado, para el componente recreativo se ejecutaron 2 actividades relacionadas con esparcimiento y tiempo de calidad en familia , para el componente social se ejecuto 1 actividad. relacionada con feria de servicios en la cual se brinda un espacio para que los servidores y colaboradores de la SDIS,  accedan a ofertas comerciales y de prestación de servicios.
EVIDENCIA APORTADA:
Listados de Asistencia de las actividades del III Trimestre
Cronograma Plan de Bienestar e Incentivos 2022
Acta de modificación Plan de Bienestar e Incentivos</t>
  </si>
  <si>
    <t>Formular y hacer  Seguimiento a la ejecución del Plan de incentivos institucionales</t>
  </si>
  <si>
    <t>Porcentaje de ejecución Plan de Incentivos</t>
  </si>
  <si>
    <t>Se formuló, adoptó y publicó el plan para la vigencia 2022. Su adopción fue mediante la Resolución 182 del 31 de enero de 2022. El link de publicación es el siguiente:
https://www.integracionsocial.gov.co/images/_docs/2022/gestion/220131_PLAN_DE_BIENESTAR_2022.pdf.
Para el periodo, no se tenían actividades programadas en el marco de este plan.</t>
  </si>
  <si>
    <t>Se anexa el cronograma de actividades a ejecutarse en el marco de las actividades del componente de incentivos</t>
  </si>
  <si>
    <t>Acorde al cronograma de actividades, para el tercer trimestre del año 2022 (Julio- septiembre), en el Componente de Incentivos y Estímulos se ejecutaron las actividades programadas. Así, se comunicaron a todos los Servidores y Servidoras Públicas los requisitos legales para obtener incentivos como mejores Servidores y Servidoras Públicas de de Carrera Administrativa y mejores Equipos de Trabajo para la vigencia 2022. A su vez, se adelantó la primera etapa de verificación de requisitos de los Mejores Servidores y Servidoras Públicas vigencia 2022 y se dio inicio a la inscripción de los proyectos de Mejores Equipos de Trabajo. Por otra parte, se inicio la fase de planeación de la conmemoración del Día del Trabajo Decente en Colombia y  del III Concurso de Mejores Prácticas Ambientales en la SDIS 2022.
EVIDENCIA APORTADA:
Cronograma Plan de Bienestar e Incentivos 2022.
Matriz de verificación requisitos de los Mejores Servidores y Servidoras.
Correo divulgación Resolución mejores servidores de carrera y mejores equipos de trabajo para la vigencia 2022.
Correo inscripción selección mejores equipos de trabajo.
Listado de asistencia socialización Resolucion 2015 de 2022.
Resolución 2015 de 2022.
Listado de Inscritos a Mejores Equipos de Trabajo</t>
  </si>
  <si>
    <t>Formular y hacer seguimiento a la ejecución del Plan de seguridad y salud en el trabajo</t>
  </si>
  <si>
    <t>Porcentaje de ejecución Plan de trabajo anual en seguridad y salud en el trabajo</t>
  </si>
  <si>
    <r>
      <t>Durante el periodo se cumplió con el 100% de las actividades que estaban programadas así: Enero 44, Febrero 50 y Marzo 56.
Fue necesario realizar ajustes al plan de trabajo, en cuanto a algunas actividades cuya programación fue necesario ajustarla y proyectarla para otros periodos. Estas decisiones contaron con el aval de la Subdirectora de Gestión y Desarrollo de Talento Humano y como evidencia de esto se anexan actas de las mesas de trabajo en las cuales realizó el anaisis y se estableció el compromiso de ejecución en otros periodos.</t>
    </r>
    <r>
      <rPr>
        <b/>
        <sz val="11"/>
        <rFont val="Arial"/>
        <family val="2"/>
      </rPr>
      <t xml:space="preserve">
Evidencias aportadas:</t>
    </r>
    <r>
      <rPr>
        <sz val="11"/>
        <rFont val="Arial"/>
        <family val="2"/>
      </rPr>
      <t xml:space="preserve">
Archivo excel donde se evidencia el plan de trabajo ejecutado, pestaña 1 actividades.
Soportes de actividades ejecutadas, las cuales se pueden consultar en en la columna H, del archivo anterior
Actas de las actividades reprogramadas. </t>
    </r>
  </si>
  <si>
    <t>Durante el segundo trimestre  se cumplió con el 100% de las actividades que estaban programadas así: abril 49, mayo 45  y junio 49.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anaisis y se estableció el compromiso de ejecución en otros periodos.
Evidencias aportadas: 
Archivo excel donde se evidencia el plan de trabajo ejecutado, pestaña 1 actividades.
Soportes de actividades ejecutadas, las cuales se pueden consultar en en la columna H, del archivo anterior.
Actas de las actividades reprogramadas.</t>
  </si>
  <si>
    <t>Durante el tercer  trimestre  se cumplió con el 100% de las actividades que estaban programadas así: julio 43, Agosto 41  y Septiembre 48.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1 actividades.
Soportes de actividades ejecutadas, las cuales se pueden consultar en en la columna H, del archivo anterior.
Actas de las actividades reprogramadas.</t>
  </si>
  <si>
    <t>Realizar la autoeavaluación anual frente al cumplimiento de estándares del SGSST</t>
  </si>
  <si>
    <t>Porcentaje del Cumplimiento de los Estándares de implementación del SGSST</t>
  </si>
  <si>
    <t>Esta meta se encuentra programada para ejecutarse en el mes de diciembre de 2022.</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</si>
  <si>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</si>
  <si>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</si>
  <si>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</si>
  <si>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t>
  </si>
  <si>
    <t xml:space="preserve"> - Herramienta de registro y seguimiento de acciones de mejora
- Soportes que den cuenta de las actividades ejecutadas</t>
  </si>
  <si>
    <t>Para el primer trimestre de la vigencia 2022 no se contaba con acciones de mejora que tuvieran vencimiento. No obstante se realizó seguimiento periódico al interior del área, evaluando el porcentaje de avance de cada acción de mejora y recolectando las evidencias de cada una.
Producto de lo anterior, se realizó un reporte a la Oficina de Control Interno, con avances frente a 11 acciones de mejoramiento.</t>
  </si>
  <si>
    <t>Para el periodo comprendido entre el 01/04/2022 al 30/06/2022 se realizo el cierre de 2 acciones de mejora internas, que tenian vencimiento dentro del periodo y se presentaron avances de 6 aciones cuyo vencimiento esta programado para los meses de octubre y noviembre de 2022. Adicionalmente se solicita el cierre de 6 acciones de mejora externas que contaban con fecha de cierre junio 28 de de 2022. Se adjuntan 2 actas de reunion de cierre en PDF e instrumento acciones de mejora diligenciado.
En total se solicita el cierre de 30 aciones de mejora y se reportan avances de 24 acciones de mejora externas</t>
  </si>
  <si>
    <t>Para el periodo comprendido entre el 01/07/2022 al 30/09/2022 se remitieron soportes para solicitar el cierre de 8 acciones de mejora externas, que tenian vencimiento dentro del periodo.
EVIDENCIA APORTADA:
Dos (2) Correos electronicos remitidos a la Oficina de Control Interno
Dos (2) Formatos de Registro y Control del Plan de mejoramiento diligenciados</t>
  </si>
  <si>
    <t>Formular y hacer seguimiento a la ejecución del Plan de Integridad y Buen Gobierno</t>
  </si>
  <si>
    <t>Plan de trabajo Código de Integridad y Buen Gobierno</t>
  </si>
  <si>
    <t>(N° de actividades ejecutadas en el periodo/N° actividades programadas en el periodo)*100</t>
  </si>
  <si>
    <t>En el trimestre se formuló, adoptó y publicó el Plan de Integridad de la vigencia 2022.
El plan se encuentra publicado en el siguiente link: https://www.integracionsocial.gov.co/images/_docs/2022/gestion/PLAN_DE_GESTION_DE_INTEGRIDAD_2022_VF.Firmado.pdf.
En el  trimestre objeto de reporte cumplió con el 100% de las actividades programadas, así:
1) Divulgación convocatoria para ser parte del equipo de gestores de integridad. Se anexa pieza comunicativa. 2) Conformación del equipo de gestores de integridad.A la fecha se cuenta con 221  gestores de integridad.
3) Se realizó la primera socialización de plan de integridad a los gestores se anexa memorando de socialización.
4) Se realizó reunión el 29 de marzo para socializar el plan de integridad. Se anexa presentación usada y listado asistentes.
5) EL 14 de marzo se realizó reunión  del plan de trabajo, se anexa citación y listado de asistencia.</t>
  </si>
  <si>
    <t>En el  trimestre objeto de reporte cumplió con el 100% de las actividades programadas, así:
1. Se realizó la segunda socialización del plan de integridad a Gestores de Integridad.( se anexan evidencias) 
2. Se da inicio al plan de acción del código de integridad en el mes de mayo y se hace la primera socialización del principio#1 y los valores. (se anexan listados de asistencia)
3. Se realiza reunión de socialización  del segundo principio del código de integridad y sus valores (se anexan evidencias).
4. Durante el mes de junio se firma el pacto de integridad por los Directivos y Directivas de la SDIS (se anexa el pacto firmado)
5. Se realiza socialización de conflicto de intereses a Gestores de Integridad 2022.
6. En el mes de junio se realizó la divulgación en l.a página web de los gestores de integridad 2022 ( se anexa listado firmado y aprobado)
7. En el marco de la campaña de conflicto de intereses se realiza divulgación de pieza comunicativa sobre el círculo de conflicto de intereses ( se anexa pieza comunicativa)</t>
  </si>
  <si>
    <t>En el  trimestre objeto de reporte cumplió con el 100% de las actividades programadas, así:
1- Se realiza reunión preparatoria con los gestores de integridad del principio No 3, el interés general prevalece sobre el interés de los particulares. 
Se adjunta listado de asistencia de gestores y gestoras de integridad 7 de julio de 2022
2- Se realiza socialización del principio No 3 durante el mes de julio y se elabora el Informe de gestión de este principio el cual se adjunta en PDF
3- Se elabora pieza comunicativa para la socialización y remite mediante correo electronico en el boletin
4-  Se realiza el agosto 9 de 2022 la socialización del principio No 4 Los bienes públicos son sagrados, se adjunta listado de asistencia de gestores y gestoras que participaron de la jornada.
5- Se elabora pieza comunicativa para la socialización del principio 4 - agosto y septiembre,  se remite mediante correo electronico en el boletin.
6-  Se realiza socialización mediante pieza comunicativa del conflicto de intereses
7- El 13 de septiembre se realiza sensibilización del tema Conflicto de Intereses a los gestores de integridad, se adjunta presentación y listado de asistencia.</t>
  </si>
  <si>
    <t>Cumplir con las metas del Plan de Ajuste y Sostenibilidad MIPG para las Políticas Talento Humano e Integridad</t>
  </si>
  <si>
    <t>Nivel porcentual de cumplimiento de las metas del Plan de Ajuste y Sostenibilidad MIPG Políticas: Talento Humano e Integridad</t>
  </si>
  <si>
    <t>El Plan de ajuste y sostenibilidad MIPG reporta un 100% para la política de integridad</t>
  </si>
  <si>
    <t>El plan de ajuste y sostenibilidad MIPG reporta el siguiente cumplimiento: Talento Humano 100%</t>
  </si>
  <si>
    <t>El plan de ajuste y sostenibilidad MIPG reporta el siguiente cumplimiento: Talento Humano 100%, Integridad 100%</t>
  </si>
  <si>
    <t>40.Diseñar e implementar una  solución tecnológica que facilite  la participación de la ciudadanía en la gestión y oferta  institucional</t>
  </si>
  <si>
    <t>Tecnología de la información</t>
  </si>
  <si>
    <t xml:space="preserve">Inversión </t>
  </si>
  <si>
    <t>1- Modernizar y mantener el 100% de la Infraestructura tecnológica de la Entidad para garantizar la operación de la Secretaría</t>
  </si>
  <si>
    <t>Plan Estratégico de Tecnologías de la Información y las Comunicaciones – PETI.</t>
  </si>
  <si>
    <t>Elaborar el documento de Plan Estratégico de Tecnologías de la Información 2021-2024 actualizado a la vigencia 2023</t>
  </si>
  <si>
    <t>Avance en la actualización y aprobacion del Plan Estratégico de Tecnologías de la Información a la vigencia 2023</t>
  </si>
  <si>
    <t>(Documentos de Plan Estratégico de Tecnologías de la Información actualizados a la vigencia 2023 aprobados por el Comité Institucional de Gestión y Desempeño/ Documentos de Plan Estratégico de Tecnologías de la Información programados para actualizar)*100</t>
  </si>
  <si>
    <t xml:space="preserve">Documento preliminar de actualización Plan Estratégico de Tecnologías de la Información </t>
  </si>
  <si>
    <t xml:space="preserve">Se presenta un documento preliminar de actualización Plan Estratégico de Tecnologías de la Información </t>
  </si>
  <si>
    <t>Documento final Plan Estratégico de Tecnologías de la Información actualizado y aprobado por el Comité Institucional de Gestión y Desempeño</t>
  </si>
  <si>
    <t xml:space="preserve">Realizar el informe de seguimiento a la implementación del Plan Estratégico de Tecnologías de la Información </t>
  </si>
  <si>
    <t>Informe de seguimiento a la implementacion del Plan Estratégico de Tecnologías de la Información elaborados</t>
  </si>
  <si>
    <t xml:space="preserve">Numero de informes de Seguimiento a la implementacion del Plan Estratégico de Tecnologías de la Información </t>
  </si>
  <si>
    <t xml:space="preserve">Informe de seguimiento a la implementacion delPlan Estratégico de Tecnologías de la Información </t>
  </si>
  <si>
    <t>Durante el primer trimestre de 2022 se elaboró el primer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</si>
  <si>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Durante el segundo trimestre de 2022 se elaboró el segundo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</si>
  <si>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Durante el tercer trimestre de 2022 se elaboró el tercer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</si>
  <si>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 xml:space="preserve">Elaborar el documento del ejercicio de analítica descriptiva de la actualización del sistema de información misional </t>
  </si>
  <si>
    <t xml:space="preserve">Avance en la elaboración del ejercicio de analítica descriptiva de la actualización del sistema de información misional </t>
  </si>
  <si>
    <t xml:space="preserve">(Documentos del ejercicio de analítica descriptiva de la actualizacion del sistema de informacion misional elaborados/ Documentos del ejercicio de analítica descriptiva de la actualizacion del sistema de informacion misional programados)*100 </t>
  </si>
  <si>
    <t xml:space="preserve">Documento final del ejercicio de analítica descriptiva de la actualizacion del sistema de informacion misional </t>
  </si>
  <si>
    <t>Gestión Documental</t>
  </si>
  <si>
    <t>Plan de Preservación Digital a Largo Plazo</t>
  </si>
  <si>
    <t xml:space="preserve">Elaborar el reporte de seguimiento a la implementación del Plan de Preservación digital a largo plazo </t>
  </si>
  <si>
    <t>Reportes de seguimiento a la implementacion del  Plan de Preservacion Digital elaborados</t>
  </si>
  <si>
    <t>Numero de reportes de Seguimiento a la implementacion del Plan de Preservación Digital</t>
  </si>
  <si>
    <t>reporte de seguimiento a la implementacion del Plan de Preservación Digital corte primer trimestre 2022</t>
  </si>
  <si>
    <t>Durante el primer trimestre de 2022 se elaboró el primer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</si>
  <si>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segundo trimestre 2022</t>
  </si>
  <si>
    <t>Durante el segundo trimestre de 2022 se elaboró el segundo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</si>
  <si>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tercer  trimestre 2022</t>
  </si>
  <si>
    <t>Durante el tercer trimestre de 2022 se elaboró el tercer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</si>
  <si>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cuarto trimestre 2022</t>
  </si>
  <si>
    <t>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</si>
  <si>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</si>
  <si>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</si>
  <si>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</si>
  <si>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</si>
  <si>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2022</t>
  </si>
  <si>
    <t xml:space="preserve">Durante el primer trimestre de 2022 se elaboraron los reportes mensuales de disponibilidad, donde se evidencian los porcentajes de disponibilidad de los servicios de infraestructura tecnológicos,sistemas de información y servicios conexos, de los meses de enero, febrero y marzo 2022.
</t>
  </si>
  <si>
    <t>reportes mensuales de disponibilidad de la infraestructura tecnológica, sistemas de información y servicios conexos a segundo trimestre 2022</t>
  </si>
  <si>
    <t>Durante el segundo trimestre de 2022 se elaboraron los reportes mensuales de disponibilidad, donde se evidencian los porcentajes de disponibilidad de los servicios de infraestructura tecnológicos,sistemas de información y servicios conexos, de los meses de abril, mayo y junio 2022.</t>
  </si>
  <si>
    <t>reportes mensuales de disponibilidad de la infraestructura tecnológica, sistemas de información y servicios conexos a tercer trimestre 2022</t>
  </si>
  <si>
    <t>Durante el tercer trimestre de 2022 se elaboraron los reportes mensuales de disponibilidad, donde se evidencian los porcentajes de disponibilidad de los servicios de infraestructura tecnológicos,sistemas de información y servicios conexos, de los meses de julio, agosto y septiembre 2022.</t>
  </si>
  <si>
    <t>reportes mensuales de disponibilidad de la infraestructura tecnológica, sistemas de información y servicios conexos a cuarto trimestre 2022</t>
  </si>
  <si>
    <t>Elaborar el reporte con las acciones realizadas para la gestión de los casos creados en la Mesa de Servicio Tecnológica.</t>
  </si>
  <si>
    <t>Reportes con las acciones realizadas para la gestión de los casos creados en la Mesa de Servicio Tecnológica elaborados</t>
  </si>
  <si>
    <t>Numero de reportes con las acciones realizadas para la gestión de los casos creados en la Mesa de Servicio Tecnológica</t>
  </si>
  <si>
    <t>reporte con las acciones realizadas para la gestión de los casos creados en la Mesa de Servicio Tecnológica corte primer trimestre 2022</t>
  </si>
  <si>
    <t>durante el primer trimestre de 2022 se elaboró el primer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</si>
  <si>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segundo trimestre 2022</t>
  </si>
  <si>
    <t>Durante el segundo trimestre de 2022 se elaboró el segundo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</si>
  <si>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tercer trimestre 2022</t>
  </si>
  <si>
    <t>Durante el tercer trimestre de 2022 se elaboró el tercer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</si>
  <si>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cuarto trimestre 2022</t>
  </si>
  <si>
    <t>Seguridad Digital</t>
  </si>
  <si>
    <t>Plan de Tratamiento de Riesgo de Seguridad Digital</t>
  </si>
  <si>
    <t>Implementar el Plan de Tratamiento de Riesgo de Seguridad Digital en la vigencia</t>
  </si>
  <si>
    <t>constante</t>
  </si>
  <si>
    <t xml:space="preserve">Porcentaje de avance en la implementacion del Plan de Tratamiento de Riesgo de Seguridad Digital </t>
  </si>
  <si>
    <t>(Número de actividades del Plan de Tratamiento de Riesgo de Seguridad Digital ejecutadas / Numero de actividades del Plan de Tratamiento de Riesgo de Seguridad Digital programadas) *100</t>
  </si>
  <si>
    <t>Informe de implementacion del Plan de Tratamiento de Riesgo de Seguridad Digital</t>
  </si>
  <si>
    <t>Durante el primer trimestre de 2022, se programaron 9 actividades en el Plan de Tratamiento de Riesgos de Seguridad Digital, las cuales fueron ejecutadas en su totalidad con base en la mejora continua y el cumplimiento de la “Guía para la administración del riesgo y el diseño de controles en entidades públicas”</t>
  </si>
  <si>
    <t>Durante el segundo trimestre de 2022, se programaron 4 actividades en el Plan de Tratamiento de Riesgos de Seguridad Digital, las cuales fueron ejecutadas en su totalidad con base en la mejora continua y el cumplimiento de la “Guía para la administración del riesgo y el diseño de controles en entidades públicas”</t>
  </si>
  <si>
    <t>Durante el tercer trimestre de 2022, se programaron las actividades en el Plan de Tratamiento de Riesgos de Seguridad Digital, las cuales fueron ejecutadas en su totalidad con base en la mejora continua y el cumplimiento de la “Guía para la administración del riesgo y el diseño de controles en entidades públicas”</t>
  </si>
  <si>
    <t>Plan de Seguridad y Privacidad de la Información</t>
  </si>
  <si>
    <t xml:space="preserve">Elaborar el reporte de seguimiento a la implementación del Plan de Seguridad y Privacidad de la Información </t>
  </si>
  <si>
    <t>Reportes de seguimiento a la implementacion del Plan de Seguridad y Privacidad de la Información elaborados</t>
  </si>
  <si>
    <t xml:space="preserve">Número de reportes de seguimiento a la implementacion del Plan de Seguridad y Privacidad de la Información </t>
  </si>
  <si>
    <t>reporte de seguimiento a la implementacion del Plan de Seguridad y Privacidad de la Información corte primer trimestre 2022</t>
  </si>
  <si>
    <t>Durante el primer trimestre de 2022 se elaboró el Informe de seguimiento al Plan de Seguridad y Privacidad de la Informacion, en el cual se reporta el seguimiento  al fortalecimiento del sistema de gestión de seguridad y privacidad de la información, alineado con la norma ISO/IEC 27001:2013. Durante el primer trimestre se realiza la actualización del plan de implementación para la vigencia, y el seguimiento detalla los entregables que sustentan las fases de implementación del SGSI de acuerdo con el cronograma establecido.</t>
  </si>
  <si>
    <t>reporte de seguimiento a la implementacion del Plan de Seguridad y Privacidad de la Información corte segundo  trimestre 2022</t>
  </si>
  <si>
    <t>Durante el segundo trimestre de 2022, se elaboró el Informe de seguimiento al Plan de Seguridad y Privacidad de la Información, en el cual se reporta el seguimiento al fortalecimiento del sistema de gestión de seguridad y privacidad de la información, alineado con la norma ISO/IEC 27001:2013. Este se compone de 24 tareas programadas y se tiene un porcentaje de ejecución del 67.71% y sin alertas frente al cumplimiento y cronograma establecido.</t>
  </si>
  <si>
    <t>reporte de seguimiento a la implementacion del Plan de Seguridad y Privacidad de la Información corte tercer  trimestre 2022</t>
  </si>
  <si>
    <t>Durante el tercer trimestre de 2022, se elaboró el Informe de seguimiento al Plan de Seguridad y Privacidad de la Información, en el cual se reporta el seguimiento al fortalecimiento del sistema de gestión de seguridad y privacidad de la información, alineado con la norma ISO/IEC 27001:2013. Este se compone de 24 tareas programadas y se tiene un porcentaje de ejecución del 75% y sin alertas frente al cumplimiento y cronograma establecido.</t>
  </si>
  <si>
    <t>reporte de seguimiento a la implementacion del Plan de Seguridad y Privacidad de la Información corte cuarto trimestre 2022</t>
  </si>
  <si>
    <t>1 y 2</t>
  </si>
  <si>
    <t>Implementar el Plan de mantenimiento preventivo y evolutivo de la infraestructura y servicios Tecnológicos en la vigencia</t>
  </si>
  <si>
    <t>Porcentaje de avance en la implementacion del Plan de mantenimiento preventivo y evolutivo de la infraestructura y servicios Tecnológicos</t>
  </si>
  <si>
    <t>(Número de actividades del Plan de mantenimiento preventivo y evolutivo de la infraestructura y servicios Tecnológicos ejecutadas / Numero de actividades del Plan de mantenimiento preventivo y evolutivo de la infraestructura y servicios Tecnológicos programadas) *100</t>
  </si>
  <si>
    <t>30/12/2022</t>
  </si>
  <si>
    <t>Plan de mantenimiento preventivo y evolutivo de la infraestructura y Servicios Tecnológicos elaborado</t>
  </si>
  <si>
    <t>Durante el segundo trimestre se elaboró el plan de mantenimiento de infraestructura el cual inicia con la identificación de los activos tecnológicos; la planeación de las actividades de mantenimiento preventivo y la identificación de la necesidad de mantenimiento correctivo que pudieran presentarse; la ejecución del plan; el seguimiento y monitoreo de las actividades ejecutadas.</t>
  </si>
  <si>
    <t xml:space="preserve">Informe de implementacion del Plan de mantenimiento preventivo y evolutivo de la infraestructura y servicios Tecnológicos </t>
  </si>
  <si>
    <t>Cumplir con las metas del Plan de Ajuste y Sostenibilidad MIPG: Políticas Gobierno Digital y Seguridad Digital</t>
  </si>
  <si>
    <t>porcentaje de cumplimiento de las metas del Plan de Ajuste y Sostenibilidad MIPG Políticas: Gobierno Digital y Seguridad Digital de acuerdo con lo programado con corte al periodo reportado</t>
  </si>
  <si>
    <t>El Plan de Ajuste y Sostenibilidad MIPG, reporta un avance del 100% para la política de gobierno digital y un 0% para la política de seguridad digital</t>
  </si>
  <si>
    <t>El plan de ajuste y sostenibilidad MIPG reporta el siguiente cumplimiento: Gobierno Digital 100% y Seguridad Digital 100%</t>
  </si>
  <si>
    <t>El plan de ajuste y sostenibilidad MIPG reporta el siguiente cumplimiento: Gobierno Digital 100% y el producto programado para la política de Seguridad Digital se cumplió al 100% para la vigencia en el trimestre anterior.</t>
  </si>
  <si>
    <t>14.Beneficiar a 15.000 mujeres  gestantes, lactantes y niños menores de 2 años con servicios  nutricionales, con énfasis en los  mil días de oportunidades para la  vida. y coordinar junto con la Secretaría de Salud la busqueda activa de niños niñas  en ri</t>
  </si>
  <si>
    <t>Elaborar el reporte trimestral de valoración de casos referenciados por Secretaría de Salud de niños y niñas con desnutrición y efectivamente contactados por SDIS</t>
  </si>
  <si>
    <t>Reportes de valoración de casos referenciados por la Secretaría de Salud y valorados por SDIS</t>
  </si>
  <si>
    <t>(Reportes de valoración de casos referenciados por la Secretaría de Salud elaborados / Reportes de valoración programados )*100</t>
  </si>
  <si>
    <t>Reporte trimestral de valoración de casos referenciados por la Secretaría de Salud y valorados por SDIS</t>
  </si>
  <si>
    <t>En el periodo comprendido entre 1 de enero a 31 de marzo de 2022 la Secretaria Distrital de salud a partir de la notificación realizada remitio base de datos de niños y niñas con riesgo de desnutrición, se programo y contacto para tamizaje 5258 casos de los cuales se tamizo efectivamente a los 5258</t>
  </si>
  <si>
    <t>En el periodo comprendido entre el 1 de abril a 30 de junio de 2022, la Secreteria Distrital de Salud a partir de la notificación realizada, remitió base de datos de niños y niñas  con riesgo de desnutrición, con los cuales se programó y contactó para tamizaje de 1961 casos, de los cuales se tamizaron efectivamente los 1961.</t>
  </si>
  <si>
    <t>En el periodo comprendido entre 1 de julio a 30 de septiembre de 2022 no fue posible  tamizar efectivamente ningun niño remitido por la Secretaria Distrital de Salud debido a que el envio de la base por parte de esta entidad  fue el dia 20 de septiembre de 2022.  A partir de la notificación realizada en el periodo por parte de la Secretaria de Salud se recibio base de datos de niños y niñas con riesgo de desnutrición  con  3871  registros de casos que seran tamizados en el ultimo trimestre del año.</t>
  </si>
  <si>
    <t>Elaborar y actualizar las minutas para los diferentes servicios de apoyo alimentario de la entidad</t>
  </si>
  <si>
    <t>Minutas de servicio de apoyo alimentario actualizadas</t>
  </si>
  <si>
    <t>Número de minutas elaboradas y/o actualizadas/Numero de minutas programadas a actualizar en la vigencia</t>
  </si>
  <si>
    <t>Reporte trimestral de las minutas actualizadas
Minutas de servicio de apoyo alimentario actualizadas.</t>
  </si>
  <si>
    <t>Para el primer trimestre 2022 se actualizó un mayor número de minutas a las programadas, teniendo en cuenta los procesos contractuales que se adelantaron. Las minutas actualizadas corresponden a los siguientes apoyos alimentarios con análisis nutricional TAC2018:
- Bonos infancia 
Bono niños circulos familiares o camino a tu hogar- 120 mil- 35%  
Bono mujeres gestantes o lactantes hasta 6 meses- 100 mil-30% 
Bono un niño circulos familiares o camino a tu hojgar- 120 mil-35%/
Bono de Gestantes camino a tu hogar-100 mil-30%.
- Bonos de discapacidad:
 Bono por 180 mil 
- Bonos vejez: 
Bonos para mujeres y hombres mayores de 60 años con nivel de inseguridad alimentaria:
1. Leve: 80 mil. aporte 30%
2. Moderada 100 mil aporte 40%
3. Severa 160 mil aporte 55%
- Bono multicolor:
Bono para 1 adulto - $150 mil para 30 dias
- Bono emergencia:
Bono para 1 adulto - $150 mil para 30 dias
- Bonos canjeables por alimentos- Proyecto 7745: 
Bono A 1 persona- 100 mil
Bono B 2 a 3 personas- 200 mil
Bono C  4 a 6 personas-300 mil
Bono D  7 a 9 personas- 400 mil
Bono de contingencia (comedores)- 120 mil</t>
  </si>
  <si>
    <t>Reporte trimestral de las minutas actualizadas.
Minutas de servicio de apoyo alimentario actualizadas.</t>
  </si>
  <si>
    <t>En el segundo trimestre del 2022 el equipo de planificación alimentaria de la Subdirección de Nutrición realizó el diseño de las minutas relacionadas apoyo alimentario de emergencia para Comunidad Embera.
Acorde con lo anterior, el equipo de planificación alimentaria diseña un ciclo de menú para 10 días de rotación, incluyendo los grupos de alimentos de la Guías Alimentarias Basada en Alimentos para la Población colombiana GABA – ICBF, el análisis de prácticas culturales de consumo alimentario para comunidad Embera, precio de los alimentos, disponibilidad de alimentos en el mercado local, entre otros factores que permiten viabilizar esta modalidad atención de apoyo alimentario en emergencia. Una vez definido el ciclo de menús con sus preparaciones se procede a realizar el cálculo de los ingredientes con peso bruto y peso neto para dos grupos poblacionales  (9 a 13 años y 18 a  59 años), esto  debido a  que la Secretaria de Gobierno no cuenta  con información actualizada sobre censo poblacional comunidad Embera, se define estos dos grupos de edad con el propósito de distribuir los alimentos en los integrantes de las familias constituidas. Se solicita reprogramación de este indicador teniendo en cuenta que en el primer trimestre se sobreejecutó lo programado.</t>
  </si>
  <si>
    <t>2,7%</t>
  </si>
  <si>
    <t>Durante este trimestre, se realiza actualización de la minuta de alimentos (minuta patrón, ciclo de menús y análisis de aporte nutricional), correspondiente al servicio social: comunidad de cuidado perteneciente a la Subdirección para la Vejéz. Para este proceso se realizaron mesas de trabajo con los profesionales en nutrición de la Subdirección técnica de Vejéz, con el fin de realizar ajuste de acuerdo a la aceptación o rechazo de las preparaciones y porciones por parte de los beneficiarios. Asi mismo, se realiza análisis de aporte nutricional con base en la Tabla de Composición de Alimentos Colombianos-TCAC-.2018.</t>
  </si>
  <si>
    <t>Se recomienda validar el porcentaje del avance cuantitativo registrado teniendo en cuenta que se programó el 7,5% para el trimestre. En ese sentido, si se cumplió al 2,7% se recomienda registrar el motivo del retraso.</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</si>
  <si>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</si>
  <si>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Actualizar la Base de datos de predios</t>
  </si>
  <si>
    <t>Base de datos de predios actualizada</t>
  </si>
  <si>
    <t>1 Base de datos de predios actualizada</t>
  </si>
  <si>
    <t>Se remite la base de datos de predios administrados por la SDIS, con corte de marzo de 2022</t>
  </si>
  <si>
    <t>Se remite la base de datos de predios administrados por la SDIS, con corte de junio de 2022</t>
  </si>
  <si>
    <t>Se remite la base de datos de predios administrados por la Entidad, actualizada con corte del mes de septiembre de la presente vigencia</t>
  </si>
  <si>
    <t>Elaborar el informe ejecutivo de Conceptos de Gestión Predial e infraestructura</t>
  </si>
  <si>
    <t>Informe ejecutivo de Conceptos de gestión predial e infraestructura</t>
  </si>
  <si>
    <t>4 Informes ejecutivos de conceptos de Gestión Predial e infraestructura</t>
  </si>
  <si>
    <t>Informe ejecutivo de conceptos de Gestión Predial e infraestructura</t>
  </si>
  <si>
    <t xml:space="preserve">Se remite informe cualitativo del avance de la atención a la solicitud de emisión de conceptos técnicos </t>
  </si>
  <si>
    <t>Se remite informe cualitativo del avance de la atención a la solicitud de emisión de conceptos técnicos con corte del mes de junio</t>
  </si>
  <si>
    <t>Se remite el informe ejecutivo del tercer trimestre de la presente vigencia, que contiene información de avance a la ejecución de los conceptos técnicos emitidos con respecto a los conceptos técnicos solicitados, evidenciando un avance del 98% para el periodo</t>
  </si>
  <si>
    <t>7756 - Compromiso Social por la Diversidad en Bogotá</t>
  </si>
  <si>
    <t>Brindar atención a 16.000 personas de los sectores LGBTI, sus familias y redes de apoyo desde los servicios sociales de la Subdirección para Asuntos LGBTI y la estrategia territorial integral social</t>
  </si>
  <si>
    <t xml:space="preserve">Elaborar el documento de sistematización de las acciones desarrolladas en los servicios sociales de la Subdirección para Asuntos LGBTI, con sus modalidades de atención </t>
  </si>
  <si>
    <t>Porcentaje de avance en la elaboración del documento de sistematización de las acciones desarrolladas en los servicios sociales de la Subdirección para Asuntos LGBTI, con sus modalidades de atención</t>
  </si>
  <si>
    <t xml:space="preserve">Un (1) Documento de sistematización de las acciones desarrolladas en los servicios sociales de la Subdirección para Asuntos LGBTI,  con sus modalidades de atención </t>
  </si>
  <si>
    <t>Subdirección para Asuntos LGBTI</t>
  </si>
  <si>
    <t>Avances del documento de sistematización acuerdo con la programación</t>
  </si>
  <si>
    <t xml:space="preserve">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1.380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56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t>
  </si>
  <si>
    <t>0,50</t>
  </si>
  <si>
    <t xml:space="preserve">Se actualizaron y reportaron los siguientes trazadores presupuestales:
Trazador Presupuestal para Población con Discapacidad-TPPD
Categoría: Protección, bienestar y justicia social
Subcategoría: Inclusión Social Integral
Acción a realizar: Atender a personas de los sectores sociales LGBTI en condición de
discapacidad en los servicios sociales de la Subdirección para Asuntos LGBTI
Trazador Presupuestal Grupos Étnicos - TPGE
Categoría: Comunidades Negras, Afrocolombianas y Palenqueras.
Subcategoría: Economía propia
Acción Afirmativa: Incrementar progresivamente desde 2021 la inclusión socio laboral de
cuatro personas de los sectores LGBTI con pertenencia étnica negra afrodescendiente, una
por año desde Subdirección para asuntos LGBTI durante el cuatrienio, concertada con los
delegados y delegadas de la comisión consultiva distrital para el sector integración social.
Propuesta: Incrementar progresivamente desde 2021 la inclusión socio laboral de cuatro
personas de los sectores LGBTI con pertenencia étnica negra afrodescendiente, una por año
desde Subdirección para asuntos LGBTI durante el cuatrienio, concertada con los delegados y
delegadas de la comisión consultiva distrital para el sector integración social.
Categoría: Comunidades Negras, Afrocolombianas y Palenqueras.
Subcategoría: Adecuación institucional y lucha contra el racismo y la discriminación.
Acción Afirmativa: Formulación, implementación y seguimiento de una estrategia para
Contribuir al mejoramiento de la calidad de vida , bienestar social y participación, desarrollo
de capacidades, inclusión social y transformación sociocultural que disminuyan las violencias
en contra de las personas AFRO-LGBTI
Trazador Presupuestal de Igualdad y Equidad de Género-TIPIEG
Categoría: Autonomía económica
Subcategoría: Transferencias y provisión de servicios públicos
Acción a realizar: Beneficiar a mujeres LBT con Transferencias Monetarias Condicionadas,
conforme a los criterios de ingreso al servicio social "Apoyos Multicolor para personas LGBTI"
Categoría: Una vida libre de violencias
Subcategoría: Protección y atención a mujeres víctimas
Acción a realizar: Acompañamiento y orientación socio jurídica a mujeres LBT que han sufrido
actos de discriminación, violencias y puesta en riesgo de derechos en razón a la Orientación
sexual y/o identidad de género.
Trazador Presupuestal de Cultura Ciudadana
Categoría: 
Diseño_e_implementación_de_estrategias_y_acciones_de_transformación_cultural_y_comportam
ental
Subcategoría: Comunicaciones y narrativas para la transformación cultural y comportamental
Acción a realizar: Creación de material de comunicación (visual y audiovisual) encaminado a la
divulgación de actividades para la transversalización del enfoque diferencial por Identidades de
género y orientaciones sexuales diversas. Así como, piezas comunicativas para la visibilización de
las personas de los sectores sociales LGBTI, mensajes para la prevención de violencias y la
implementación de la Política Pública LGBTI y los servicios sociales.
Categoría:
Diseño_e_implementación_de_estrategias_y_acciones_de_transformación_cultural_y_comportam
ental
Subcategoría: Fortalecimiento de capacidades y conocimientos para la transformación cultural y
comportamental
Acción a realizar: Realización de acciones colectivas para la transformación de imaginarios y
patrones culturales
Categoría:
Diseño_e_implementación_de_estrategias_y_acciones_de_transformación_cultural_y_comportam
ental
Subcategoría: Escenarios de diálogo y co creación
Acción a realizar: Realización de acciones de sensibilización con el sector privado para la
flexibilización de requisitos de contratación e implementación de la Estrategia de Ambientes
Laborales Inclusivos
</t>
  </si>
  <si>
    <t>0,75</t>
  </si>
  <si>
    <r>
      <t xml:space="preserve">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4.469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Se vincularon a 1.290 personas de los sectores sociales LGBTI en situación de pobreza, pobreza extrema y vulnerabilidad a procesos de ampliación de capacidades y habilidades para la vida.
Se articuló trabajo con la Subdirección para la Gestión Integral Local para fortalecer la oferta de la modalidad de atención Ampliación e Instalación de Capacidades Formativas - AICF desde los Centros de Desarrollo Comunitarios - CDC de la ciudad, descentralizando la atención y ampliando la cobertura a distintas localidades de la ciudad.
Se articuló con la Subdirección para la Juventud para fortalecer la comunicación con los participantes del servicio social, mediante la realización de llamadas, citaciones y verificación de información de participantes, realizada por jóvenes vinculados a la Estrategia RETO.
Se registró en el Sistema de Información para el Registro de Beneficiarios – SIRBE la información de las personas participantes de la modalidad de atención Ampliación e Instalación de Capacidades Formativas – AICF.
Se realizó la actualización del manual operativo de la modalidad de atención de Ampliación e instalación de capacidades formativas, a fin de ser presentarlo y aprobarlo en la Mesa Técnica de Gestión Social Integral. Las modificaciones sugeridas incidieron en ajustes a formatos y procedimientos tales como: ajuste a acta de corresponsabilidad, ajuste a procedimiento de seguimiento, ajuste a procedimiento de egreso. 
Establecimiento y funcionamiento de Comité Técnico de Estudios de caso para el egreso de participantes de la modalidad. 
Se realizó la revisión, oficialización y publicación del Manual Operativo de la Modalidad de Atención “Ampliación e Instalación de Capacidades Formativas” en el Sistema de Gestión de la Entidad, lo que facilita la operación de las acciones que implementan la modalidad de atención.
Se logró realizar el giro presupuestal para la vigencia 2022 a la Secretaría Distrital de Hacienda. 
Se armonizaron los tiempos de evaluación del condicionante, y los tiempos de la Secretaría Distrital de Hacienda para lograr regularizar los pagos mes vencido al cumplimiento del condicionante. 
Aprobación de cupos para el procedimiento de acompañamiento y seguimiento al servicio. 
Gestión de recursos para la contratación de personal que permita el funcionamiento y atención del servicio de manera óptima en los tiempos estipulados para el 2022.
Se desarrolló un instrumento para medir circunstancias específicas de vulnerabilidad asociadas a esta población, se espera que para la próxima vigencia se incorpore este instrumento en los sistemas de información de la entidad.
Se realizó ajuste al procedimiento de egreso con visitas de contacto, lo que ha permitido la disminución de la deserción mensual de participantes en el proceso formativo. 
Se avanza en las gestiones administrativas, las mesas de trabajo de articulación intersectorial y en la elaboración de documentos técnicos para la suscripción de un convenio interadministrativo entre la Secretaría General de la Alcaldía Mayor de Bogotá D.C, la Secretaría Distrital de Integración Social y la Registraduría Nacional del Estado Civil,  el cual permitirá implementar la modalidad de atención: Reafírmate: el Chuchú de la cédula, con el propósito de brindar orientación y acompañamiento a las personas transgénero, transexuales, transformistas y travestis para la corrección del componente de nombre, sexo y/o cupo numérico en su documento de identificación personal, conforme al Decreto 1227 de 2015 y demás normas complementarias que reglamentan o reforman el mismo.
Durante la vigencia 2022 se ha realizado la entrega de 448 Bonos Multicolor Canjeables por Alimentos a personas de los sectores sociales LGBTI en inseguridad alimentaria.
Se adelantaron las siguientes articulaciones desde la unidad operativa </t>
    </r>
    <r>
      <rPr>
        <b/>
        <sz val="11"/>
        <rFont val="Arial"/>
        <family val="2"/>
      </rPr>
      <t>Casa LGBTI Zona Sur:</t>
    </r>
    <r>
      <rPr>
        <sz val="11"/>
        <rFont val="Arial"/>
        <family val="2"/>
      </rPr>
      <t xml:space="preserve"> Fundación Huellas de Arte, Organización Social La Casa de Las Locas, se realizaron acciones en el marco del “Día Internacional de  Visibilización Trans” y del Día Internacional de la Mujer, con el líder de la Escuela de Chirl,  La Mesa de Jóvenes LGBTI+Q, el medio de comunicación Tele Conecta, Fundación Misioneros Divina Redención San Felipe Neri – FUMDIR, a Organización Social UDESIGUAL de la Universidad Distrital Francisco José de Caldas, Organización Internacional de Flujo Migratorio y el servicio social Centro de Integración y los Derechos del Migrante, Refugiado y Retornado – CEDID, con el programa Converge y la exposición “Crussing” en articulación con IDARTES, se realizó articulación con la Sub Red Sur de la Secretaría Distrital de Salud para la implementación de la Estrategia “Territorios de Innovación y Participación Social en Salud” y con el servicio social Respuesta Social, se realizó el evento de impacto distrital “Asalto Bailable” en la conmemoración del Día Internacional Contra La Homolesbotransfobia, se realizó articulación con la organización Red Somos para generar espacios de sensibilización sobre detección y toma de pruebas de sífilis, se realizaron talleres de tejido en positivo, para fortalecer procesos psicosociales como acción de intervención colectiva, se realizó articulación con la organización humanity inclusión, para la activación de rutas de atención a personas LGBTI con diagnósticos de psiquiatría y apoyo en prótesis, Organización para el Desarrollo Social ORDEPAS, articulación con la Universidad Mayor de Cundinamarca, realización del Foro para personas adultas mayores.
Acciones y articulaciones Casa LGBTI Zona Norte: Realización del evento local de la Gala Fénix donde se galardonan empresas y organizaciones sociales incluyentes con las personas de los sectores LGBTI de la localidad de Suba. Taller Psicoeducativo “Historias que Transforman" realizado en el Centro Día La Alegría de Vivir. Se da inicio al segundo ciclo de educación flexible con la participación de 30 personas. Se realizan recorridos de identificación y socialización de los servicios de la Casa LGBTI Zona Norte a mujeres transgènero que realizan actividades sexuales pagadas en la localidad de Engativá. Se realizó acompañamiento a personas LGBTI en jornada de SISBEN.  Se realizó el evento “Festival por la Diversidad Sexual y de Géneros”para promover el respeto a la igualdad de derechos y rechazando cualquier forma de discriminación.  Se realiza izada de bandera en el marco del cumpleaños 484 de Bogotá. Se entregan libros para incentivar a la lectura en el espacio de Libro al viento. Taller de Nuevas Masculinidades con con personas cuidadoras. Se realizó el taller Ritmos Latinos para el esparcimiento y recreación dirijo a personas
pertenecientes a la población LGBTI.  Talleres Psico-educativos  “Echando Carreta” en articulación con IDARTES. 
Acciones implementadas Casa LGBTI Sebastián Romero -Teusaquillo: acciones orientadas por el Modelo de Inclusión Social de la Subdirección para Asuntos LGBTI.
- Desarrollo Humano: desde el cual se atienden los casos de vulnerabilidad y crisis de manera individual, en pareja y en familia, a través de la orientación y acompañamiento psicosocial, incorporando cualquier tipología de asistencia social.
- Desarrollo y Ampliación de Capacidades: desde el cual se pretende empoderar a la ciudadanía sobre sus derechos, pero también ofrecer una ruta de posibilidades para que a través del aprendizaje afiancen sus proyectos de vida. Se implementó proceso formativo en Lengua de Señas, articulado con el SENA.
- Desarrollo Cultural y Comunitario: en el que se integra al-a beneficiario-a, al ejercicio de la participación en escenarios de base comuitaria, toma de decisiones de Política Publica LGBTI, y conmemoración de fechas emblemáticas.   Asi mismo, se desarrollan acciones hacia la consolidación de redes de apoyo y afecto, donde el-la participante encuentre nuevos referentes para construir espacios seguros, liderar o adjuntarse a procesos de integración social. Se realizan procesos en el marco de los espacios de Ktarsis y Alkimia.
- Desarrollo Social: un escenario de articulacion intersectorial, en el que se busca fortalecer el quehacer de los CAIDSG, con la oferta de los sectores Distritales responsables y corresponsables de la Política Publica LGBTI.  Este ejercicio se hace de forma individual con las entidades en el orden local; y, su mayor expresión de articulaciión y gestión para la transformación de condiciones de vulnerabilidad en razón de la orientación sexual e identidad de género, se conjuga en la Mesa Intersintifucional LGBTI que sesiona mensual o bimensualmente. Se realizó Evento La Casa LGBTI que Construimos, articulado con todas las  Unidades Operativas de la Subdirección para Asuntos LGBTI.
- Gestión del Desarrollo e Innovación: comprendido como el enfoque de la Gestión del Conocimiento, del ejercicio de acercamiento con la academia, los saberes y la construcción de la memoria.  Desde este enfoque se reconoce con gran relevancia, el ejercicio de pasantías que se supervisa desde el equipo psicosocial, así como el acompañamiento a las diferentes investigaciones que surgen de los-as practicantes, en torno a las realidades de los sectores sociales LGBTI.
</t>
    </r>
  </si>
  <si>
    <t>Se recomienda describir de manera breve lo relacionado con el documento de sistematización y los avances en relación con el mismo.</t>
  </si>
  <si>
    <t>Documento de sistematización acuerdo con la programación</t>
  </si>
  <si>
    <t>Generar el documento de sistematización de las acciones de territorialización de la Política Pública LGBTI</t>
  </si>
  <si>
    <t>Porcentaje de avance en la sistematización de las acciones de las acciones de territorialización de la Política Pública LGBTI</t>
  </si>
  <si>
    <t>Un (1) Documento de sistematización de las acciones de territorialización de la Política Pública LGBTI</t>
  </si>
  <si>
    <t xml:space="preserve">Se relacionan los avances desde las actividades adelantadas por el equipo territorial, conforme a los componentes de la Estrategia Territorial Integral Social (ETIS), desde la consolidación de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Es así que se realizaron las actividades de: encuentro zonal de unidades de apoyo técnico UAT “Acuerdos para la gestión de los CLOPS 2022”, jornadas de georreferenciación en las localidades de Santa Fe, Bosa, Kennedy y Fontibón. Recorridos de identificación y lectura de realidades en San Cristóbal, Tunjuelito, Engativá, Suba y Usme en el marco de la Estrategia Local USMENADO por UPZ y la Estrategia Tomas de Seguridad con la Unidad Móvil de la Secretaría Distrital de Seguridad Justicia y Convivencia-SDSJC.
Respuestas Integradoras Transectoriales – Tropa Social
En el marco de la implementación de la Estrategia Territorial Integral Social (ETIS) se concertaron planes de trabajo en las Mesas Intersectoriales que lidera la Subdirección para Asuntos LGBTI en 19 localidades, actividades que buscan responder a las necesidades identificadas de las personas de los sectores sociales LGBTI de manera integral mediante acciones inter y transectoriales en los diferentes territorios de la ciudad.
Ejercicio que permite la activación de rutas de atención con los servicios sociales de la Subdirección para Asuntos LGBTI y con los servicios sociales: Respuesta Social, Integración y los Derechos del Migrante, Refugiado y Retornado, Tropa Social en tu Hogar, Alimentación Integral: Un Camino Hacia la Inclusión Social, Servicio para la Seguridad Económica de la Juventud de la Secretaría Distrital de Integración Social.
También se referencian casos a los servicios de la Secretaría Distrital de Salud, la Secretaría Distrital de Desarrollo Económico y la Secretaría de Educación del Distrito.
Acompañamiento a hogares en pobreza con énfasis en hogares con jefatura femenina
Gestiones realizadas con el sector público y privado para la respuesta efectiva a la población que se encuentra en emergencia social y económica, las que permitieron entregar ayudas humanitarias, representadas en mercados, paquetes alimentarios y entrega de comidas calientes. 
Fortalecimiento a procesos territoriales y participación incidente 
Fortalecimiento de espacios de participación ciudadana, en las Mesas Locales LGBTI, con las Redes de Apoyo y Afecto, con acciones de sensibilización y prevención de violencias, foros y conversatorios, eventos, marchas y festivales que promueven la inclusión social.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t>
  </si>
  <si>
    <t>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3.353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100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Fortalecimiento de las “Redes de Cuidado y Afecto” del distrito capital, como
espacio de encuentro de personas de los sectores sociales LGBTI, para el
fortalecimiento de habilidades y capacidades. Se llevaron a cabo trece (13) espacios
redes de cuidado, con enfoque de derechos.
Fortalecimiento de alianzas público privadas para el desarrollo de procesos
formativos para personas de los sectores sociales LGBTI en los Centros de Atención
Integral a la Diversidad Sexual y de Género - CAIDSG de la ciudad.
Se llevó a cabo la “Conmemoración del día de la Afrocolombianidad” en el CAIDSG
Zona Sur con participación de la red de afecto de la localidad de Bosa y equipo
interdisciplinar de la Subdirección para Asuntos LGBTI.
Se realizó articulación entre la Secretaría Distrital de Salud y la Subdirección para
Asuntos LGBTI, para la realización de jornada de vacunación y Pruebas de Hepatitis
B, realizado en el CAIDSG Zona Centro, con participación de más 250 personas de
los sectores sociales LGBTI.
Se continua con la implementación de acciones que enmarca la modalidad de
“Redes Diversas de Aprendizaje” en las unidades operativas, entre ellas: Huerta
Diversa, Ktarsis, Alkiquima, Proceso formativo En Clave LGBTI, método de
educación flexible, la hora del té, Red de aprendizaje Los Mártires, Taller SENA de
ropa, Taller SENA Patronaje Pantalón
Se fortalecen las alianzas público-privadas para realizar procesos de desarrollo de
capacidades y habilidades para personas de los sectores sociales LGBTI, con las
empresas ZEMOGA, SODEXO; Fundación Arcoíris de Sordos y la Secretaría Distrital
de Educación, desde la estrategia de educativa flexible</t>
  </si>
  <si>
    <t xml:space="preserve">Se fortalece el modelo de gestión pública para la territorialización de la Política Pública LGBTI, que aportan al desarrollo de la gobernanza democrática desde el reconocimiento de las dinámicas territoriales de participación incidente, para la construcción de respuestas transectoriales, integradoras e innovadoras frente a las realidades y necesidades de las personas de los sectores LGBTI, las familias, comunidades y territorios en Bogotá.
se relacionan los avances desde las actividades adelantadas por el equipo territorial, conforme a los componentes de la Estrategia Territorial Integral Social (ETIS), desde la consolidación de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Es así que se realizaron las actividades de: encuentro zonal de unidades de apoyo técnico UAT “Acuerdos para la gestión de los CLOPS 2022”, jornadas de georreferenciación en las localidades de Santa Fe, Bosa, Kennedy y Fontibón. Recorridos de identificación y lectura de realidades en San Cristóbal, Tunjuelito, Engativá, Suba y Usme en el marco de la Estrategia Local USMENADO por UPZ y la Estrategia Tomas de Seguridad con la Unidad Móvil de la Secretaría Distrital de Seguridad Justicia y Convivencia-SDSJC.
Realización del Consejo Local de Política Social CLOPS Chapinero “Sí a la Prevención del Consumo de Sustancias Psicoactivas” de la Política Pública de Prevención y Atención del Consumo y la Prevención de la Vinculación a la Oferta de Sustancias Psicoactivas en Bogotá, D.C 2011- 2022.
Participación en el Comité Operativo Local de Envejecimiento y Vejez, en las localidades de Chapinero, Bosa y Usme.
Realización de recorridos de georreferenciación por las localidades: Santa fé, Kennedy, Barrios Unidos y Usme, identificando zonas de actividades sexuales pagadas no reglamentadas.
Respuestas Integradoras Transectoriales – Tropa Social
En el marco de la implementación de la Estrategia Territorial Integral Social (ETIS) se concertaron planes de trabajo en las Mesas Intersectoriales que lidera la Subdirección para Asuntos LGBTI en 19 localidades, actividades que buscan responder a las necesidades identificadas de las personas de los sectores sociales LGBTI de manera integral mediante acciones inter y transectoriales en los diferentes territorios de la ciudad.
Ejercicio que permite la activación de rutas de atención con los servicios sociales de la Subdirección para Asuntos LGBTI y con los servicios sociales: Respuesta Social, Integración y los Derechos del Migrante, Refugiado y Retornado, Tropa Social en tu Hogar, Alimentación Integral: Un Camino Hacia la Inclusión Social, Servicio para la Seguridad Económica de la Juventud de la Secretaría Distrital de Integración Social.
También se referencian casos a los servicios de la Secretaría Distrital de Salud, la Secretaría Distrital de Desarrollo Económico y la Secretaría de Educación del Distrito.
Se realizó la Feria de Servicios LGBTI,  en articulación con las entidades: IDRD, BibloRed, Secretaría De Movilidad, Secretaría De Cultura Recreación Y Deporte, Alcaldía Local De Tunjuelito, Subdirección De Juventud, Secretaría De Justicia Y Convivencia, Subred Sur, Secretaría Distrital De Ambiente, Secretaría De La Mujer, Diversidad Sexual, Casa De La Cultura, Secretaría De Hábitat Y Secretaría De Seguridad, Convivencia Y Justicia.
La Subdirección para Asuntos LGBTI, adelantó en la Casa de la Justicia de Bosa, un circuito de taller y ofertas institucionales de cara a la participación y acceso efectivo de las personas LGBTI de la localidad.
Acompañamiento a la Jornada territorial “Contigo en Tu Barrio” en articulación con la Secretaría Distrital de la Mujer, para socializar las oferta institucional en la localidad de Bosa.
Participación incidente en eventos asociados a las manzanas del cuidado de las localidades de Kennedy y Los Mártires.
Acompañamiento a hogares en pobreza con énfasis en hogares con jefatura femenina
Gestiones realizadas con el sector público y privado para la respuesta efectiva a la población que se encuentra en emergencia social y económica, las que permitieron entregar ayudas humanitarias, representadas en mercados, paquetes alimentarios y entrega de comidas calientes. 
Se vincularon veinte (20) familias de los sectores sociales LGBTI y madres cabeza de hogar al programa BOGOTA E de la Secretaría Distrital de Desarrollo Económico.
Se diligencia el aplicativo Tropa Social, con el fin de generar el reporte de hogares pobres identificado en territorio, perteneciente a los Sectores Sociales LGBTI.
Fortalecimiento a procesos territoriales y participación incidente 
Fortalecimiento de espacios de participación ciudadana, en las Mesas Locales LGBTI, con las Redes de Apoyo y Afecto, con acciones de sensibilización y prevención de violencias, foros y conversatorios, eventos, marchas y festivales que promueven la inclusión social. 
Participación de la Subdirección para Asuntos LGBTI en la feria Expo Talento Diverso realizada en la Cámara de Comercio Sede Chapinero.
En la localidad de Santa fé se articuló con el Consejo Local de Participación, el Consejo de la Bici, mesas de trabajo con vendedores informales y formales, mesas con la Junta de Acción Local, con ASOJUNTAS para implementar talleres asociados al corredor verde.
En el marco del día de la tierra se realizó una jornada de siembra, en la cual se pudo identificar que la ciudadanía se logró  conectar desde lo ambiental, teniendo en cuenta que San Cristóbal es una localidad rural, esta actividad se realizó con el objetivo de concientizar a la ciudadanía sobre la importancia del cambio climático y sus consecuencias.
Acompañamiento a las organizaciones sociales de diferentes localidades para la presentación de la obra de Teatro “Carnes Tolendas” en el Lanzamiento del Festival por la Igualdad.
Acompañamiento a la Mesa Local LGBTI en la creación y postulación de iniciativas ciudadanas para los presupuestos participativos vigencia 2023.
Recorrido ambiental y ecoturístico, en el Parque Ecológico Distrital de la Montaña Entre Nubes con organización de base comunitaria de la localidad de Bosa.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Participación en las actividades para las conmemoraciones del Día del Niño en la ruralidad, Día de la Familia y Semana del Buen Trato.
En cumplimiento al Plan de Trabajo de la Mesa Interinstitucional LGBTI, se realiza la exposición “Expo Bosa, La Diversidad en Desarrollo Constante”.
Se realizaron varios eventos en diferentes localidades para la Izada de la Bandera LGBTI y Trans en el en el marco de las actividades propuestas para el Mes del Orgullo LGBTI.
Se realizó el “sex festival”, con actividades deportivas y de política pública: torneo relámpago mujeres empoderadas, foro de Política Pública LGBTIQ+, el que se llevó a cabo en el polideportivo Castilla y en el parque las Brisas.
Acompañamiento a la movilización “Yo marcho Trans”, en la localidad de los Mártires.
Participación en el conversatorio “La Casa que Construimos”, realizado en el Centro de Memoria Histórica, con el propósito de fortalecer las unidades operativas y los servicios sociales de la Subdirección para Asuntos LGBTI.
</t>
  </si>
  <si>
    <t>Se recomienda describir de manera breve lo relacionado con el documento de sistematización de la política pública y los avances en relación con el mismo.</t>
  </si>
  <si>
    <t>Cumplir con las metas del proyecto de inversión 7756</t>
  </si>
  <si>
    <t>Reporta equipo Analistas SDES</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</si>
  <si>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</si>
  <si>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Liderar los espacios del Comité Operativo Distrital para el Fenómeno de Habitabilidad en Calle (CODFHC) y del Comité Operativo Distrital de Adultez (CODA)</t>
  </si>
  <si>
    <t>Porcentaje de avance en la elaboración de actas del CODFHC y del CODA</t>
  </si>
  <si>
    <t>(N° actas realizadas / (N° sesiones del CODFHC + N° sesiones del CODA)) *100</t>
  </si>
  <si>
    <t>Actas del CODFHC y del CODA</t>
  </si>
  <si>
    <t>COMITÉ OPERATIVO DISTRITAL PARA EL FENÓMENO DE HABITABILIDAD EN CALLE
Se realizó la primera sesión del CODFHC, que estuvo orientada a la definición del plan de trabajo de la instancia para el año 2022, marco en el que se movilizan temas estratégicos para el abordaje del fenómeno de la habitabilidad en calle. En esta primera sesión participaron dos personas que habitaron la calle y que desde sus experiencias, posicionaron temas estratégicos como la vinculación a la oferta laboral y académica por parte de quienes habitan la calle o la habitaron, con el fin de tener una inclusión social efectiva; además se identificó la necesidad de vincular el fenómeno de la habitabilidad en calle con el Sistema General de Cuidado. En este orden de ideas, se posicionaron ocho temas estratégicos para trabajar durante el año de manera intersectorial. Estos temas son:  
1. Avanzar en la atención socio sanitaria 
2. Estrategias campañas de divulgación para que la ciudad se entere lo que se está haciendo con la población habitante de calle. 
3. Inclusión económica y educativa de las personas habitantes de calle o en riesgo  
4. Armonización con SIDICU  
5. Continuidad de la Tropa Social para el cuidado de los más vulnerables 
6. Seguimiento al Plan de Acción de la PPDFHC  
7. Laboratorios Ciudadanos relacionados con la “Jugada en la calle”  
8. Continuidad de la estrategia de prevención. 
En esta jornada, también se socializaron por parte de la Secretaría de la Mujer los avances en el año 2021 en torno a la implementación de la estrategia de dignidad menstrual y se plantearon como retos el avance para la implementación de la infraestructura que garantice la dignidad y el cuidado menstrual en las personas habitantes de calle con experiencias menstruales. Por último, la Secretaría de Salud socializó los avances en el proceso de vacunación de COVID -19 en la población habitante de calle.  
COMITÉ OPERATIVO DISTRITAL DE ADULTEZ
El 17 de febrero se llevó a cabo la primera sesión del CODA, en la cual se abordaron temas clave para la vigencia 2022, a saber:
* Socialización del Sistema de Seguimiento y Evaluación de Políticas Públicas adoptado por la Secretaría de Planeación bajo la metodología CONPES D.C., el cual obedece a la implementación de los productos concertados en el plan de acción, para ello se refirió la necesidad de contar con los delegados por cada sector/entidad responsable del cargue de la información, así mismo se aclara que una vez se cuente con el sistema operando en un 100% será el insumo de verificación de información para la toma de decisiones en espacios como el CODA.
* Presentación del plan de trabajo para el año 2022 de acuerdo con lo establecido en la Resolución 1045 de 2021, para ello se abordaron los temas estratégicos que contribuyan a la visibilización y apropiación de la PPA, en el marco de la garantía de los derechos de la población adulta. 
En ese orden de ideas el CODA aprobó los siguientes ejes temáticos trazadores en el plan de trabajo:
a. Posicionamiento de la PPA con los sectores/entidades vinculados al CODA, reconociendo las particularidades y potencialidades de los mismos desde el orden local y/o distrital.
Realizar un mapeo de actores estratégicos y de instancias del orden local con las cuales se pueda realizar articulación, difusión y apropiación de la PPA.
Articular acciones estratégicas con proyectos de inversión de la SDIS, con el fin de propiciar procesos de difusión, apropiación y trabajo en equipo, entendiendo las dinámicas locales y reconociendo la dificultad de un referente de la PPA en los territorios.
b. Generación de mesas de trabajo orientada a temas de la Diversidad – enfoque de género en la adultez; la reactivación económica, empleo, generación de ingresos, emprendimiento y derecho a la seguridad económica.
En ese sentido, las mesas de trabajo se realizarán con los sectores/entidades, que tengan productos asociados a estas temáticas, con el fin de articular acciones de manera integral, así como la generación de conocimiento, desde las competencias y particularidades institucionales orientadas a un análisis situacional asociado a la adultez como resultado del ejercicio.</t>
  </si>
  <si>
    <t>Se recomienda registrar la trazabilidad de firmas de quien elabora, revisa y aprueba el acta. Adicionalmente, se recomienda gestionar las firmas por una herramienta diferente a AZ Digital</t>
  </si>
  <si>
    <t>Comité Operativo Distrital para el Fenómeno de Habitabilidad en Calle (CODFHC) 
En el segundo CODFHC, que se realizó en el mes de mayo, se socializaron los principales cambios que trajo la resolución 0774 de 2022 con relación al funcionamiento del comité y la territorialización de la política pública; adicional a este punto se presentó la propuesta de las siete mesas emergentes, de acuerdo a lo propuesto en el plan de trabajo del primer CODFHC, de la propuesta se oficializaron cuatro mesas con la participación de diferentes entidades, las cuales son: 
Movilización ciudadana: IDPAC; Organizaciones sociales ;Secretaría de Salud y SDIS 
Inclusión económica y educativa de la población habitante de calle: Secretaría Distrital de Educación; Secretaría Distrital de Desarrollo Económico ; IPES;SENASecretaría Distrital de Ambiente; UAESP ;ASCUN;IDIPRON ;Secretaría de la Mujer  y SDIS  
Fortalecimiento del abordaje integral en calle: Secretaría de Seguridad  ; Secretaría de Gobierno; IDIPRON ; UAESP ; SDIS Sub ICI 7730(Migrantes) ; Secretaría Distrital de Salud; DADEP; Secretaría Distrital de Planeación ; IDU; ERU; Transmilenio  y Secretaría de Hábitat 
Atención sociosanitaria: Secretaría de Salud; Capital Salud; IDIPRON  y SDIS.
De cada una, se definieron las entidades que se vincularía al desarrollo de las mesas. Otro de los productos importantes de esta resolución, es la formalización de la transformación de mesas locales de habitabilidad en calle a comités operativos locales, lo que fortalece la gestión local entorno a la implementación de la PPDFHC. 
Posteriormente a este ejercicio, se socializan los principales cambios en la matriz de plan de acción y la Secretaría de Planeación entrega un balance del estado de implementación de la PPDFHC, en donde se entrega un balance favorable del 92.30% en la ejecución.
Comité Operativo Distrital de Adultez (CODA)
En este trimestre se realizaron dos CODA, a continuación se presenta un resumen de cada uno.
La segunda sesión del CODA, realizada en el mes de abril, tuvo como eje central el lanzamiento de las mesas de trabajo, en conexión con lo establecido en el artículo 9 de la Resolución 1045 que señala: “Mesas técnicas de trabajo. De acuerdo al desarrollo y necesidades identificadas en el transcurso de la implementación de la Política Pública Distrital de Adultez, se podrán conformar Mesas Técnicas de Trabajo, las cuales servirán como instancias facilitadoras, y tendrán como objeto profundizar en procesos de análisis determinados, articulación interinstitucional y comunitaria para el desarrollo de actividades específicas de acuerdo con las temáticas a trabajar. Las Mesas Técnicas de Trabajo serán de carácter transitorio y dependerán del plan de trabajo establecido por el Comité Operativo Distrital de Adultez (CODA) o cuando se presenten situaciones imprevistas que ameriten su conformación.” 
La tercera sesión del CODA, que se realizó en el mes de junio, en este espacio se abordaron temas claves relacionados con la socialización de los avances y retos de las mesas técnicas de trabajo que desarrollan dos temáticas de interés: la participación y los derechos económicos de la población adulta de la ciudad. De otra parte, se presentaron los datos del ejercicio de territorialización de la política pública, que permitió tener una mirada local de los servicios e instancias de participación que involucran a las y los adultos; y finalmente se dieron a conocer los resultados del reporte de seguimiento a la política del año 2021, a cargo de la Secretaría Distrital de Planeación, con relación al cumplimiento en la implementación, así como, las recomendaciones y claridades para el reporte del segundo trimestre 2022.</t>
  </si>
  <si>
    <t>1. Comité Operativo Distrital para la Adultez (CODA): cuarta sesión CODA, agosto 31 de 2022. En la cual se hace seguimiento a mesas técnicas, se socializan necesidades en torno al reporte del Consejo de Política Económica y Social del Distrito Capital (CONPES-DC), se aborda el tema de ajustes a matriz plan de acción y se impulsa campaña publicitaria para posicionar la Política Pública de y para la Adultez.
2. Comité Operativo Distrital para el Fenómeno de Habitabilidad en Calle (CODFHC): cuarta sesión CODFHC, septiembre 06 de 2022. En la cual se abordan los temas de ruta de atención a mujeres habitantes de calle, presentación Política Pública Nacional para Habitantes de Calle (Ministerio de Salud), georreferenciación fenómeno de habitabilidad en calle 2021 y programación mes de la habitabilidad en calle.</t>
  </si>
  <si>
    <t>Brindar asistencia técnica para el seguimiento a la implementación de la Política Pública Distrital de Habitabilidad en Calle (PPDFHC), la Política Pública de y para la Adultez (PPA), y los compromisos adquiridos respecto a otras políticas públicas</t>
  </si>
  <si>
    <t>Porcentaje de avance en la elaboración de actas de asistencia tánica para el seguimiento a la implementación de la PPDFHC, la PPA y los compromisos adquiridos respecto a otras políticas públicas</t>
  </si>
  <si>
    <t>(N° actas elaboradas / N° espacios de asistencia técnica realizados) * 100</t>
  </si>
  <si>
    <t>Actas de asistencia técnica para el seguimiento a la implementación de la PPDFHC, la PPA y los compromisos adquiridos respecto a otras políticas públicas</t>
  </si>
  <si>
    <t>Nota: dado que los soportes reportados consisten en actas de ejercicios de asistencia técnica, no llevan firmas de revisión ni de aprobación. Sólo incluyen las firmas de las personas asistentes, incluyendo a las responables de la elaboración de cada acta.
POLÍTICA PÚBLICA DISTRITAL PARA EL FENÓMENO DE HABITABILIDAD EN CALLE Y RELACIONADAS
De acuerdo con el plan de trabajo para la vigencia 2022 desde la Política Pública del fenómeno Habitabilidad en calle- PPDFHC durante el primer trimestre se han realizado diferentes acciones encaminadas a fortalecer los procesos para la implementación de la PPDFHC, compromisos con otras políticas, enfoque de género, diferencial, territorial y asuntos étnicos.
Para el cumplimiento de esta tarea se han llevado a cabo asistencias técnicas de orientación y acompañamiento en las diferentes modalidades y estrategias del proyecto 7757 “Implementación de estrategias y servicios integrales para el abordaje del fenómeno de habitabilidad en calle en Bogotá” las cuales se describen a continuación. 
* Articulación con la Subred Sur Occidente (21-01-2022): se realizó proceso de articulación con la Subred Sur Occidente para presentar el programa de atención psicosocial y salud integral a víctimas - PAPSIVI para realizar atenciones psicosociales a los ciudadanos habitantes de calle víctimas del conflicto armado.
* Articulación enlace étnico Raizal Subgil y Dirección Territorial (04-02-2022): desarrollo de esfuerzos conjuntos para la construcción de la acción afirmativa concertada con la comunidad Raizal, relacionada con documento situacional.
* Asistencia técnica en el enfoque territorial (18-02-2022): la asistencia técnica se realiza con el objetivo de generar un espacio de reflexión, Interiorización, apropiación y aplicabilidad con relación al enfoque territorial y su importancia en el marco del fenómeno de la habitabilidad en calle.
* Evaluación y seguimiento a plan de trabajo 2021 Nuevas Masculinidades (23-02-2022): retroalimentación y evaluación del plan de trabajo piloto para nuevas masculinidades en el CEDID – PV.
* Evaluación y seguimiento a plan de trabajo 2021 Nuevas Masculinidades (23-02-2022): retroalimentación y evaluación del plan de trabajo piloto para nuevas masculinidades en el Comunidad de Vida el Camino.
* Diálogo de concertación con el equipo de Análisis Social y Territorial-ASTE (23-02-2022): presentación propuesta de preguntas orientadoras de la percepción de la habitabilidad en calle en el marco de las acciones afirmativas de caracterización junto con la Dirección Territorial y la Subdirección para la Adultez.
* Retroalimentación de reportes de política de género, diferencial y transversales (03-03-2022): la asistencia técnica se llevó a cabo con las y los líderes de las modalidades, estrategias y ejes del proyecto 7757. Orientada a una construcción colectiva entre el equipo de políticas públicas y los coordinadores de las diferentes modalidades y estrategias para definir los instrumentos que permitan materializar los reportes concretos.
* Cualificación enfoque étnico a los profesionales de la subAdultez (04-03-2022): se realizó proceso de cualificación de enfoque diferencial étnico a los profesionales del equipo del eje de ampliación de capacidades, con el fin de identificar los conceptos del enfoque y la transversalización.
* Cualificación enfoque étnico a los profesionales de la subAdultez (09-03-2022): se realizó proceso de cualificación de enfoque diferencial étnico a los profesionales del equipo de la Estrategia de Prevención, con el fin de identificar los conceptos del enfoque y la transversalización.
POLÍTICA PÚBLICA DE Y PARA LA ADULTEZ
Teniendo en cuenta que la implementación y seguimiento a la Política Pública de y para la Adultez se ha realizado través de la articulación intersectorial a nivel Distrital; para la Vigencia 2022 la Subdirección para la Adultez, define como uno de los retos estratégicos, fortalecer los procesos de territorialización de la misma a escala local; reconociendo que este ejercicio tendrá impacto en la identificación de nuevas vulnerabilidades, necesidades y propuestas, así como la identificación y movilización de actores sociales estratégicos  para la atención de la población adulta entre los 29 y 59 años en Bogotá.
Por ello y para lograr este objetivo la Subdirección para la Adultez, plantea como acción importante el fortalecimiento de espacios en las diferentes localidades que promuevan el posicionamiento de la Política Pública de y para la adultez. Técnicamente estos espacios son definidos como “asistencias técnicas de acompañamiento”, caracterizadas de manera general por:
* Promover articulación con los diferentes territorios a través de un ejercicio de diálogo de saberes para la comprensión y reconocimiento respecto de la importancia del grupo etario en el rango de la Adultez situado entre los 29 y 59 años. 
* Motivar un ejercicio de reflexión y compromiso en las diferentes localidades que genere impacto en la construcción de alternativas para la atención de la población adulta, que involucre a diferentes actores.
* Conocer el objetivo, metas, y estructura general de la Política Pública.
Dado este breve contexto, durante el primer trimestre de la vigencia 2022 se desarrollaron las siguientes asistencias técnicas de acompañamiento:
* Comité Operativo local de Adultez del mes de marzo - Subdirección Local Barrios Unidos y Teusaquillo (28-03-2022): en esta sesión de acompañamiento se realizó una descripción general de lo que ha sido en el tiempo la implementación de la Política, enfatizando en la importancia del rango etario de la Adultez en temas claves como la responsabilidad de la población adulta en su mayoría como jefes de hogar; así mismo se realizó una breve descripción del objetivo y de la estructura de la Política, finalizando con los retos estratégicos conjuntos desde la mirada territorial para la vigencia 2021.
* Profesionales Proyecto 7768 (18-03-2022): socialización de la Política Pública a las profesionales del Proyecto 7768, socialización del plan de acción visibilizando los productos a cargo del Proyecto 7768, entrega de caja de herramientas con marco normativo de la PPA, presentación y plan de acción.
* Subdirectores locales SDIS (02-03-2022): desarrollo de acciones de articulación para la implementación de la Política Pública de y para la Adultez, desde las dinámicas territoriales, socialización de la PPA y del Plan de Acción de la Política Pública de y para la Adultez 2021 - 20225 (CONPES 21 de 2021).
* Sesión ordinaria presencial Unidad de Apoyo Técnico Bosa (15/03/2022): se explica la importancia de la Política Pública de Adultez, haciendo referencia a que este grupo, compuesto por personas entre 29 a 59 años, representa el 45% del total de la ciudad y es un sujeto político y agente productivo en la sociedad. Se menciona el desarrollo de la Política Pública desde el año 2010 y su proyección hasta el 2025, y la estructura de la misma. Se socializan las apuestas para la población adulta desde del Plan de Acción PPA 2020–2025, las entidades y sectores que aportan a transversalizar y territorializar la PPA y los temas generadores de la localidad.</t>
  </si>
  <si>
    <t>Política Pública Distrital para el Fenómeno de Habitabilidad en Calle (PPDFHC)
Desde la implementación de la PPDFHC, en el segundo trimestre se realizaron 19 espacios de asistencia técnica no solo en la implementación de la PPDFHC, sino de algunos compromisos de política, cada una de estas asistencias cuenta con la ficha técnica y lista de asistencia. A continuación se describe cada uno.
Asistencia técnica en el enfoque territorial: se realiza asistencia técnica con el equipo del Hogar los Mártires, Voto Nacional y Bakatá. Este espacio busca generar reflexión, interiorización, apropiación y aplicabilidad en relación con el enfoque territorial y su importancia en el marco del fenómeno de la habitabilidad en calle, con los y las funcionarios/servidores del Hogar de paso Los Mártires.
Asistencia técnica- Alternativas complementarias: se realizó socialización de la metodología Alternativas complementarias para el desarrollo de capacidades orientadas a la modificación de patrones de consumo de sustancias psicoactivas en población habitante de calle con consumo de sustancias psicoactivas. Producto concertado con la Política Pública de prevención y atención de sustancias Psicoactivas.  Estas jornadas se realizaron con el equipo de coordinadoras y coordinadores locales  y el equipo del hogar de paso la Sabana.
Asistencia técnica en recomendaciones nutricionales: socialización a profesionales de las Modalidades del Proyecto 7757 el documento de consideraciones nutricionales   y   alternativas alimentarias, para personas habitantes de calle, consumidoras de sustancias psicoactivas, en el marco de las acciones adelantadas en articulación con la “Política Pública de prevención y atención del consumo y la prevención de la vinculación a la oferta de sustancias psicoactivas en Bogotá”
Asistencia técnica en Política Pública de Habitabilidad en Calle: se adelanta un proceso de socialización y construcción colectiva en torno al tema de la Política Pública de Habitabilidad en Calle y la forma en que se materializan los componentes y líneas de acción desde los diferentes espacios del proyecto con el objetivo de Orientar de forma técnica en las diferentes modalidades y estrategias del proyecto 7757 “implementación de estrategias y servicios integrales para el abordaje del fenómeno de habitabilidad en calle en Bogotá” en la implementación de la Política Pública distrital para el Fenómeno de Habitabilidad en calle a fin de que se garantice una atención integral a las y los ciudadanos habitantes de calle que acuden a hacer uso de los servicio
Articulación Subdirección para la Discapacidad: Identificación del riesgo del inicio de la habitabilidad en calle, a partir del concepto de riesgo y tipos de riesgo (medio, bajo y alto), que trabaja la estrategia de prevención del proyecto 7757; a través de una jornada de cualificación dirigida al talento humano de la subdirección para la discapacidad, con el fin de orientar y/o atender a la población habitante de calle y con discapacidad, teniendo en cuenta sus características y particularidades. En este sentido, se busca aportar en la activación de rutas de atención pertinente para la población que solicita los servicios de las dos subdirecciones (discapacidad y adultez), brindando respuesta según su caso y necesidades manifiestas.
Articulación Subdirección para las Familias: Cualificación del talento humano de la subdirección para la familia, sobre la Política Pública para el Fenómeno de Habitabilidad en Calle - PPDFHC, con el fin de brindar conocimiento y herramientas en los procesos de abordaje y atención de las familias de Bogotá, teniendo en cuenta que el fenómeno está presente en este grupo poblacional y que es necesario el conocimiento en materia de política pública y servicios para esta población. Lo anterior, fortalece la adecuada activación de las rutas de atención y aporta la articulación interinstitucional que busca la garantía de los derechos de las familias y personas vinculadas al fenómeno de habitabilidad en calle.
Cualificación Afrocolombiana: el objetivo está relacionado con promover la reflexión, apropiación para la identificación de la población ciudadana en riesgo o habitabilidad en calle que se autoreconoce como Afrocolombiano, este ejercicio tiene dos componentes el primero la percepción del enfoque a partir del diligenciamiento de un cuestionario que tiene preguntas que orientarán los conocimientos que tiene el talento humano de la Subdirección para la Adultez sobre el tema, posteriormente el segundo momento será el de comprender la historia e identidad cultural de esta comunidad de una manera amplia y reflexiva. En el segundo trimestre del año se realizaron cualificaciones con  Equipo Territorial en las localidades Antonio Nariño, Usme y  Kennedy (1) acta asistencia por cada localidad y en las Unidades Operativas de, Voto Nacional,  Bakata, Puente Aranda y El Camino (1) acta asistencia por cada unidad operativa
Cualificación étnico raizal: el objetivo está relacionado con promover la reflexión, apropiación para la identificación de la población ciudadana en riesgo o habitabilidad en calle que pertenece a la comunidad raizal, este ejercicio se ha llevado a cabo en articulación con referentes étnico-raizales de la Sub-GIL de la SDIS y equipo SubRedNorte. El ejercicio tiene dos componentes, a través de un juego inicial se identifica la percepción del enfoque por parte del talento humano de la Subdirección para la Adultez a partir de sus conocimientos básicos, posteriormente el segundo momento será el de comprender la historia e identidad cultural de esta comunidad de una manera amplia y reflexiva.
Equipo territorial: en el segundo trimestre del año se llevaron a cabo cualificaciones por cada una de las zonas sociales. Se dispone del acta de cada zona.
Política Pública de y para la Adultez (PPA)
Respecto a la PPA las evidencias están en el marco de:
* Articulación proyecto 7768: (3) actas - listados de asistencia de cualificación, (1) acta entrega de material pedagógico.
Respecto a la descripción: Identificación de actor estratégico SDIS interno, proyecto 7768 7768  “Implementación de una estrategia de acompañamiento a hogares con mayor pobreza evidente y oculta de Bogotá, esto teniendo en cuenta que la población objeto en la atención a pobreza oculta refiere de 29 a 59 años”, con el cual se han articulado acciones orientadas a la cualificación del equipo de trabajo, en el marco de la Política de Adultez, para poder socializarla visibilizarla en espacios locales como Comités Rectores, entre otros.
* Localidad Usme: Socialización PPA acta listado en el marco del comité rector.
* CLOPS Mártires: Reunión cualificación PPA equipo de trabajo Subdirección Local - para el desarrollo del ejercicio metodológico del CLOPS Adultez.
* CLOPS Bosa: (2) Acta - listado UAT meses de abril y mayo, en el cual se socializó la metodología CLOPS, acuerdos compromisos y acciones para la realización del mismo. (1) Acta - Listado CLOPS Bosa que se llevó a cabo el 17 de mayo.
* Cualificación equipo Referentes Política de y para la Adultez el 31 de mayo.</t>
  </si>
  <si>
    <t>Asistencias técnicas
1. Jornada encuentro pedagogías sobre las políticas públicas del bloque de género, agosto 29-22. Objetivo: orientar las acciones pedagógicas desarrolladas para la implementación y reporte a las políticas públicas con los equipos de trabajo de la Subdirección para la Adultez.
2. Socialización de la metodología de los Consejos Locales de Política Social (CLOPS) pertinentes a la Política Pública Distrital para el Fenómeno de Habitabilidad en Calle (PPDFHC) a nivel territorial, septiembre 08-2022.  Objetivo: presentar la metodología CLOPS aprobada por dirección territorial, a los coordinadores locales de la Subdirección para la Adultez.
3. Validación recomendaciones nutricionales, septiembre 09-22. Objetivo: validar participativamente con la población habitante de calle la propuesta consideraciones nutricionales construida en el marco de la implementación de la Política Pública Distrital de Sustancias Psicoactivas.
4. Transversalización del enfoque de género y diferencial para mujeres, septiembre 26-22. Objetivo: socializar la propuesta de adecuación a los módulos de Educación Menstrual para el Autocuidado y el Autoconocimiento (EMAA) construida por funcionarias de las unidades operativas de la SDIS.
5. Construcción colectiva PPDFHC promotoría social, septiembre 7-22. Objetivo: orientar los equipos de promotoría social de la Subdirección para la Adultez, en la comprensión e implementación de acciones bajo los lineamientos de la Política Pública Distrital para el Fenómeno de Habitabilidad en Calle, a través de recursos pedagógicos participativos que promuevan la reflexión colectiva.
Mesas emergentes
1. Mesa emergente de atención sociosanitaria, septiembre 02 de 2022. En la cual se aborda el tema de contexto documento Secretaría de Salud y plan de trabajo de la mesa.
2. Mesa de movilización ciudadana, agosto 11 de 2022. En la cual se trabaja contextualización de la mesa emergente y temas estratégicos que trabajarán en la misma, en la cual participan organizaciones de la sociedad civil que trabajan por el fenómeno de habitabilidad en calle.
3.  Mesa de movilización ciudadana, septiembre 17 de 2022. En la cual se trabaja mapa de la empatía y mes de la habitabilidad en calle.
4. Mesa emergente de Inclusión Educativa y Económica 31-08-2022. Se trabaja articulación Secretará Distrital de Integración social con el proyecto de habitante de calle y Secretaría de educación, para lograr fortalecer la estrategia CIPREIA de educación flexible.</t>
  </si>
  <si>
    <t>Brindar asistencia técnica para la implementación de los lineamientos de las modalidades de servicio con miras a la dignificación y resignificación del fenómeno de habitabilidad en calle</t>
  </si>
  <si>
    <t>Porcentaje de avance en los seguimientos a la asistencia técnica para la implementación de los lineamientos de las modalidades de servicio con miras a la dignificación y resginificación del fenómeno de habitabilidad en calle</t>
  </si>
  <si>
    <t>(No de actas de seguimientos realizados/ No de actas de seguimientos programados)*100</t>
  </si>
  <si>
    <t xml:space="preserve">Actas de seguimiento a la asistencia técnica para la implementación de los lineamientos correspondientes a las modalidades de servicio </t>
  </si>
  <si>
    <t xml:space="preserve">Nota: dado que los soportes reportados consisten en actas de ejercicios de asistencia técnica, no llevan firmas de revisión ni de aprobación. Sólo incluyen las firmas de las personas asistentes, incluyendo a las responables de la elaboración de cada acta.
Durante el primer trimestre de la vigencia 2022 se realizaron a finales de enero y principios de febrero jornadas de planeación estratégica con todos los lideres y lideresas de estrategias y modalidades con el fin de generar claridades en general en torno a la linea técnica y apuestas estratégicas de la Subdirección para la Adultez. Con base en esto, se programaron y desarrollaron asistencias técnicas para fortalecer la implementación de los lineamientos técnicos del servicio para la dignificación y resignificación del fenómeno de habitabilidad en calle de la siguiente forma:
1. Territorios: Se desarrolló una primera asistencia técnica el 17 de marzo con las y los coordinadores(as) locales , con el fin de realizar un diagnóstico en torno a las principales necesidades para el fortalecimiento de las capacidades del talento humano en relación con la implementación de la estrategia de prevención de la habitabilidad en calle, la estrategia móvil de abordaje en calle y la estrategia de abordaje comunitario, reuniendo los insumos para la elaboración de una plan de asistencias técnicas para el talento humano de dichas estrategias.
2. Modalidades (Unidades Operativas): En primer lugar se desarrollaron dos jornadas de asistencias técnicas con lideresas y lideres de unidades operativas en torno a la construcción del Plan de Atención Institucional (PAI) el cual es un instrumento que permite hacer seguimiento y monitoreo a la implementación de los lineamientos técnicos de las modalidades, estas asistencias fueron realizadas los dias 4 y 18 de marzo. De otra parte se realizaron una asistencia técnica en el Centro de atención a personas habitantes de calle con alta dependencia física, mental o cognitiva en la Mesa (Cundinamarca) el día 28 de marzo, haciendo claridades generales sobre el lineamiento técnicoy el anexo técnico en tanto es una modalidad tercerizada. Por otro lado se realizó una asistencia técnica para dar claridades generales sobre el lineamiento técnico de la modalidad en el Centro de Autocuidado Puente Aranda el día 07 de marzo, adicionalmente se tocaron aspectos fundamentales de la resolución 509 de 2021 y del enfoque de mitigación de riesgos y reducción de daños para le bajo umbral. Finalmente, con centro de atención socio sanitaria Balcanes , se llevaron dos asistencias técnicas con el fin de ajustar el lineamiento técnico de la modalidad de acuerdo con la experiencia en la atención del año 2021, de manera que se aclararon conceptos básicos para el desarrollo del mismo, estas asistencias se desarrollaron los días 8 y 30 de marzo.
3. Eje de ampliación de capacidades y generación de oportunidades: Respecto al eje que es transversal a la implementación del servicio, se tuvieron 3 asistencias técnicas relacionadas con hacer claridades sobre las orientaciones metodológicas y conceptuales del eje con sus 3 estrategias (artes, generación de oportunidades y desarrollo socio ocupacional) y con identificar las necesidades del talento humano para el fortalecimiento de capacidades para la atención de la población y la articulación con las modalidades y estrategias, estas asistencias se llevaron a cabo los días 17 de febrero, 02 y 23 de marzo. </t>
  </si>
  <si>
    <t>Durante el segundo trimestre se desarrollaron en total 24 espacios de asistencia técnica, con participación de los equipos de modalidades y estrategias. Se avanzó en la construcción de planes de atención institucional (modalidades), planes de trabajo territoriales (estrategias) y planes de trabajo (eje de ampliación de capacidades y generación de oportunidades). En este marco, se aportó a la identificación de tareas estratégicas y a la especificación de acciones de acuerdo con los objetivos, alcances e impactos proyectados respecto a la población sujeto de atención. A la fecha, todos los planes construidos se encuentran en etapa de implementación.
Enseguida se describen brevemente los espacios de asistencia realizados.
* Desde las estrategias territoriales (estrategia móvil de abordaje en cale, estrategia de prevención de la habitabilidad en calle, y estrategia de abordaje comunitario), en el trimestre se realizan asistencias técnicas en 2 aspectos principales:
  - Socialización de propuesta para la creación del documento de lecturas territoriales 2022, se realiza junto con el equipo de Políticas Públicas (introducción, caracterización de la población adulta en pobreza extrema-localidad, dinámicas territoriales del fenómeno de habitabilidad en calle-localidad y conclusiones).
  - Procesos de cualificación continúa al talento humano, en procesos de fortalecimiento conceptual de los equipos de coordinadores locales, profesionales interdisciplinares y mediadores sociales, en temas como lineamientos técnicos de cada estrategia, rol de las y los mediadores sociales, mapeo de actores y Espacios de diálogo sobre el fenómeno de habitabilidad en calle (ESDHAC).
* Con el eje de ampliación de capacidades y generación de oportunidades, se desarrollan las siguientes acciones:
  - Al inicio del trimestre se realiza mesa de trabajo para el ajuste de la Guía de Implementación de los ejes transversales, desde la reorganización de las líneas de acción y de acciones estratégicas del eje de manera que se evidencie la relevancia de cada estrategia para el proyecto. 
  - Con la estrategia de desarrollo socio-ocupacional, se aporta desde las asistencias técnicas con la revisión de la propuesta de formato de gustos e intereses, el cual aportará a la identificación de necesidades por parte de las ciudadanas y ciudadanos habitantes de calle o en riesgo de estarlo en las diferentes estrategias y modalidades.
  - Acompañamiento técnico en la estructuración de la ruta de seguimiento y acompañamiento a los avances de la inclusión social de ciudadanos y ciudadanas habitantes de calle y en riesgo de estarlo, a partir de la identificación de acciones estratégicas desde cada uno de los umbrales de atención, este documento se envía a la líder para iniciar proceso de oficialización el día 13 de mayo.
* En la modalidad de autocuidado se realizan asistencias técnicas relacionadas con la apropiación conceptual del lineamiento técnico de la modalidad, específicamente en la implementación de los enfoques Diferencial y Territorial en la atención a las ciudadanas y ciudadanos habitantes de calle y personas en alto riesgo de estarlo.
* Con la modalidad de Hogar de paso día y hogar de paso noche, se realizan asistencias técnicas relacionadas con procesos de cualificación del talento humano, de manera que desde las necesidades técnicas, se refuercen aspectos como lineamiento técnico, identificación de las rutas de atención, instrumentos de recolección de la información, articulación de acciones con enfoque territorial.
* Con la modalidad Centro de Desarrollo Integral y Diferencial Proyecto de Vida CEDID-PV, se realizó la identificación de las acciones estratégicas de la modalidad en cada una de las líneas de atención del lineamiento técnico, para consolidar una propuesta articulada en el Plan de Atención Institucional. Para ello se hace orientación al equipo de trabajo y lideresa de la modalidad.
* Con la modalidad Centro de atención Sociosanitaria para ciudadanas y ciudadanos habitantes de calle, las asistencias técnicas se centraron en la orientación para la construcción del Plan de Atención Institucional como herramienta de planeación en la cual es necesario registrar las acciones estratégicas de la modalidad desde los enfoques de atención y los elementos centrales en la atención.
* En el centro de atención a ciudadanas y ciudadanos habitantes de calle con alta dependencia física, mental o cognitiva, la asistencia técnica se enfoca en la implementación de acciones de cualificación al talento humano desde el enfoque diferencial, propendiendo la comprensión de las diferencias desde el ejercicio de la modalidad.</t>
  </si>
  <si>
    <t>Se recomienda dar claridad de la cantidad de sesiones programadas y realizadas y sus respectivas actas de reunión. 21/07/2022 Se subsana por parte del área y no se generan más observaciones.</t>
  </si>
  <si>
    <t>Durante el tercer trimestre del año se adelantó una asistencia técnica con todos los líderes de modalidades y estrategias en el marco de la revisión de avances en la implementación del Plan de Atención Institucional (PAI) de cada unidad operativa del servicio social y de los equipos territoriales, como parte de la implementación de los lineamientos. En este espacio se socializaron las acciones adelantadas hasta el momento y se revisaron posibles ajustes para implementar en el último trimestre del año. Por otra parte, se adelantaron asistencias con equipo de territorios teniendo en cuenta los ajustes definidos desde el proyecto en la implementación de la estrategia de prevención, se revisaron los documentos técnicos y formatos, específicamente en lo relacionado con la Ruta de Atención para Personas en Riesgo de Habitar la Calle (RAPAR). Adicionalmente, durante el periodo se participó en reunión de la estrategia socio-ocupacional del eje de ampliación de capacidades y generación de oportunidades, como parte del acompañamiento a las acciones que desde allí se desarrollan de manera transversal en el servicio social y que aportan a la implementación de los lineamientos de atención.
Finalmente, se realizó asistencia técnica y acompañamiento para la caracterización de personas que hacen uso de carretas, en el marco de las acciones adelantadas por el equipo de territorios.
Es preciso mencionar que durante el periodo se presentó contingencia de contratación del talento humano lo cual impidió realizar asistencias técnicas en todas las modalidades de atención, adicionalmente el equipo contratado se enfocó en acompañar la implementación de la caracterización de personas que hacen uso de carretas.</t>
  </si>
  <si>
    <t>Cumplir con las metas del proyecto de inversión 7757</t>
  </si>
  <si>
    <t>3. Fortalecer el desempeño del sector social, enmarcado en la transformación de los servicios sociales, el desarrollo del recurso humano, la infraestructura, la tecnología, la gestión de conocimiento, la innovación, la transparencia, y  control, con el fi</t>
  </si>
  <si>
    <t>Cumplir con las metas del proyecto de inversión 7771</t>
  </si>
  <si>
    <t>% de avance en el cumplimiento de las metas del proyecto de inversión para la vigencia</t>
  </si>
  <si>
    <r>
      <t>Σ</t>
    </r>
    <r>
      <rPr>
        <sz val="11"/>
        <rFont val="Arial"/>
        <family val="2"/>
      </rPr>
      <t>% de avance en las metas del proyecto de inversión en la fecha de corte / Σ% programado en las metas del proyecto de inversión en la fecha de corte x 100</t>
    </r>
  </si>
  <si>
    <t>31/01/2022</t>
  </si>
  <si>
    <t>Subdirección para la Discapacidad</t>
  </si>
  <si>
    <t>El equipo de analistas de la Subdirección de Diseño, Evaluación y Sistematización, reporta un cumplimiento del 80% de acuerdo con lo programado para el trimestre</t>
  </si>
  <si>
    <t xml:space="preserve">planeación institucional </t>
  </si>
  <si>
    <t xml:space="preserve"> Inversión</t>
  </si>
  <si>
    <t>3. Incrementar a 2561 personas con discapacidad, sus familias y cuidadores-as en procesos de inclusión en los entornos educativo y productivo con enfoque territorial y diferencial, en el marco de una articulación transectorial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</si>
  <si>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</si>
  <si>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</si>
  <si>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t>
  </si>
  <si>
    <t>Actas de reunión y Matriz de registro de articulaciones</t>
  </si>
  <si>
    <t xml:space="preserve">Uno de los retos de la Subdirección para la Discapacidad es la gestión para generar oportunidades que posibiliten la inclusión de las personas con discapacidad en diferentes entornos, en especial el productivo y es asi como gracias ello el equipo de la Estrategia de Fortalecimiento a la Inclusión ha realizado articulaciones con entidades de los sectores público y privado para la vinculacion efectiva de la población con discapacidad (personas con discapacidad y cuidadores-as de personas con discapacidad) , además de adelantar ejercicios de sensibilización que reduzcan las barreras en torno a la discapacidad.  En el primer trimestre del año la Estrategia de Fortalecimiento a la Inclusión - EFI, alcanzó procesos de inclusión efectiva en los entornos productivo y educativo a partir de 67 ejercicios de articulación con instituciones educativas y el sector empresarial, dentro de las cuales 47 son de carácter público y las 20 restantes del privado. De estos procesos de articulación, 18 corresponden al entorno productivo.
</t>
  </si>
  <si>
    <t>Se recomienda relacionar en el avance cualitativo cuantas fueron las reuniones que se realizaron durante el trimestre. Adicionalmente, se sugiere unificar el formato del acta de las reuniones.</t>
  </si>
  <si>
    <r>
      <rPr>
        <sz val="11"/>
        <color rgb="FF000000"/>
        <rFont val="Arial"/>
        <family val="2"/>
      </rPr>
      <t xml:space="preserve">Durante el periodo de reporte la Subdirección para la Discapacidad adelantó 18 articulaciones logrando avances importantes en la consolidación de acciones de articulación con entidades públicas y privadas que han posiiblitado la inclusión y la sensibilización en el entorno productivo, es asi como se han logrado un total de 107 articulaciones en lo corrido del año, de las cuales se han adelantado con entidades del sector privado (22) y con el sector público (5), para un total de 27. </t>
    </r>
    <r>
      <rPr>
        <sz val="11"/>
        <color rgb="FF305496"/>
        <rFont val="Arial"/>
        <family val="2"/>
      </rPr>
      <t xml:space="preserve"> De acuerdo con la meta programada para el periodo  se cumplió con las 3 de reuniones programadas  para la inclusión de personas con discapacidad en el entorno productivo con una ejecución del 100% en la meta establecida para el indicador. </t>
    </r>
  </si>
  <si>
    <t>Se genera observación respecto al número de actas programadas frente a lo reportado, se sugiere ajustar. 19/07/2022 se ajusta por parte del área y no se generan más observaciones</t>
  </si>
  <si>
    <t xml:space="preserve">Dando continuidad en la vigencia a la gestión que adelanta la Subdirección para la Discapacidad para generar oportunidades que posibiliten la inclusión de las personas con discapacidad en el entorno productivo, el equipo de la Estrategia de Fortalecimiento a la Inclusión ha realizado articulaciones con entidades de los sectores público y privado para la vinculación efectiva de la población con discapacidad (personas con discapacidad y cuidadores-as de personas con discapacidad) , además de adelantar ejercicios de sensibilización que reduzcan las barreras en torno a la discapacidad, es así como se han logrado un total de 53 articulaciones en lo corrido del año de las cuales 11 se adelantaron en el periodo de reporte.  Respecto a la meta programada se cumplió con las 3 reuniones programadas para la inclusión de personas con discapacidad en el entorno productivo con una ejecución del 100% en la meta establecida para el indicador.  </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</si>
  <si>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</si>
  <si>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</si>
  <si>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Número de  actas de articulaciones efectivas/ Número de  actas de articulaciones gestionadas</t>
  </si>
  <si>
    <t xml:space="preserve">La Subdirección para la Discapacidad a partir de la apertura progresiva de entidades del sector educativo en 2022, viene adelantando a través de las modalidades de atención y la Estrategia de Fortaleciimiento para la Inclusión acciones de articulación que permitan la inclusión de niños, niñas, adolescentes, jovenes y adultos-as en entorno educativo. En el primer trimestre del año la Estrategia de Fortalecimiento a la Inclusión - EFI, alcanzó procesos de inclusión efectiva en los entornos tanto productivo como educativo a partir de 67 ejercicios de articulación con instituciones educativas y el sector empresarial, dentro de las cuales 47 son de carácter público y las 20 restantes del privado. De estos procesos de articulación, 49 corresponden al entorno educativo.
</t>
  </si>
  <si>
    <t>En el segundo trimestre de 2022, se han realizado 21 articulaciones permitiendo avances significativos con el sector educativo  para la inclusión de las personas con discapacidad, luego de la apertura de colegios y universidades, es así como se ha logrado  un acumulado de 80 articulaciones de las cuales (8) correspponden a entidades educativas del sector privado y (72) al entidades educativas del sector público. De acuerdo con la meta programada para el periodo  se cumplió con las 4 de reuniones programadas  para la inclusión de personas con discapacidad en el entorno educativo con una ejecución del 100% en la meta establecida para el indicador.</t>
  </si>
  <si>
    <t xml:space="preserve">En el tercer trimestre de 2022 , se adelantaron 18 articulaciones que han permitido la inclusión de niños, niñas, adolescentes, jóvenes y adultos-as en el entorno educativo y el acompañamiento para la implementación de ajustes en los Planes Individuales de acuerdo a los ajustes razonables (PIAR) y actividades para el fortalecimiento de habilidades cognitivas como atención, memoria y concentración, logrando 88 en total en lo corrido de la vigencia. De acuerdo con la meta programada para el periodo, se cumplió con las 4 de reuniones programadas para la inclusión de personas con discapacidad en el entorno educativo con una ejecución del 100% en la meta establecida para el indicador. </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</si>
  <si>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</si>
  <si>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2. Implementar un plan de acción para coordinar la implementación y el seguimiento de la Política pública para las familias</t>
  </si>
  <si>
    <t>Elaborar el informe de implementación del Plan de Acción de la Política pública para las familias para la vigencia del 2022</t>
  </si>
  <si>
    <t>Porcentaje de avance en la implementación del Plan de Acción de la Política pública para las familias para la vigencia del 2022</t>
  </si>
  <si>
    <t>Un (1) informe de implementación del Plan de Acción de la Política pública para las familias para la vigencia del 2022</t>
  </si>
  <si>
    <t>Informe de avance en la implementación del Plan de Acción de la Política pública para las familias</t>
  </si>
  <si>
    <t>0,5</t>
  </si>
  <si>
    <t>En el marco del Plan de Desarrollo “Un Nuevo Contrato Social y Ambiental para la Bogotá del Siglo XXI 2020-2024”, durante la vigencia del 2022, la Subdirección para la Familia elaboró el informe de seguimiento al Plan de Acción de la Política Pública para las Familias de la vigencia 2021, que contiene 55 productos estratégicos que impactan 11 resultados transversales en la ciudad. Durante el mes de mayo de 2022, este fue aprobado para su publicación.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
En el marco del Plan, el pasado mes de mayo se desarrolló la celebración del mes de la familia que dio apertura con la realización de una feria de servicios en el Parque Metropolitano El Tunal, en donde las familias pudieron conocer los productos de todos los sectores del distrito dirigidos a garantizar sus derechos. Entre otras actividades, se realizó también el Foro Académico “Familias, cuidado y salud mental, avances, retos y perspectivas dirigido a la ciudadanía general y funcionarios del distrito” que contó con la participación de más de 200 personas durante un día, constituyéndose en un espacio para la movilización institucional en torno a las principales necesidades de las familias.
Adicionalmente, se han realizado once (11) programas de radio llamados: "Familias que Tejen y Protegen, agentes de cambio para el siglo XXI". que buscan contribuir al posicionamiento de la Política Pública para las Familias y así dar cumplimiento al objetivo general de la estrategia de comunicación. También, se han realizado 3 talleres de divulgación de la Política Pública para las Familias dirigido a las y los referentes de familia de las 20 localidades de Bogotá y al equipo interdisciplinario del “Castillo las Artes” que coordina IDIPRON y a funcionarios y contratistas de IDIPRON con el propósito de dar línea técnica en la divulgación de la política. Estas acciones de comunicación, en particular el evento de lanzamiento de Plan, permite a la ciudadanía conocer los derechos y su materialización en productos concretos que la Política consagra para las familias de Bogotá en su reconocimiento como sujeto colectivo de derechos.</t>
  </si>
  <si>
    <t>Informe anual de la implementación del Plan de Acción de la Política pública para las familias</t>
  </si>
  <si>
    <t>Elaborar el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</si>
  <si>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Porcentaje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</si>
  <si>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Un (1)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</si>
  <si>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</si>
  <si>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En el marco de la implementación del Plan de prevención de violencias “Creer y Crear para prevenir las violencias”, al cierre del primer semestre de 2022, se han desarrollado acciones de comunicación que han puesto a circular la palabra, los relatos, las acciones y propósitos comunes, para hablar de la prevención de las violencias y la vida en espacios interinstitucionales e intersectoriales, mediante:
•	La estrategia comunicativa Toma de Conciencia del Abuso y Maltrato en la Vejez relacionada con la violencia y abandono del adulto mayor.
•	La Estrategia #DiscriminarEsUnDelito
•	2 programas radiales sobre “Mitos, prácticas e imaginarios sociales alrededor de la explotación sexual y comercial de niños, niñas y adolescentes”
Adicionalmente, en cuanto al fortalecimiento en contenidos de prevención de violencias a funcionarios y funcionarias, jóvenes, mujeres, hombres de la ciudad, se han orientado y sensibilizado 2.471 servidoras(es) en el reconocimiento y garantía del derecho de las mujeres a una vida libre de violencias y 529 capacitados en herramientas prácticas para reconocimiento y garantía del derecho de las mujeres a una vida libre de violencias.
Se desarrolló la cuarta cohorte de "Parceros por Bogotá", que contó con la participación de 1.118 jóvenes, los cuales fueron formados como Agentes comunitarios de prevención, a través de la Ruta Pedagógica para la Inclusión Social de la Juventud.
Adicionalmente, se orientaron y sensibilizaron 3579 personas en los procesos de prevención y orientación de la violencia intrafamiliar en la ciudad, a través de las Escuelas locales de prevención de violencias, la Escuela Distrital de prevención de violencias y procesos de sensibilización en masculinidades alternativas no violentas. De estas 3579 personas de diferentes localidades de la ciudad, 2663 son mujeres, equivalente al 74%, 913 hombres que representan el 26% y 3 personas intersexuales. Los procesos de prevención cuentan con 7 módulos o sesiones temáticas relacionadas a familias democráticas, derechos humanos, género, masculinidades alternativas no violentas, identificación de tipologías de violencias, rutas y competencias institucionales y habilidades para la vida con énfasis en una reflexión sobre los patrones de consumo de sustancias psicoactivas. 
También, se han realizado 13 reuniones en el marco del Plan Distrital de Prevención para revisar y ajuste de contenidos que respondan a las necesidades identificadas y su implementación, socialización y reflexión en escuelas y talleres con diferentes poblaciones, esto con el fin de fortalecer la gestión del conocimiento con quienes participan como cuerpo técnico desde las diferentes entidades de la ciudad.</t>
  </si>
  <si>
    <t>Informe anual de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</si>
  <si>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14. Identificar  la oferta del sector social que hará  parte del sistema distrital de cuidado</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</si>
  <si>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</si>
  <si>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Cumplir con las metas del proyecto de inversión 7564</t>
  </si>
  <si>
    <t>Cumplir con las metas del proyecto de inversión 7752</t>
  </si>
  <si>
    <t>El equipo de analistas de la Subdirección de Diseño, Evaluación y Sistematización, reporta un cumplimiento del 33% de acuerdo con lo programado para el trimestre</t>
  </si>
  <si>
    <t>Realizar el informe de actividades de implementación del sistema de gestión en la dependencia</t>
  </si>
  <si>
    <t>Informes de implementación del sistema de gestión elaborados</t>
  </si>
  <si>
    <t>N° de informes de implementación del sistema de gestión elaborados/N° de informes de implementación del sistema de gestión programados</t>
  </si>
  <si>
    <t>Informe de implementación del sistema de gestión</t>
  </si>
  <si>
    <t>Se realiza informe avances más relevantes de la implementación del Sistema de Gestión de la dependencia del primer semestre de la vigencia 2022, donde se muestran avances en los ítems de riesgos de gestión y corrupción, indicadores, control de documentos y otros.</t>
  </si>
  <si>
    <t xml:space="preserve">Elaborar el informe de implementación de la estrategia ETIS en las localidades. </t>
  </si>
  <si>
    <t>Informes de implementación de la ETIS en las localidades elaborados</t>
  </si>
  <si>
    <t>Número de informes de implementación de la ETIS en las localidades elaborados</t>
  </si>
  <si>
    <t>Informe de implementación de la ETIS en las localidades</t>
  </si>
  <si>
    <t xml:space="preserve">Se realiza informe avances de implementación de la Estrategia Territorial Integral Social - ETIS en el distrito durante el primer semestre de la vigencia 2022,  cuyo objetivo es dar respuesta a las necesidades sociales de manera integral, mediante acciones transectoriales en los diferentes territorios, configurando la apuesta política, social y de desarrollo para la ciudad. </t>
  </si>
  <si>
    <t>Generar el documento de criterios para las asistencia técnica a los Fondos de Desarrollo Local - FDL</t>
  </si>
  <si>
    <t>Documento de criterios para las asistencia técnica a los FDL elaborado</t>
  </si>
  <si>
    <t>Número de documentos de criterios para la asistencia técnica a los FDL elaborados</t>
  </si>
  <si>
    <t>Documento de criterios para las asistencia técnica a los FDL</t>
  </si>
  <si>
    <t>PP Para la Adultez; PP para el envejecimiento y vejez</t>
  </si>
  <si>
    <t>Elaborar el informe general del desarrollo de los Consejos Locales de Política Social - CLOPS</t>
  </si>
  <si>
    <t>Informes generales del desarrollo de los CLOPS elaborados</t>
  </si>
  <si>
    <t>Número de Informes generales del desarrollo de los CLOPS elaborados</t>
  </si>
  <si>
    <t>Informe general del desarrollo de los CLOPS</t>
  </si>
  <si>
    <t>Se realiza informe general del desarrollo de los Consejos Locales de Política Social - CLOPS, correspondiente al primer semestre de la vigencia 2022.</t>
  </si>
  <si>
    <t>34.Implementar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</si>
  <si>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</si>
  <si>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Informes de implementación de la estrategia de innovación social elaborados</t>
  </si>
  <si>
    <t>Número de informes de  implementación de la estrategia de innovación social elaborados</t>
  </si>
  <si>
    <t>Informe de  implementación de la estategia de innovación social</t>
  </si>
  <si>
    <t xml:space="preserve">Se realiza informe de avances obtenidos de la implementación de la estrategia de innovación social,durante el periodo comprendido entre enero a junio de 2022, que está relacionado con el desarrollo de las actividades derivadas del plan estratégico de alianzas, el proceso de identificación, caracterización y selección de iniciativas de Innovación Social, que han permitido dar cumplimiento a la meta No. 3 del proyecto de inversión 7735 y el cumplimiento de la meta 546 del Plan Distrital de Desarrollo, y de la implementación de la modalidad de servicios de fortalecimiento de procesos territoriales y de innovación social que integra el servicio Integración y Gestión en el Territorio (IGT) de la Dirección Territorial. </t>
  </si>
  <si>
    <t>Generar el informe de  implementación del Sistema Distrital del Cuidado a través de las unidades operativas que son ancla de las manzanas del cuidado</t>
  </si>
  <si>
    <t>Informes de  implementación del Sistema Distrital del Cuidado a través de las unidades operativas que son ancla de las manzanas del cuidado elaborados</t>
  </si>
  <si>
    <t>Número de Informes de  implementación del Sistema Distrital del Cuidado elaborado</t>
  </si>
  <si>
    <t>Informe de  implementación del Sistema Distrital del Cuidado a través de las unidades operativas que son ancla de las manzanas del cuidado</t>
  </si>
  <si>
    <t>Se realiza informe de implementación del Sistema Distrital del Cuidado a través de las unidades operativas que son ancla de las manzanas del cuidado, donde se da a conocer el proceso de transfomación que han surtido los Centros de Desarrollo Comunitario – CDC Bellavista en la Localidad de Kennedy, Porvenir en Bosa, Julio Cesar Sánchez en Usme – Sumapaz, Lourdes en Santa Fe, Simón Bolívar en Usaquén y Rafael Uribe Uribe como anclas de manzanas del cuidado y en los territorios de San Cristóbal, Mártires y Engativá como infraestructura social articuladora que da respuesta efectiva a las demandas de la ciudadanía en clave de sistema distrital del cuidado. Esto relacionado al primer semestre de la vigencia 2022.</t>
  </si>
  <si>
    <t>15. Implementar una estrategia de acompañamiento de hogares pobres, en vulnerabilidad y riesgo social derivada de la pandemia del COVID 19, identificados poblacional diferencial y geográficamente en los barrios con mayor pobreza evidente y oculta del dist</t>
  </si>
  <si>
    <t>Elaborar el informe de acompañamiento a hogares en pobreza evidente y emergente</t>
  </si>
  <si>
    <t>Informes de acompañamiento a hogares en pobreza evidente y emergente elaborados</t>
  </si>
  <si>
    <t>Informe de acompañamiento a hogares en pobreza evidente y emergente</t>
  </si>
  <si>
    <t xml:space="preserve">Se realiza informe de acompañamiento a hogares en pobreza evidente y emergente correspondientes al primer semestre de la vigencia 2022. El documento muestra el avance en el proceso de vinculación de 7.644 hogares al servicio Tropa Social a tu Hogar, para el fortalecimiento de proyectos de vida de personas identificadas en pobreza, vulnerabilidad y fragilidad social mediante el modelo de acompañamiento familiar a los hogares de jefatura femenina focalizados y priorizados. </t>
  </si>
  <si>
    <t>14. Implementar una (1) estrategia de gestión interinstitucional que permita la movilización social y el desarrollo de capacidades de los adultos y adultas identificados en pobreza oculta, vulnerabilidad, fragilidad social o afectados por emergencias sani</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</si>
  <si>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</si>
  <si>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</si>
  <si>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suma</t>
  </si>
  <si>
    <t>Informes de reactivación de redes de soporte de personas adultas en pobreza oculta  y sus familias elaborados</t>
  </si>
  <si>
    <t>Informe de reactivación de redes de soporte de personas adultas en pobreza oculta  y sus familias</t>
  </si>
  <si>
    <t xml:space="preserve">Se realiza informe de reactivación de redes de soporte de personas adultas en pobreza oculta y sus familias, correspondiente al primer semestre de la vigencia 2022. El informe muestra avances y resultados en el proceso de alistamiento, enrutamiento y acompañamiento de las personas identificadas en pobreza oculta, en el marco de la modalidad de atención del proyecto 7768 “ implementación de la estrategia de acompañamiento a hogares con mayor pobreza evidente y Oculta de Bogotá” y su servicio social Tropa social a tu hogar: “Redes de soporte social para la reactivación del proyecto debilidad de personas adultas y sus familias en pobreza oculta.  </t>
  </si>
  <si>
    <t>Armonizar los servicios sociales prestados por el sector social al sistema distrital de cuidado</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</si>
  <si>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</si>
  <si>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</si>
  <si>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</si>
  <si>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</si>
  <si>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Realizar el informe sobre el avance y la implementación de la estrategia de territorios cuidadores en los territorios priorizados.</t>
  </si>
  <si>
    <t>Informes ejecutivos sobre el avance del proceso de implementación de la Estrategia de territorios cuidadores 7749</t>
  </si>
  <si>
    <t>No de informes de reporte de actividades realizadas por el proyecto 7749 elaborados/No de informes de reporte de actividades realizadas por el proyecto 7749 programados</t>
  </si>
  <si>
    <t>Subdirección para la identificación, caracterización e integración</t>
  </si>
  <si>
    <t xml:space="preserve">Informes ejecutivos sobre el avance del proceso de implementación de la Estrategia de territorios cuidadores. </t>
  </si>
  <si>
    <t>Durante el primer trimestre del año 2022, el proyecto 7749 dio cumplimiento a la programación establecida en su plan de acción, en cuanto a la implementación de la estrategia de territorios cuidadores. Para ello, a través de un proceso de seguimiento se garantizó que las acciones ejecutadas estuvieran acordes con los objetivos planteados en el lineamiento técnico de la estrategia. Lo anterior, se valida a través de la ejecución de cada una de las metas, la cuales, en conjunto, constituyen las acciones que desde el proyecto se enfocan a reconocer y fortalecer las labores de cuidado en el marco de situaciones de emergencias sociales, sanitarias, naturales, antrópicas y de vulnerabilidad inminente en los territorios de Bogotá.</t>
  </si>
  <si>
    <t>Se recomienda ajustar el nombre del informe de acuerdo con el nombre de la evidencia programada y tramitar la firma por una herramienta diferente a AZ Digital.</t>
  </si>
  <si>
    <t>Se realiza informe sobre el avance y la implementación de la estrategia de territorios cuidadores en los territorios priorizados, relacionados al segundo trimestre de la vigencia 2022.</t>
  </si>
  <si>
    <t>Se realiza informe sobre el avance y la implementación de la estrategia de territorios cuidadores en los territorios priorizados, relacionados al tercer trimestre de la vigencia 2022.</t>
  </si>
  <si>
    <t>15.Promover en las 20 localidades una  estrategia de territorios cuidadores a partir  de la identificación y caracterización de las  acciones para la respuesta a emergencias  sociales, sanitarias, naturales, antrópicas y  de vulnerabilidad inminente}</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</si>
  <si>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</si>
  <si>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Elaborar el informe sobre el avance y la implementación del modelo itinerante para la atención de población en flujos migratorios mixtos. </t>
  </si>
  <si>
    <t>Informes sobre el avance del proceso de implementación del modelo itinerante para la atención de población en flujos migratorios mixtos 7730</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</si>
  <si>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</si>
  <si>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</si>
  <si>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Durante el primer trimestre del año 2022, el proyecto 7730 dio cumplimiento a la programación establecida en su plan de acción, en cuanto a la implementación del modelo itinerante e intersectorial para migrantes, refugiados y retornado, el cual está dirigido a aportar, mediante la oferta de servicios sociales integrales y la referenciación a rutas de atención efectivas en las 20 localidades de Bogotá, a la integración socioeconómica y/o cultural de la población en flujos migratorios mixtos. A través de la realización de agendas territoriales durante los meses de enero, febrero y febrero, se materializan en el territorio las estrategias de integración socioeconómica y cultural generadas a través de la promoción de alianzas estratégicas con actores gubernamentales y no gubernamentales, así como los procesos de innovación con respuestas integradoras.</t>
  </si>
  <si>
    <t>Se realizan informes sobre el avance y la implementación del modelo itinerante para la atención de población en flujos migratorios mixtos, correspondientes al segundo trimestre de la vigencia 2022.</t>
  </si>
  <si>
    <t>Se realizan informes sobre el avance y la implementación del modelo itinerante para la atención de población en flujos migratorios mixtos, correspondientes al tercer trimestre de la vigencia 2022.</t>
  </si>
  <si>
    <t>Cumplir el 100% de las actividades programadas en los planes de trabajo definidos</t>
  </si>
  <si>
    <t>Gestión Jurídica
Gestión presupuestal y eficiencia del gasto público</t>
  </si>
  <si>
    <t>Gestión Contractual
Gestión Jurídica</t>
  </si>
  <si>
    <t xml:space="preserve">Realizar informes ejecutivos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</si>
  <si>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</si>
  <si>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</si>
  <si>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Se realiza informe de actividades realizadas por el área jurídica de la dependencia, correspondiente al primer semestre de la vigencia 2022.</t>
  </si>
  <si>
    <t>Fortalecimiento institucional y simplificación de procesos</t>
  </si>
  <si>
    <t>Elaborar el informe de actividades de implementación del sistema de gestión en la dependencia</t>
  </si>
  <si>
    <t> Se realiza informe avances más relevantes de la implementación del Sistema de la dependencia del primer semestre de la vigencia 2022, donde se muestran avances en los ítems de riesgos de gestión y corrupción, indicadores, control de documentos y otros.</t>
  </si>
  <si>
    <t>7744-Generación de Oportunidades para el Desarrollo Integral de la Niñez y la Adolescencia de Bogotá</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</si>
  <si>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</si>
  <si>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</si>
  <si>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</si>
  <si>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infancia y adolescencia de acuerdo con la periodicidad establecida normativamente:  1 CODIA, 2 COLIAS y 1 NODO CODIA</t>
  </si>
  <si>
    <t xml:space="preserve">En el marco de las instancias de la Política pública, se realizaron las primeras sesiones del año, tanto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Estas instancias se ratifican como escenarios de análisis, articulación, conceptualización y de generación de recomendaciones para la formulación de la nueva política orientada a lograr el goce efectivo de derechos de las niñas, niños y adolescentes.
A través del trabajo articulado en el Nodo coordinador del CODIA, se validó del Plan de Trabajo para la vigencia 2022 que fue presentado para aprobación en la Plenaria del mes de marzo. De igual manera se aprobó la transformación de la Mesa Técnica para la Formulación de la Política. Allí se aprobaron los requisitos y elementos evaluativos necesarios para la convocatoria pública de la sociedad civil que hará parte de esta instancia en la actual vigencia.
En cuanto a los Comités Operativos Locales de Infancia y Adolescencia - COLIA, se dio inicio en el mes de febrero a las sesiones ordinarias en las 20 localidades del Distrito Capital, a su vez, se desarrollaron Mesas RIAPI y en algunas localidades Mesas locales PETIA, de acuerdo a los procesos y acuerdos de cada localidad. En este espacio se estableció la necesidad de generar Nodos Coordinadores en todas las localidades que propendan por una mayor coordinación y corresponsabilidad intersectorial frente a la instancia y al cumplimiento del plan de acción. 
Se planteó propuesta inicial del plan de acción de la instancia para que intersectorialmente se fortalezca y se apruebe para su implementación durante el 2022, el cual se armonizó con el plan de acción del CODIA, contando con las siguientes líneas de acción: 
•	Actualizar la política pública de infancia y adolescencia con la participación e incidencia de niñas, niños y adolescentes, sus familias y la movilización de la sociedad civil
•	Analizar y efectuar seguimiento cuantitativo y cualitativo al estado de realización de los derechos de Niños, Niñas y Adolescentes a partir de la información disponible y de las dinámicas locales
•	Establecer acuerdos en relación con la coordinación de las acciones de las partes involucradas e interesadas con la Política Pública Distrital de Infancia y Adolescencia
•	Proporcionar asistencia técnica y acompañamiento a los actores con competencia en Infancia y Adolescencia.  
Así mismo, se promovió en cada localidad, la revisión de las recomendaciones, conclusiones y alertas establecidas en documentos e informes como: Panorámicas Locales, Lectura integral de Realidades, Informe de la RIAGA, Alertas Tempranas, entre otros, para orientar y/o priorizar acciones intencionadas y articuladas que incidan localmente para esta vigencia. 
</t>
  </si>
  <si>
    <t>Actas de sesiones de política pública de infancia y adolescencia de acuerdo con la periodicidad establecida normativamente:  2 CODIA, 3 COLIAS y 2 NODO CODIA</t>
  </si>
  <si>
    <t xml:space="preserve">Durante el segundo trimestre de 2022 se realizaron las sesiones ordinarias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instancias que se han configurado como escenarios prioritarios para el desarrollo de la agenda pública en el marco de la formulación de la nueva política pública de infancia y adolescencia como espacios de análisis, articulación, conceptualización y de generación de recomendaciones orientados a lograr el goce efectivo de derechos de las niñas, niños y adolescentes, aportando al documento diagnóstico y de factores estratégicos para la formulación de la nueva Política, Pública de Infancia y Adolescencia.
A través del trabajo articulado en el Nodo coordinador del CODIA, se presentó y validó el cronograma de formulación y la agenda pública en el marco de la formulación de la Política Pública de Infancia y Adolescencia, la cual inició en el mes de mayo, avanzando en la identificación de los puntos críticos aportando al documento diagnóstico y de factores estratégicos para la formulación.
En cuanto a los Comités Operativos Locales de Infancia y Adolescencia - COLIA, se realizaron las sesiones ordinarias en las 20 localidades del Distrito Capital, a su vez, se desarrollaron Mesas RIAPI y en algunas localidades Mesas locales PETIA, de igual manera los Nodos Coordinadores de acuerdo con los procesos y acuerdos de cada localidad y en cumplimiento de los planes de acción definidos y aprobados en cada instancia. En el mes de abril se desarrolló en cada una de las localidades la Conmemoración del día de la Niñez de acuerdo con los lineamientos de la Brújula 2022; y se llevaron a cabo los CLOPS de Infancia y Adolescencia en el marco de la Agenda Pública de la Formulación de la PPIA.
Durante este periodo se desarrolló la agenda teniendo como prioridad los siguientes aspectos:
•	Construcción del Plan de Acción de los COLIA del año 2022.
•	Desarrollo de acciones de socialización, asistencia y/o fortalecimiento técnico tanto del SIDICU, ICBF, Sub Redes, entre otros. 
•	Conmemoración del día de la Niñez.
•	Procesos de reconocimiento y difusión de la oferta institucional en favor de la infancia y la adolescencia y actualización de la matriz de oferta institucional.
•	Aplicación de protocolo-metodología Formulación de la Política Pública de Infancia y Adolescencia. 
•	Eventos concernientes a la conmemoración del día mundial contra el Trabajo Infantil. 
•	Ejecución de acciones de socialización, asistencia y/o fortalecimiento 
Desde la instancia de los Consejos Consultivos, se llevó a cabo el ejercicio de la agenda pública para la formulación de la nueva PPIA donde las niñas, niños y adolescentes sienten que pueden generar transformaciones en sus territorios, evalúan positivamente el poder haber generado propuestas para la reformulación de la política pública y saben que podrán realizar acciones que beneficien a muchas comunidades.
</t>
  </si>
  <si>
    <t xml:space="preserve">Durante el tercer trimestre de 2022 se realizaron las sesiones ordinarias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instancias que se han configurado como escenarios prioritarios para aportar a la formulación de la nueva política pública para la primera infancia, infancia y adolescencia 2023-2033.
En lo relacionado con las instancias de la Política, en el Nodo CODIA se articularon las acciones para la construcción de los aportes para el documento de diagnóstico radicado en SDP. Asimismo, se presentaron los avances de la Mesa Distrital de Identidades de Género y Orientaciones Sexuales y de la Ruta Integral de Atenciones para Primera Infancia, Infancia, Adolescencia en el Distrito, de igual forma, la presentación del Cronograma ajustado de la Formulación de la nueva Política Pública de Infancia y Adolescencia.
En cuanto a la Mesa PETIA, se realizó el documento técnico y conceptual que aporte a la formulación de la nueva política pública de infancia y adolescencia. De igual manera desde la mesa IGOS, se validó y aprobó el documento de pronunciamiento de la instancia que fue remitido por la Secretaría técnica para ser divulgado en el marco de la instancia CODIA. Y desde la mesa PRUUNNA, se desarrollaron acciones de asistencia y fortalecimiento técnico, dando continuidad al plan de acción en particular lo relacionado con la identificación de mapeo de actores, servicios y rutas en el territorio para la PRUUNNA, igualmente, se abordaron las acciones que adelanta la Policía de Infancia y Adolescencia, el Programa Futuro Colombia de la Fiscalía y las iniciativas de los NNA en el marco de los PDET. 
En lo relacionado con los Comités Operativos Locales de Infancia y Adolescencia (COLIA), se desarrollaron las sesiones ordinarias en las 20 localidades del Distrito Capital. Se desarrolló proceso de seguimiento en la preselección de iniciativas de presupuestos participativos de las localidades de San Cristóbal y Suba. 
Los referentes locales de política pública desarrollaron acciones de socialización, asistencia y/o fortalecimiento técnico a los referentes de la Secretaría de Integración Social, IDIPRON, las distintas Subredes de la SDS, Secretaría de Educación Distrital, Migración Colombia, ICBF, Secretaría de Seguridad Justicia y convivencia, IDARTES, entre otros. De igual manera se avanzó en la construcción de las Panorámicas Locales, realizando seguimiento y presentación de los instrumentos de recolección de la información. Se recalcó la necesidad de actualizar la matriz de oferta institucional por localidad en favor de la infancia y la adolescencia. Igualmente, se planeó y desarrollaron acciones territoriales y académicas en torno a la conmemoración del mes de la Lactancia Materna; a su vez, se planearon acciones para la conmemoración del día internacional contra la Explotación Sexual y Comercial de Niñas, Niños, y Adolescentes (ESCNNA).
Las consejeras y consejeros escribieron cartas dirigidas a las y los concejales de Bogotá, con el propósito de darles a entender la importancia de la firma del acuerdo de Ciudad de Niñas y Niños, el cual está en proceso de ser aprobado por el Concejo de la Ciudad.
Se generaron avances en la mesa de participación distrital para lograr definir el cronograma de actividades que se llevaran a cabo en el mes de octubre, con ocasión del mes de la niñez en la ciudad de Bogotá, en la que se propone llevar a cabo acciones de orden distrital que permitan visibilizar a la niñez de la ciudad y sus lenguajes y estéticas  
Durante el periodo de reporte se realizaron la segunda y tercera sesión del Consejo Consultivo Local de niños, niñas y adolescentes logrando la participación de la mayoría de los sectores que hacen parte del Consejo de acuerdo con el decreto 121 de 2012 y movilizando las iniciativas de las y los consejeros. Se continúan generando articulaciones con las alcaldías para llevar a cabo las sesiones conforme al plan de acción de la instancia.
</t>
  </si>
  <si>
    <t>Generar el documento de Política Pública de Infancia y Adolescencia 2022-2033</t>
  </si>
  <si>
    <t xml:space="preserve">Nivel de avance en la construcción del documento actualizado de la Política Pública de Infancia y Adolescencia </t>
  </si>
  <si>
    <t>Suma de los porcentajes programados para cada periodo de reporte de avance</t>
  </si>
  <si>
    <t>Documento de resultados de la implementación del Diseño metodológico para la reformulación de la Política Pública de Infancia y Adolescencia</t>
  </si>
  <si>
    <t xml:space="preserve">Actualmente, la Secretaría Distrital de Integración Social-SDIS avanza en el proceso de reformulación de la nueva Política Pública de Infancia y Adolescencia Distrital, la cual se está desarrollando en primer lugar, con base en los resultados del proceso de evaluación adelantado en la vigencia 2021 que contienen los hallazgos, conclusiones y recomendaciones de política; y además, en cumplimiento de lo dispuesto en el Decreto 668 de 2017 , y de acuerdo con las orientaciones definidas por el CONPES D.C. para su aprobación. 
En ese orden, el proceso se encuentra en fase preparatoria; el documento correspondiente y requerido por la Guía para la Formulación e Implementación de las Políticas Públicas del Distrito Capital fue aprobado por el Comité Institucional de Gestión y Desempeño de la SDIS y será puesto a consideración del Comité Sectorial en el marco del CODIA, como siguiente paso antes de ser revisado por la Subsecretaría de Planeación Socioeconómica de la Secretaría Distrital de Planeación, quien emitirá Concepto Técnico Unificado sobre la formulación de la política.
</t>
  </si>
  <si>
    <t>Documento de la Política Pública de Infancia y Adolescencia 2022-2032</t>
  </si>
  <si>
    <t xml:space="preserve">Actualmente, la Secretaría Distrital de Integración Social-SDIS avanza en el proceso de reformulación de la nueva Política Pública de Infancia y Adolescencia Distrital, la cual se está desarrollando con base en los hallazgos, conclusiones y recomendaciones de política, resultado del proceso de evaluación adelantado en la vigencia 2021; así como, en cumplimiento de lo dispuesto en el Decreto 668 de 20171, y de acuerdo con las orientaciones definidas por el CONPES D.C. para su aprobación.  
En ese marco, se finalizó la Fase I. Preparatoria de la Formulación de la Nueva Política Pública de Infancia y Adolescencia, con la radicación y aprobación del documento de propuesta de formulación de la Política a la Mesa Técnica CONPES de la Secretaría Distrital de Planeación, entidad que autorizó el inicio de la Fase II Agenda Pública, la cual, actualmente se encuentra en proceso de implementación, sistematización y escritura de su respectivo producto: documento diagnóstico, así como los marcos jurídicos, conceptual, de enfoques, la articulación con las demás políticas públicas, la definición de factores estratégicos y el reconocimiento de buenas prácticas y nuevos desarrollos conceptuales.  
Este proceso se ha realizado con comunidad en general, instituciones, expertos y niñas, niños y adolescentes, a través de una consulta virtual a ciudadana, a implementadores, a estudiantes, y mediante 23 grupos focales, 22 talleres protocolo, 8 conversatorios con expertos, 7 mesas incidentales en clave de formulación, nodos CODIA; y se proyecta un gran Foro para el mes de julio. 
Por otro parte, se ha iniciado la revisión documental e histórica para la construcción del Plan de Acción de la nueva política, de tal manera que se tenga un panorama de lo que las entidades han avanzado para atención a la primera infancia, infancia y adolescencia que deben continuar, pero también identificar temas que no hayan tenido atención y que requieran ser resaltados en la formulación del nuevo plan de acción una vez se identifiquen los puntos críticos.
</t>
  </si>
  <si>
    <t xml:space="preserve"> Documento diagnóstico de la Fase II Agenda Pública</t>
  </si>
  <si>
    <t xml:space="preserve">Actualmente, la Secretaría Distrital de Integración Social-SDIS avanza en el proceso de formulación de la nueva Política Pública de Infancia y Adolescencia Distrital, la cual se está desarrollando con base en los hallazgos, conclusiones y recomendaciones de política, resultado del proceso de evaluación adelantado en la vigencia 2021; así como, en cumplimiento de lo dispuesto en el Decreto 668 de 20171, y de acuerdo con las orientaciones definidas por el CONPES D.C. para su aprobación.  
En ese marco, se finalizaron las 2 primeras fases, i) Fase I. Preparatoria de la Formulación de la Nueva Política Pública de Infancia y Adolescencia, con la radicación y aprobación del documento de propuesta de formulación de la Política a la Mesa Técnica CONPES de la Secretaría Distrital de Planeación, entidad que autorizó el inicio de la siguiente fase; ii) Fase II. Agenda Pública, producto de este ejercicio, se remitió el 11 de agosto el documento de diagnóstico y factores estratégicos a la Secretaría Distrital de Planeación para el respectivo concepto. Se recibió retroalimentación en el mes de septiembre y actualmente se está complementando su contenido. Se espera concepto aprobatorio en octubre.
Durante el mes de septiembre se avanzó en la Fase III. Formulación de la Política de Infancia y Adolescencia. Con base en el documento diagnóstico y de factores estratégicos, se avanzó en la construcción de la propuesta del plan de acción a partir de los 75 puntos críticos identificados para la definición del problema público y las causas principales dando como resultado el árbol de problemas que fue presentado y retroalimentado por el despacho de la SDIS. Con este panorama se actualizó el cronograma general para radicar documentos finales al 15 de noviembre.
</t>
  </si>
  <si>
    <t>Documento de la Política Pública de Infancia y Adolescencia 2023-2033</t>
  </si>
  <si>
    <t xml:space="preserve">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</si>
  <si>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Elaborar los documentos de Panorámicas Locales actualizadas dónde se reconocen las acciones de garantía  protección de derechos de niñas, niños y adolescentes.</t>
  </si>
  <si>
    <t>Número de documentos de las 20 panorámicas locales</t>
  </si>
  <si>
    <t>20 panorámicas locales</t>
  </si>
  <si>
    <t xml:space="preserve">Documentos definitivos de las 20 panorámicas locales </t>
  </si>
  <si>
    <t>Cumplir con las metas del proyecto de inversión 7744</t>
  </si>
  <si>
    <t>Se generará la alerta por parte del equipo de analistas</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</si>
  <si>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</si>
  <si>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19. Hacer el reporte a través del sistema de seguimiento y monitoreo de políticas públicas del distrito.</t>
  </si>
  <si>
    <t>2. Incrementar en 100% el número de  jóvenes atendidos con estrategias móviles,  canales virtuales y servicios sociales con  especial énfasis en jóvenes NiNis y  vulnerables,.</t>
  </si>
  <si>
    <t xml:space="preserve">Inversión y Funcionamiento </t>
  </si>
  <si>
    <t>7740 - Generación “Jóvenes con derechos” en Bogotá.</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</si>
  <si>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</si>
  <si>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Realizar informes de avance de la implementación de los productos del plan de acción de la política pública de juventud a cargo de la Subdirección para la Juventud.</t>
  </si>
  <si>
    <t xml:space="preserve">Informes de avance de la implementación de los productos del plan de acción de la política pública de juventud </t>
  </si>
  <si>
    <t>Numero de informes realizados</t>
  </si>
  <si>
    <t xml:space="preserve">Informe de Gestión de avance de la implementación de los productos del plan de acción de la política pública de juventud </t>
  </si>
  <si>
    <t xml:space="preserve">Se consolida la información correspondiente a articulación de la política publica de juventud con lo diferentes actores distritales y nacionales, así mismo se describen los avances cualitativos y cuantitativos de las actividades relacionadas con la socialización de la política en las diferentes localidades de Bogotá , llegando en el primer trimestre a 1691 jóvenes beneficiados. </t>
  </si>
  <si>
    <t>Se realiza la consolidación y reporte al informe de seguimiento de implementación de la política pública de juventud para el segundo trimestre del 2022, en el cual se presentan las socializaciones de la divulgación de política pública, las atenciones integrales de la Ruta de Oportunidades Integrales para la juventud, entre otros logros en el marco del de la implementación del Plan de Acción Indicativo del Conpes no. 8 de la Política Pública de Juventud 2019 – 2030 amparados bajo siete (7) objetivos de política.</t>
  </si>
  <si>
    <t>Se realiza la consolidación y reporte al informe de seguimiento de implementación de la política pública de juventud para el tercer trimestre del año 2022, en el cual se presentan las socializaciones de la divulgación de política pública, las atenciones integrales de la ruta de oportunidades para la juventud,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t>
  </si>
  <si>
    <t>Consolidar el reporte registros SIRBE vigencia 2022 de niñas, niños, adolescentes, jóvenes y sus familias formadas e informadas en derechos sexuales y derechos reproductivos</t>
  </si>
  <si>
    <t>Reporte de niñas, niños, adolescentes, jóvenes y sus familias formadas e informadas en derechos sexuales y derechos reproductivos</t>
  </si>
  <si>
    <t>No. de reportes realizados</t>
  </si>
  <si>
    <t xml:space="preserve">Base de datos DATASET_NCS, DATAMART-Sistema para el Registro de Beneficiarios -SIRBE </t>
  </si>
  <si>
    <t>Durante el primer trimeste del 2022 el proyecto 7753 logró formar e informa a 3.553 niñas, niños, adolescentes, jóvenes y sus familias en derechos sexuales y derechos reproductivos, promoviendo el ejercicio de los derechos y la prevención de la maternidad y paternidad temprana. Adicionalmente, el equipo realizó 4 ferias de la sexualidad, que permitieron acercarse a niñas, niños, adolescentes y jóvenes en su ambiente, y reconociendo la importancia de estos espacios para la prevención de la maternidad y paternidad temprana. También, se realizaron talleres con padres de familia de instituciones educativas, con el fin de entender la prevención como una estrategia integral donde se debe permear a toda la familia, para la toma de decisión consciente e informada. Por último, se adelantaron ejercicios de intercambios de saberes con comunidades indígenas y raizales, entendiendo que las necesidad de estas poblaciones son diferentes, y el ejercicio de la promoción de derechos sexuales y derechos reproductivos debe ser a su vez, diferente.</t>
  </si>
  <si>
    <t> 11.940 niños, niñas, adolescentes, jóvenes y sus familias formados e informados en derechos sexuales y reproductivos, en espacios de participación e instituciones educativas, lo que ha permitido transformar imaginarios sobre la sexualidad impactando el índice de reducción de la maternidad y paternidad temprana en mujeres menores o iguales a 19 años; así como, la violencia sexual contra niñas y mujeres jóvenes, lo cual se verá reflejado en los resultados de la implementación del modelo:  Salud con enfoque poblacional diferencial, de género, participativo, resolutivo y territorial aportando a la modificación de los determinantes sociales de la salud.</t>
  </si>
  <si>
    <t>17.558  niñas, niños, adolescentes, jóvenes y sus familias formados en derechos sexuales y derechos reproductivos con enfoque diferencial y de género, en espacios de participación e instituciones educativas, así como el desarrollo de la sema andina, lo que permite transformación de imaginarios sobre la sexualidad, reduciendo el índice de la maternidad y paternidad temprana en mujeres menores o iguales a 19 años, así como la violencia sexual contra niñas y mujeres jóvenes.</t>
  </si>
  <si>
    <t>Cumplir con las metas del proyecto de inversión 7740</t>
  </si>
  <si>
    <t>El equipo de analistas de la Subdirección de Diseño, Evaluación y Sistematización, reporta un cumplimiento del 40% de acuerdo con lo programado para el trimestre</t>
  </si>
  <si>
    <t>Cumplir con las metas del proyecto de inversión 7753</t>
  </si>
  <si>
    <t>El equipo de analistas de la Subdirección de Diseño, Evaluación y Sistematización, reporta un cumplimiento del 50% de acuerdo con lo programado para el trimestre</t>
  </si>
  <si>
    <t>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</si>
  <si>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</si>
  <si>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Elaborar Informes de la implementación de la Política Pública Social para el Envejecimiento y la Vejez</t>
  </si>
  <si>
    <t>Informes de  la implemetación de la Política Pública Social para el Envejecimiento y la Vejez PPSEV</t>
  </si>
  <si>
    <t>Sumatoria de informes de la implementación de la Política Pública Social para el Envejecimiento y la Vejez PPSEV</t>
  </si>
  <si>
    <t>Informe de seguimiento a la implementación de la PPSEV</t>
  </si>
  <si>
    <t>Se entrega informe de seguimiento a la implementación de la PPSEV</t>
  </si>
  <si>
    <t>Con el propósito de dar cumplimiento al artículo 16 del Decreto 345 de 2010, el Equipo de Política Pública de la Subdirección para la Vejez, a inicios del mes de septiembre procedió a elevar la solicitud tanto a las entidades de la administración corresponsables de la implementación de la Política Pública Social para el Envejecimiento y la Vejez, como a las dependencias de la Secretaría Distrital de Integración Social que implementan productos de la política para que se enviaran los respectivos informes cualitativos. Posteriormente, se inició la consolidación del informe a partir de lo que a la fecha han enviado las distintas entidades y dependencias. Por tal motivo, se reporta el envío de un informe preliminar pues aún hay sectores que no han enviado su respectivo informe, se espera que la segunda semana de octubre sea enviado a DADE para su validación y entrega oficial. 
Ahora bien, para el segundo informe de la vigencia 2022 se debe precisar que, como la información debe ser enviada con corte al 31 de diciembre de 2022, es muy probable que la consolidación, envío y aprobación del informe solo pueda realizarse entre finales del mes de enero y las primeras semanas de febrero.</t>
  </si>
  <si>
    <t>Cumplir con las metas del proyecto de inversión 7770</t>
  </si>
  <si>
    <t>El equipo de analistas de la Subdirección de Diseño, Evaluación y Sistematización, reporta un cumplimiento del 83% de acuerdo con lo programado para el trimestre</t>
  </si>
  <si>
    <t>38.Aumentar 5 puntos en la calificación del  índice distrital de servicio a la ciudadanía,  de la Secretaría Distrital de Integración
Social</t>
  </si>
  <si>
    <t xml:space="preserve">Elaborar el informe de gestión SIAC publicado en la página Web de la SDIS. </t>
  </si>
  <si>
    <t xml:space="preserve">Informes de gestión SIAC realizados y publicados </t>
  </si>
  <si>
    <t>Número de informes de gestión SIAC realizados y publicados en la web de la SDIS en el periodo</t>
  </si>
  <si>
    <t>Informe de gestión SIAC publicado-cuarto trimestre 2021</t>
  </si>
  <si>
    <t>Para el periodo reportado, el Servicio Integral de Atención a la Ciudadania -SIAC, elaboró el Informe de Gestión y sus 8 anexos, correspondiente al cuarto trimestre de 2021 (corte del 01 de octubre a 15 de diciembre del 2021):
*Anexo 1. Peticiones por dependencia, subtema y tipología.                                  
*Anexo 2. Reporte de solicitudes de información pública.                                     
*Anexo 3. Peticiones con evaluación de calidad de la respuesta.                             
*Anexo 4. Reporte de respuestas a peticiones ciudadanas fuera de términos.                                                                                     
*Anexo 5. Avance estrategia comunicativa y divulgativa.                                        
*Anexo 6. Reporte atención telefónica.                                                                    
*Anexo 7. Reporte implementación plan de sensibilización en cultura del servicio.                                                                             
*Anexo 8. Reporte resultados encuestas de satisfacción y percepción.                       
El informe de gestión se encuentra publicado en la página Web de la entidad en el  siguiente vínculo: https://www.integracionsocial.gov.co/index.php/atencion-ciudadana/nuestra-gestion </t>
  </si>
  <si>
    <t>Informe de gestión SIAC publicado -primer trimestre 2022</t>
  </si>
  <si>
    <t xml:space="preserve">Para el periodo reportado, el equipo SIAC elaboró el informe de gestión correspondiente al primer trimestre 2022. Se relaciona vínculo de acceso al informe y sus anexos publicado en la página web de la entidad: https://www.integracionsocial.gov.co/index.php/atencion-ciudadana/nuestra-gestion </t>
  </si>
  <si>
    <t>Informe de gestión SIAC publicado-segundo trimestre 2022</t>
  </si>
  <si>
    <t xml:space="preserve">Para el periodo reportado, el equipo SIAC elaboró el informe de gestión trimestral (corte 1 de abril 2021 al 30 de junio de
2022), el cual se encuentra publicado en la página Web de la entidad junto con los anexos correspondientes. Se adjunta vínculo de acceso al informe en referencia: https://www.integracionsocial.gov.co/index.php/atencion-ciudadana/nuestra-gestion 
El informe de gestión del SIAC correpondiente al tercer  trimestre del año en curso (corte 1 julio a 30 de septiembre de 2022) se encuentra en construcción. </t>
  </si>
  <si>
    <t>Informe de gestión SIAC publicado - tercer trimestre  2022</t>
  </si>
  <si>
    <t xml:space="preserve">Elaborar el documento de lineamientos para la Política de Calidad de los Servicios Sociales </t>
  </si>
  <si>
    <t>Documento de lineamientos para la Política de Calidad de los Servicios Sociales elaborado</t>
  </si>
  <si>
    <t xml:space="preserve">Nivel de avance en el diseño y elaboración del documento de lineamientos para la Política de Calidad de los Servicios Sociales </t>
  </si>
  <si>
    <t>Borrador del avance en el documento de lineamientos para la Política de Calidad de los Servicios Sociales del documento de lineamientos para la política de calidad de los servicios sociales</t>
  </si>
  <si>
    <t>0,2</t>
  </si>
  <si>
    <t xml:space="preserve">Durante el segundo trimestre se avanzó en la elaboración del "Lineamiento para la Política de Calidad", definiendo los objetivos, alcance, marco conceptual y el marco normativo del documento. </t>
  </si>
  <si>
    <t>0,3</t>
  </si>
  <si>
    <t>Durante el tercer trimestre se continuo con el avance del  "lineamiento para la Política de Calidad" ,a través de la formulación  de la  justificación, los principios y el desarrollo metódologico.</t>
  </si>
  <si>
    <t>Diligenciar el repositorio de respuestas y requerimientos de Control Político</t>
  </si>
  <si>
    <t>Repositorio de respuestas y requerimientos Control Político diseñado y diligenciado</t>
  </si>
  <si>
    <t xml:space="preserve">Número de actividades realizadas para el diseño y diligenciamiento del repositorio de respuestas y requerimientos de Control Político </t>
  </si>
  <si>
    <t>Diseño de la herramienta "Repositorio de respuestas y requerimientos"</t>
  </si>
  <si>
    <t>El equipo de Control Político diseñó la herramienta para el “repositorio de respuestas y requerimientos de Control Político”, y en el marco de lo anterior se han venido realizando las siguientes actividades:
1. La consolidación de la información de la base de datos “2022 BASE ÚNICA EQUIPO DE CONTROL POLÍTICO_SUBSECRETARÍA_ÚNICA_2022”, base en la cual se relaciona toda la información respecto de las respuestas de los requerimientos allegados al equipo de control político.
2. Se están adelantando actividades para la digitalización de las respuestas requerimientos allegados al equipo de control político para la vigencia 2020.</t>
  </si>
  <si>
    <t>Sistematización de requerimientos y respuestas de Control Político - semestre I de 2020</t>
  </si>
  <si>
    <t>0,4</t>
  </si>
  <si>
    <t xml:space="preserve">El equipo de Control Político en el segundo trimestre de la vigencia realizó la sistematización de respuestas y requerimientos de Control Político, correspondiente al primer semestre de la vigencia 2020, consolidando así la información de la “BASE ÚNICA EQUIPO DE CONTROL POLÍTICO_SUBSECRETARÍA”.
Lo anterior puede ser consultado en el siguiente enlace drive: https://sdisgovco-my.sharepoint.com/:f:/g/personal/ymontenegrog_sdis_gov_co/EsfFiEo6q89Fh7wZIRshwMIBZGav-SoXFamdtyBVuDFkvQ?e=uqzPNf </t>
  </si>
  <si>
    <t>Sistematización de requerimientos y respuestas de Control Político - semestre II de 2020</t>
  </si>
  <si>
    <t>0,7</t>
  </si>
  <si>
    <t>Durante el tercer trimestre del 2022, el equipo de Control Político realizó la sistematización de las respuestas que se dieron a los Entes de Control Político, correspondientes al segundo semestre del año 2021, conforme con lo programado. 
La evidencia de este reporte, se puede consultar en el siguiente enlace: https://sdisgovco-my.sharepoint.com/personal/ymontenegrog_sdis_gov_co/_layouts/15/onedrive.aspx?ct=1664813747439&amp;or=OWA%2DNT&amp;cid=28278f2b%2De775%2D5a27%2D756f%2Df764e7ae2ad9&amp;ga=1&amp;id=%2Fpersonal%2Fymontenegrog%5Fsdis%5Fgov%5Fco%2FDocuments%2FARCHIVO%20DIGITAL%20CONTROL%20POL%C3%8DTICO%2FARCHIVO%202020</t>
  </si>
  <si>
    <t>Sistematización de requerimientos y respuestas de Control Político - semestre I de 2021</t>
  </si>
  <si>
    <t>Ajustar el decreto que modifica el Decreto 460 de 2008</t>
  </si>
  <si>
    <t>Decreto Distrital modificatorio del Decreto 460 de 2008</t>
  </si>
  <si>
    <t>Número de actividades realizadas para el Decreto Distrital modificatorio del Decreto 460 de 2008 sancionado</t>
  </si>
  <si>
    <t>Actas de reuniones de socialización con los actores externos</t>
  </si>
  <si>
    <t xml:space="preserve">Durante el primer trimestre de 2022, la Subsecretaría adelantó la solicitud de 12 practicantes para el inicio del trabajo local, en lo que respecta al levantamiento de información con los actores institucionales y de la sociedad civil que hacen parte de los CLOPS. No obstante, a pesar de solicitud de pasantes a diversas universidades, no fue posible tener este acompañamiento por lo que se hizo un ajuste a la metodología propuesta. En este sentido, en reunión previa con el Sr. Subsecretario se optó por llevar la decisión a la Secretaria de Integración Social. La reunión esta prevista para el viernes 8 de abril. En esta reunión se presentará: i) el documento inicial de propuesta de modificación del Decreto realizado por la Subsecretaría y complementado con la Oficina Asesora Jurídica; ii) el documento propuesta con los comentarios de la Secretaría Jurídica Distrital; y, iii) la presentación que recopila la filosofía de la modificación y la propuesta metodológica. Adicionalmente, ya se cuenta con la retroalimentación de tres (3) actores externos de la Secretaría Jurídica de la Alcaldía, quienes ya enviaron los comentarios para el ajuste del Decreto 460 de 2008. </t>
  </si>
  <si>
    <t>Actas de reuniones de socialización con Consejeros y Referentes Locales</t>
  </si>
  <si>
    <t>0,30</t>
  </si>
  <si>
    <t>0,15</t>
  </si>
  <si>
    <t>Durante el segundo trimestre de 2022, la Subsecretaría adelantó reunión de socialización sobre la actualización y armonización normativa del Decreto 460 de 2008 “Por el cual se actualiza el Consejo Distrital de Política Social, de conformidad con lo dispuesto en la Ley 1098 de 2006 y en el Acuerdo Distrital 257 de 2006”  con actores internos y externos como la Oficina Asesora Jurídica de la SDIS, la Secretaría Técnica del CDPS, la Secretaría Jurídica Distrital y el ICBF en las instalaciones de la Secretaría Distrital de Integración Social-SDIS, el día 17 de junio del 2022, donde se abordaron los siguientes temas:
- La armonización normativa, esto es, concordar la norma con los decretos relacionados con el Sistema Nacional de Bienestar Familiar.
- Actualizar e integrar al Consejo Distrital de Política Social -CDPS, nuevas entidades y nuevos actores, luego de catorce (14) años de modificaciones a la estructura orgánica de la administración distrital.
- Reafirmar la autonomía de las Alcaldías Locales frente al liderazgo de los Consejos Locales de Política Social -CLOPS.
Estas propuestas de modificación están condensadas en un borrador de decreto que fue presentado a la Secretaría Jurídica Distrital a inicios del presente año. Ese decreto tiene varios comentarios y ajustes que la Secretaría Distrital de Integración Social ha acogido. Bajo ese marco, la intención de actualizar el Decreto 460 de 2008 continúa vigente, con la posibilidad de que una sesión -de las cuatro anuales- del Consejo Distrital de Política Social -CDPS, se destine al análisis de problemáticas locales.
Con base en lo anterior, el borrador de decreto con los ajustes solicitados se encuentra listo para ser estudiado y analizado por la Oficina Asesora Jurídica de la entidad, por la Dirección de Desarrollo Institucional y por la Secretaría Jurídica Distrital. A este respecto, luego de la reunión, se realizará lo pertinente para proceder a socializar el documento con los Consejeros y las Consejeras, así como con la Unidad de Apoyo Técnico y otros actores locales asociados al CDPS.</t>
  </si>
  <si>
    <t>Borrador de Decreto que modifica el Decreto 460 de 2008, enviado a Secretaría General para estudio</t>
  </si>
  <si>
    <t>0,80</t>
  </si>
  <si>
    <t>Se realizó análisis jurídico sobre las dos propuestas de modificación del decreto 460 con el fin de avanzar en las etapas posteriores en los meses siguientes.</t>
  </si>
  <si>
    <t>Decreto Distrital modificatorio del Decreto 460 de 2008 sancionado</t>
  </si>
  <si>
    <t>Implementar la Inspección y Vigilancia con la aplicación de los estandares de calidad a 2 nuevos servicios sociales</t>
  </si>
  <si>
    <t>Implementación de la Inspección y Vigilancia con la aplicación de los estandares de calidad a 2 nuevos servicios sociales</t>
  </si>
  <si>
    <t>(Número de actividades realizadas para la implementación de la Inspección y Vigilancia con la aplicación de los estandares de calidad a 2 nuevos servicios sociales / Número de actividades  programadas)*100</t>
  </si>
  <si>
    <t>Actas de las mesas de trabajo para la formulación, modificación y/o ajustes de los Instrumentos Únicos de Verificación –IUV.</t>
  </si>
  <si>
    <t>Durante el primer trimestre se programaron y realización 2 reuniones sobre la actualización de estándares de calidad del  servicio para Dignificación  y Resignificación del Fenómeno de Habitabilidad en Calle con la Subdirección para la Adultez.
De igual forma se realizó una reunión con la Subdirección para la Infancia sobre la actualización de los estándares de calidad de Educación Inicial en el marco de la Resolución 2151 de 2021.</t>
  </si>
  <si>
    <t>El avance cualitativo indica que se realizaron 2 reuniones, se encuentra el acta de la reunión del 11 de marzo únicamente.
Se recomienda incluir la trazabilidad de firmas de quien elabora, revisa y aprueba. Adicionalmente, estas firmas deben gestionarse por una herramienta diferente a AZ Digital.</t>
  </si>
  <si>
    <t>1. Instrumentos Únicos de Verificación (IUV)de los estándares de calidad elaborados. 
2. Manual de aplicación de los IUV para implementar la inspección y vigilancia en los nuevos servicios sociales.</t>
  </si>
  <si>
    <t>Durante el segundo trimestre de 2022 se construyeron los Instrumentos Únicos de Verificación junto con el respectivo manual de aplicacion de los IUV para los servicios sociales Centros Proteger y Hogar de Paso de Habitante de Calle, de acuerdo con la fase de Inspección y Vigilancia contemplada en el procedimiento formulación, implementación y verificación de estándares y teniendo en cuenta la normatividad vigente resolución 509 de 2021 "Por la cual se definen las reglas aplicables a los servicios sociales, los instrumentos de focalización de la SDIS, y se dictan otras disposiciones". Durante el trimestre se realizaron diferentes actividades para finalmente llegar a la construcción de los IUV y manual de diligenciamiento, como: reuniones de avances para la construcción del Instrumento Único de Verificación y manual de aplicación para cada pregunta: Centros Proteger y Hogar de Paso, visitas a los centros para la revisión de la propuesta de IUV, pruebas piloto al instrumento, manual y reuniones de unificacion de criterios.
En importante denotar que la construcción del Instrumento Único de Verificación para los estándares de calidad de los dos nuevos servicios se realizó junto con el manual de diligenciamineto para cada pregunta el mismo formato, lo anterior considerando que se tomó como base el formato instrumento único de veriicación de estándares de calidad establecido por el proceso de Diseño e Innovación de los Servicios Sociales en el marco del Sistema de Gestión.</t>
  </si>
  <si>
    <t>Reporte de la Inspección y Vigilancia realizadas a 2 nuevos servicios sociales implementando los estandares de calidad</t>
  </si>
  <si>
    <t>Durante el tercer trimestre se realizaron todas las actividades prepratorias requeridas para dar incio a la verificación de condiciones de operación a los nuevos servicios sociales, incluyendo reuniones para la ponderación de los nuevos servicios: Centros Proteger y Hogar de Paso, reuniones de unificacion de criterios, elaboracion de la metodologia de ponderación; así como, la elaboración y preparación de las bases de datos de condicion de operacion para los servicios sociales Centros Proteger y Hogar de Paso de Habitante de Calle. Por lo cual, esta fase inicial de estructuración del proceso de verificación en los dos nuevos servicios se constituye en un avance importante, que permitirá en el mes siguiente la entrega del reporte de su aplicación en los servicios.</t>
  </si>
  <si>
    <t>Se recomienda validar el porcentaje del avance cuantitativo registrado, teniendo en cuenta que la programación corresponde al 100% y se reportó el 50%, en ese sentido, se sugiere relacionar los motivos del retraso en el cumplimiento.</t>
  </si>
  <si>
    <t>Un (1) informe de gestión de las aciones desarrolladas para la Inspección y Vigilancia de 2 nuevos servicios sociales implementando los estandares de calidad</t>
  </si>
  <si>
    <t xml:space="preserve">38.Aumentar 5 puntos en la calificación del  índice distrital de servicio a la ciudadanía,  de la Secretaría Distrital de Integración_x000D_
Social_x000D_
</t>
  </si>
  <si>
    <t>Hacer reporte de las respuestas emitidas por la entidad a solicitudes realizadas por victimas del conflicto armado y alertas de la defensoría del pueblo</t>
  </si>
  <si>
    <t>Reportes con las respuestas emitidas por la entidad a solicitudes realizadas por victimas del conflicto armado y alertas de la defensoría del pueblo</t>
  </si>
  <si>
    <t xml:space="preserve">Número de reportes con las respuestas emitidas por la entidad a solicitudes realizadas por victimas del conflicto armado y alertas de la defensoría del pueblo realizados </t>
  </si>
  <si>
    <t>Reporte con las respuestas emitidas por la entidad a solicitudes realizadas por víctimas del conflicto armado y alertas de la defensoría del pueblo durante el primer trimestre 2022</t>
  </si>
  <si>
    <t>Para el periodo comprendidio de enero a marzo 2022 se realizó lo siguiente:
 1. Se ha dado respuesta al fallo de tutela de 560 – 2021. En el cual nos vincula a las entidades del distrito en la asistencia humanitaria en el Parque Nacional y proponer un lugar de reubicación de las comunidades.
2. Se ha dado respuesta a las preposiciones del Concejo de Bogotá 150 y 207 del 2022, en relación con las acciones realizadas para la atención a víctimas y las acciones para atender a las comunidades indígenas asentada en el Parque Nacional      
Alertas Tempranas de la Defensoría del Pueblo:
• Se recibió por parte de la Defensoría la matriz para el diligenciamiento que da cuenta de las acciones que debe adelantar la entidad para generar alertas tempranas. 
• Se realizó reporte bimensual de las alertas tempranas 46/2019 y 010/2021 de los meses de diciembre 2021 y enero de 2022 sobre las recomendaciones a las localidades y poblaciones que están en riesgo de violencias y acciones de grupos armados organizados.</t>
  </si>
  <si>
    <t>Reporte con las respuestas emitidas por la entidad a solicitudes realizadas por victimas del conflicto armado y alertas de la defensoría del pueblo durante el segundo trimestre 2022</t>
  </si>
  <si>
    <t>Durante el segundo trimestre se realizó el reporte de las respuestas a las solicitudes de la víctimas del conflicto armado y de los entes de control, en términos de la atención social de la secretaria Distrital de Integración Social. En donde la Subsecretaría en el segundo trimestre de la vigencia 2022 ha respondido a los requerimientos, derechos de petición, preposiciones y alertas tempranas, emitidas por la ciudadanía o por los entes de control, de los cuales son 3 preposiciones del Concejo de Bogotá, 7 requerimientos de las Personería Distrital, de la Ciudadanía y del Congreso de la República y los reportes de las acciones en el marco de las Alertas Tempranas 046/2019 y 010 de 2021</t>
  </si>
  <si>
    <t>Se recomienda incluir la trazabilidad de firmas de quien elabora, revisa y aprueba. Adicionalmente, estas firmas deben gestionarse por una herramienta diferente a AZ Digital. 15/07/2022 se subsana por parte del área y no se generan más observaciones</t>
  </si>
  <si>
    <t>Reporte con las respuestas emitidas por la entidad a solicitudes realizadas por victimas del conflicto armado y alertas de la defensoría del pueblo durante el tercer trimestre 2022</t>
  </si>
  <si>
    <t>La secretaria Distrital de Integración Social en el trecer trimestre de año 2022 ha respondido a los Requerimientos, Derechos de Petición, Preposiciones y alertas Tempranas, emitidas por la ciudadanía o por los entes de control, como es la Personería Distrital, la Defensoría del Pueblo, el Concejo de Bogotá o el Congreso de la Republica.
2 Alertas tempranas: Defensoría del Pueblo: 010 de 2021 y la 005 de 2022
Una Solicitud de las víctimas, derechos de petición
4 Requerimientos de entes de control: Personería Distrital.
Una Proposición 483-2022  de Control político: Concejo de Bogotá, Congreso de la Republica
7 Respuestas a Juzgados de restitución de tierras.</t>
  </si>
  <si>
    <t>Reporte con las respuestas emitidas por la entidad a solicitudes realizadas por victimas del conflicto armado y alertas de la defensoría del pueblo durante el cuarto trimestre 2022</t>
  </si>
  <si>
    <t>Cumplir con las metas del proyecto de inversión 7733</t>
  </si>
  <si>
    <t>El equipo de analistas de la Subdirección de Diseño, Evaluación y Sistematización, reporta un cumplimiento del 750% de acuerdo con lo programado para el trimestre</t>
  </si>
  <si>
    <t>Transparencia y Servicio al Ciudadano</t>
  </si>
  <si>
    <t> 2. Gestionar el 100% de las peticiones ciudadanas allegadas a través de los canales de interacción dispuestos por la SDIS
3. Implementar el 100% de las acciones del plan de acción de la Política Pública de Transparencia de la Secretaría Distrital de Integración Social</t>
  </si>
  <si>
    <t>PP Transparencia 
PP Servicio a la Ciudadanía</t>
  </si>
  <si>
    <t>Cumplir con las metas del Plan de Ajuste y Sostenibilidad MIPG: Políticas Transparencia y Servicio al Ciudadano</t>
  </si>
  <si>
    <t>Nivel porcentual de cumplimiento de las metas del Plan de Ajuste y Sostenibilidad MIPG Políticas: Transparencia y Servicio al Ciudadano</t>
  </si>
  <si>
    <t>(No. Metas cumplidas de acuerdo con lo programado en el trimestre / No. metas programadas en el trimestre)*100%</t>
  </si>
  <si>
    <t>El Plan de Ajuste y Sostenibilidad MIPG, reporta un avance del 32% para la política de servicio al ciudadano y un 100% para la política de transparencia</t>
  </si>
  <si>
    <t>El plan de ajuste y sostenibilidad MIPG reporta el siguiente cumplimiento: Transparencia 100%, Servicio al ciudadano 90%</t>
  </si>
  <si>
    <t>El plan de ajuste y sostenibilidad MIPG reporta el siguiente cumplimiento: Transparencia 100%, Servicio al ciudadano 86%</t>
  </si>
  <si>
    <t xml:space="preserve"> </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</si>
  <si>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</si>
  <si>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</si>
  <si>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</si>
  <si>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</si>
  <si>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</si>
  <si>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</si>
  <si>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</si>
  <si>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</si>
  <si>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</si>
  <si>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2022</t>
  </si>
  <si>
    <t>EJECUTADO MARZO</t>
  </si>
  <si>
    <t>EJECUTADO JUNIO2</t>
  </si>
  <si>
    <t>EJECUTADO SEPTIEMBRE 2022</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</si>
  <si>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</si>
  <si>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</si>
  <si>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</si>
  <si>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0,28</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</si>
  <si>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</si>
  <si>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</si>
  <si>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</si>
  <si>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</si>
  <si>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7565-Construir 1 Centro de Protección para Adulto Mayor que cumpla la normatividad vigente entre 2020 y 2024</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</si>
  <si>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</si>
  <si>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</si>
  <si>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</si>
  <si>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</si>
  <si>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</si>
  <si>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</si>
  <si>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</si>
  <si>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</si>
  <si>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</si>
  <si>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</si>
  <si>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</si>
  <si>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0,20</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</si>
  <si>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</si>
  <si>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</si>
  <si>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</si>
  <si>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</si>
  <si>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</si>
  <si>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22,75%</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</si>
  <si>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</si>
  <si>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</si>
  <si>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64,00%</t>
  </si>
  <si>
    <t>7733-Realizar el análisis de la gestión al 100% de las políticas públicas que lidera la SDIS</t>
  </si>
  <si>
    <t>57,48%</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</si>
  <si>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</si>
  <si>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</si>
  <si>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</si>
  <si>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</si>
  <si>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</si>
  <si>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</si>
  <si>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</si>
  <si>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</si>
  <si>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</si>
  <si>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0,25</t>
  </si>
  <si>
    <t>7740-Diseñar e implementar  1 estrategia de comunicación y difusión de los servicios sociales dirigidos a la población joven</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</si>
  <si>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</si>
  <si>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</si>
  <si>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26,31%</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</si>
  <si>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</si>
  <si>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</si>
  <si>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</si>
  <si>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</si>
  <si>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</si>
  <si>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0,70</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</si>
  <si>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</si>
  <si>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</si>
  <si>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</si>
  <si>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9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</si>
  <si>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</si>
  <si>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</si>
  <si>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</si>
  <si>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0,65</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</si>
  <si>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</si>
  <si>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</si>
  <si>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</si>
  <si>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0,40</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</si>
  <si>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</si>
  <si>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</si>
  <si>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</si>
  <si>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</si>
  <si>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</si>
  <si>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</si>
  <si>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7745-Implementar 2 comedores móviles para la entrega de comida caliente</t>
  </si>
  <si>
    <t>7745-Beneficiar el 100% de personas programadas con la entrega de apoyos alimentarios mediante bonos canjeables por alimentos y apoyos en especie</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</si>
  <si>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</si>
  <si>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</si>
  <si>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</si>
  <si>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36.000 personas frente a la promoción de estilos de vida saludable con énfasis alimentación, nutrición y actividad física</t>
  </si>
  <si>
    <t>7745-Formular e implementar una estrategia de inclusión social</t>
  </si>
  <si>
    <t>0,60</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</si>
  <si>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</si>
  <si>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</si>
  <si>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</si>
  <si>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</si>
  <si>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</si>
  <si>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</si>
  <si>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</si>
  <si>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</si>
  <si>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</si>
  <si>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</si>
  <si>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</si>
  <si>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</si>
  <si>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</si>
  <si>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</si>
  <si>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</si>
  <si>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</si>
  <si>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NA</t>
  </si>
  <si>
    <t>Proteger los derechos de las familias especialmente de sus integrantes afectados por la violencia intrafamiliar en la ciudad de Bogotá</t>
  </si>
  <si>
    <t>7752-Atender integralmente al 100% niños, niñas y adolescentes en los Centros Proteger</t>
  </si>
  <si>
    <t>100,00%</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</si>
  <si>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</si>
  <si>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</si>
  <si>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</si>
  <si>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</si>
  <si>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</si>
  <si>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</si>
  <si>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1,00</t>
  </si>
  <si>
    <t xml:space="preserve">7753-Desarrollar una estrategia de comunicación para la prevención de la maternidad y la paternidad temprana,  embarazo en niñas menores de 14 años y la violencia sexual contra niñas, niños, adolescentes y jóvenes </t>
  </si>
  <si>
    <t>0,10</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</si>
  <si>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</si>
  <si>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</si>
  <si>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</si>
  <si>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</si>
  <si>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</si>
  <si>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</si>
  <si>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</si>
  <si>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</si>
  <si>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</si>
  <si>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</si>
  <si>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</si>
  <si>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</si>
  <si>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</si>
  <si>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</si>
  <si>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</si>
  <si>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</si>
  <si>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</si>
  <si>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</si>
  <si>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</si>
  <si>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</si>
  <si>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</si>
  <si>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</si>
  <si>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</si>
  <si>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</si>
  <si>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</si>
  <si>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</si>
  <si>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</si>
  <si>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</si>
  <si>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</si>
  <si>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</si>
  <si>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</si>
  <si>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0,47</t>
  </si>
  <si>
    <t>7771-Brindar a 3200 personas con discapacidad, sus familias y cuidadores-as apoyo en el desarrollo de sus competencias orientadas a la inclusión social, en el marco de una articulación transectorial</t>
  </si>
  <si>
    <t>Meta</t>
  </si>
  <si>
    <t>PROCESO SISTEMA DE GESTIÓN
FORMATO FORMULACIÓN Y SEGUIMIENTO A INDICADORES DE GESTIÓN</t>
  </si>
  <si>
    <t>Código: FOR-SG-010</t>
  </si>
  <si>
    <t>Versión: 2</t>
  </si>
  <si>
    <t>Fecha: Memo  I2021033080 - 02/11/2021</t>
  </si>
  <si>
    <t>PERIODO DEL SEGUIMIENTO:</t>
  </si>
  <si>
    <t>De</t>
  </si>
  <si>
    <t>Enero</t>
  </si>
  <si>
    <t>A</t>
  </si>
  <si>
    <t>Junio</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</si>
  <si>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</si>
  <si>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</si>
  <si>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</si>
  <si>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</si>
  <si>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</si>
  <si>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</si>
  <si>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</si>
  <si>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</si>
  <si>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</si>
  <si>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</si>
  <si>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</si>
  <si>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</si>
  <si>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Julio</t>
  </si>
  <si>
    <t>Agosto</t>
  </si>
  <si>
    <t>Septiembre</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</si>
  <si>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</si>
  <si>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</si>
  <si>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</si>
  <si>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</si>
  <si>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</si>
  <si>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</si>
  <si>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</si>
  <si>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</si>
  <si>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</si>
  <si>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</si>
  <si>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</si>
  <si>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</si>
  <si>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</si>
  <si>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</si>
  <si>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</si>
  <si>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</si>
  <si>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</si>
  <si>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</si>
  <si>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</si>
  <si>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</si>
  <si>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</si>
  <si>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</si>
  <si>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</si>
  <si>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</si>
  <si>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</si>
  <si>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</si>
  <si>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</si>
  <si>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</si>
  <si>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</si>
  <si>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</si>
  <si>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</si>
  <si>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</si>
  <si>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</si>
  <si>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</si>
  <si>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</si>
  <si>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</si>
  <si>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</si>
  <si>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</si>
  <si>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</si>
  <si>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</si>
  <si>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</si>
  <si>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Para el período reportado (enero), el quipo SIAC no contaba con la totalidad del talento humano para realizar las obligaciones asociadas al trámite de requerimientos ciudadanos, por lo que se priorizó la asignación de peticiones a las dependencias competentes de emitir respuesta, así como la remisión de alertas tempranas, a través de correo electrónico, a las dependencias con peticiones próximas a vencer como acción preventiva para la entrega oportuna de las respuestas. 
De igual manera, se continúa en contacto permanente con designados (as), a través del grupo de WhatsApp, para brindar soporte en tiempo real sobre las dudas respecto al trámite de las peticiones y operación de la plataforma Bogotá te escucha.</t>
  </si>
  <si>
    <t xml:space="preserve">11/03/2022:
No se generan observaciones respecto al análisis reportado para el seguimiento del indicador. </t>
  </si>
  <si>
    <r>
      <t xml:space="preserve">Durante el mes de febrero el equipo SIAC (componente trámite de requerimientos ciudadanos), en función del cumplimiento de la oportunidad en la entrega de respuestas a peticiones ciudadanas realizó las siguientes actividades:
• Coordinación en mesa de trabajo con la Secretaría General para definir acuerdos entre entidades que permitan el adecuado y oportuno direccionamiento de las peticiones ciudadanas entre el Distrito y la Nación, específicamente con el Instituto Colombiano de Bienestar Familiar -ICBF-. 
• Socialización vía mailing, al talento humano de la entidad de pieza comunicativa relacionada con el criterio de oportunidad recordando las tipologías de las peticiones y los tiempos de respuesta definidos por la Ley 1755 de 2015. 
• De igual manera, se continúa enviando alertas semanales a través de correos electrónicos, como acción preventiva para la entrega oportuna de las respuestas; así como el soporte permanente con designados (as), a través del grupo de WhatsApp, para aclarar dudas respecto al trámite de las peticiones y operación de la plataforma </t>
    </r>
    <r>
      <rPr>
        <i/>
        <sz val="9"/>
        <rFont val="Arial"/>
        <family val="2"/>
      </rPr>
      <t xml:space="preserve">Bogotá te escucha. </t>
    </r>
  </si>
  <si>
    <t xml:space="preserve">08/04/2022:
No se generan observaciones respecto al análisis y evidencias reportados para el seguimiento del indicador. </t>
  </si>
  <si>
    <r>
      <t xml:space="preserve">Durante el periodo reportado el equipo SIAC (componente trámite de requerimientos ciudadanos), en función del cumplimiento de la oportunidad en la entrega de respuestas a peticiones ciudadanas realizó las siguientes actividades:
* Envío de alertas tempranas a través de correo electrónico a las dependencias con peticiones próximas a vencer como acción preventiva para la entrega oportuna de las mismas. 
* Contacto permanente con designados (as), a través del grupo de WhatsApp, para brindar soporte en tiempo real sobre las dudas respecto al trámite de las peticiones y operación de la plataforma </t>
    </r>
    <r>
      <rPr>
        <i/>
        <sz val="9"/>
        <rFont val="Arial"/>
        <family val="2"/>
      </rPr>
      <t>Bogotá Te Escucha</t>
    </r>
    <r>
      <rPr>
        <sz val="9"/>
        <rFont val="Arial"/>
        <family val="2"/>
      </rPr>
      <t xml:space="preserve">.      
* Socialización a través de correos masivos al talento humano de la entidad, pieza comunicativa relacionada con el criterio de oportunidad recordando las tipologías de las peticiones y los tiempos de respuesta definidos por la Ley 1755 de 2015. 
Es de resaltar que durante el mes de abril se evidenció que la Subdirección para la Discapacidad y Subdirección Local Barrios Unidos han respondido a requerimientos ciudadanos dentro de los términos legales, superando de esta manera la recurrencia en el incumplimiento presentado en meses anteriores.  </t>
    </r>
  </si>
  <si>
    <t xml:space="preserve">10/05/2022:
No se generan observaciones respecto al análisis reportado para el seguimiento del indicador. </t>
  </si>
  <si>
    <r>
      <t xml:space="preserve">Durante el mes de mayo el equipo SIAC (componente trámite de requerimientos ciudadanos), en función del cumplimiento de la oportunidad en la entrega de respuestas a peticiones ciudadanas realizó las siguientes actividades:
* Envío de correo electrónico los días 18 y 24 de mayo de 2022, dirigido a Jefes de Dependencia, Designados del sistema SDQS y Referentes SIAC, socializando la Ley 2207 de  2022 </t>
    </r>
    <r>
      <rPr>
        <i/>
        <sz val="9"/>
        <rFont val="Arial"/>
        <family val="2"/>
      </rPr>
      <t>"Por medio de la cual se deroga el artículo 5 del Decreto Legislativo 491de 2020"</t>
    </r>
    <r>
      <rPr>
        <sz val="9"/>
        <rFont val="Arial"/>
        <family val="2"/>
      </rPr>
      <t>, expedido durante el estado de emergencia económica, social y ecológica por causa de la pandemia de COVID-19, con ello, se restablecen los tiempos de respuesta a las peticiones ciudadanas en los términos establecidos por la Ley 1755 de 2015 “</t>
    </r>
    <r>
      <rPr>
        <i/>
        <sz val="9"/>
        <rFont val="Arial"/>
        <family val="2"/>
      </rPr>
      <t>Por el cual se regula el derecho fundamental de petición(...)”</t>
    </r>
    <r>
      <rPr>
        <sz val="9"/>
        <rFont val="Arial"/>
        <family val="2"/>
      </rPr>
      <t xml:space="preserve">.  A su vez la Subdirección de Gestión y Desarrollo del Talento Humano y la Defensora de la Ciudadanía socializaron vía mailing y página Web, piezas comunicativas sobre la normalización en los tiempos de respuesta a las peticiones ciudadanas.
* Envío de alertas semanales a través de correos electrónicos, como acción preventiva para la entrega oportuna de las respuestas.                                                                  
* Soporte permanente con designados(as), a través del grupo de WhatsApp, para aclarar dudas respecto al trámite de las peticiones y operación de la plataforma </t>
    </r>
    <r>
      <rPr>
        <i/>
        <sz val="9"/>
        <rFont val="Arial"/>
        <family val="2"/>
      </rPr>
      <t>Bogotá Te Escucha.</t>
    </r>
    <r>
      <rPr>
        <sz val="9"/>
        <rFont val="Arial"/>
        <family val="2"/>
      </rPr>
      <t xml:space="preserve">
* Realización de tres (3) jornadas de reinducción presencial dirigidas a setenta y nueve (79)   designados de la operación del Sistema Distrital para la gestión de peticiones ciudadanas. 
* Realización de una (1) mesa de trabajo con la Subdirección para la Gestión del Desarrollo del Talento Humano la cual tuvo como objetivo tratar el tema de peticiones con respuestas fuera de términos y definir las acciones de mejora.</t>
    </r>
  </si>
  <si>
    <t xml:space="preserve">13/06/2022:
No se generan observaciones respecto al análisis reportado para el seguimiento del indicador. </t>
  </si>
  <si>
    <r>
      <t xml:space="preserve">En el segundo trimestre de 2022, el indicador de oportunidad a las respuestas de las peticiones ciudadanas allegadas a la SDIS, alcanzó un 97,89% respecto a la meta programada, es decir, de ocho mil quinientas veinte nueve (8.529) peticiones ciudadanas gestionadas, ocho mil trecientas cuarenta y nueve (8.349)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Rotación del talento humano responsable de la emisión de respuestas a peticiones ciudadanas en los diferentes proyectos y servicios de la entidad.  
● Alto volumen de peticiones recibidas por algunas dependencias como la Dirección de Nutrición y Abastecimiento en el período reportado, lo que influyó en la oportunidad del trámite de respuestas a la ciudanía. 
● Cargue extemporáneo de respuestas a peticiones ciudadanas, en la plataforma </t>
    </r>
    <r>
      <rPr>
        <i/>
        <sz val="9"/>
        <color theme="1"/>
        <rFont val="Arial"/>
        <family val="2"/>
      </rPr>
      <t>Bogotá Te Escucha</t>
    </r>
    <r>
      <rPr>
        <sz val="9"/>
        <color theme="1"/>
        <rFont val="Arial"/>
        <family val="2"/>
      </rPr>
      <t xml:space="preserve">, aun cuando la entrega se realizó en los términos de ley, por lo cual, el SIAC continúa implementado el “Instrumento de verificación a respuestas a peticiones entregadas oportunamente"; con el propósito que las dependencias indiquen la fecha real en la que se emitió respuesta a la ciudadanía.  
● El equipo SIAC viene implementado estrategias de mejora a través de acciones de seguimiento, que han incidido positivamente para que se mantenga un nivel de oportunidad mayor al 96%.   
● Seguimiento permanente a la entrega oportuna de las respuestas a las peticiones ciudadanas, a través del envío semanal de alertas tempranas (correos electrónicos) a las dependencias parametrizadas, con requerimientos próximos a vencer.  
● Soporte permanente (a través de WhatsApp) a los designados para la operación de </t>
    </r>
    <r>
      <rPr>
        <i/>
        <sz val="9"/>
        <color theme="1"/>
        <rFont val="Arial"/>
        <family val="2"/>
      </rPr>
      <t>Bogotá Te Escucha</t>
    </r>
    <r>
      <rPr>
        <sz val="9"/>
        <color theme="1"/>
        <rFont val="Arial"/>
        <family val="2"/>
      </rPr>
      <t xml:space="preserve">, sobre el trámite de peticiones ciudadanas en la entidad, y el uso eficiente de la plataforma.  
● Acompañamiento a la Subdirección de Talento Humano, dependencia que  ha sido reiterativa en la falta de oportunidad en la emisión de respuestas.
● Inducción y reinducción a los designados de la operación del Sistema Distrital para la Gestión de Peticiones ciudadanas </t>
    </r>
    <r>
      <rPr>
        <i/>
        <sz val="9"/>
        <color theme="1"/>
        <rFont val="Arial"/>
        <family val="2"/>
      </rPr>
      <t>Bogotá Te Escucha</t>
    </r>
    <r>
      <rPr>
        <sz val="9"/>
        <color theme="1"/>
        <rFont val="Arial"/>
        <family val="2"/>
      </rPr>
      <t xml:space="preserve">.  
● Socialización del trámite de peticiones ciudadanas dirigida a ciento setenta y cinco (175)  servidores y colaboradores  de la SDIS, en 11 espacios. </t>
    </r>
  </si>
  <si>
    <t xml:space="preserve">08/07/2022:
No se generan observaciones respecto al análisis y evidencias reportados para el seguimiento del indicador. </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</si>
  <si>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</si>
  <si>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</si>
  <si>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</si>
  <si>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</si>
  <si>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</si>
  <si>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</si>
  <si>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</si>
  <si>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Reporte Epi-info</t>
  </si>
  <si>
    <t xml:space="preserve">En el mes de enero,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t>
  </si>
  <si>
    <t xml:space="preserve">Durante el mes de febrero,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se socializó, vía mailing, al talento humano de la entidad pieza comunicativa relacionada con el criterio de claridad recordando aspectos clave a tener en cuenta en la emisión de respuestas a las peticiones ciudadanas. </t>
  </si>
  <si>
    <t xml:space="preserve">Para este periodo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el equipo SIAC continúa la socialización vía mailing, al talento humano de la entidad, a través de pieza comunicativa relacionada con el criterio de coherencia recordando los tips que nos ayuden a dar respuesta a lo que el ciudadano está solicitando. Así mismo, mediante memorando interno se informó a las áreas responsables sobre el incumplimiento a los criterios evaluados en el análisis realizado aportando alternativas de mejora (tips de lenguaje claro, claves para la redacción, entre otros) para cumplir con los criterios de calidad. </t>
  </si>
  <si>
    <t xml:space="preserve">Para este periodo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 Socialización vía mailing al Talento Humano de pieza comunicativa relacionada con los criterios de calidad recordando los tips para dar respuesta a lo que la ciudadanía solicita.    
                                                                      </t>
  </si>
  <si>
    <r>
      <t xml:space="preserve">En el segundo trimestre de la vigencia 2022, el indicador alcanzó un 99.98% respecto a la meta programada. El equipo del Servicio Integral de Atención a la Ciudadanía -SIAC, realizó seguimiento al cumplimiento del criterio de coherencia a las respuestas a peticiones ciudadanas emitidas por la entidad, de un universo tomado a partir de las  bases reportadas mensualmente para un total de siete mil trescientas ochenta y nueve (7.389) peticiones con respuesta definitiva, se tomó una muestra aleatoria (a través del aplicativo Epi-info) de ciento noventa y siete (197), para analizar el cumplimiento de criterios de calidad (coherencia, claridad y calidez) de las cuales, ocho (8) hacen referencia a reconocimientos positivos y dos (2) peticiones no tienen la respuesta formal cargada en el sistema de </t>
    </r>
    <r>
      <rPr>
        <i/>
        <sz val="9"/>
        <color theme="1"/>
        <rFont val="Arial"/>
        <family val="2"/>
      </rPr>
      <t>Bogotá Te Escucha</t>
    </r>
    <r>
      <rPr>
        <sz val="9"/>
        <color theme="1"/>
        <rFont val="Arial"/>
        <family val="2"/>
      </rPr>
      <t xml:space="preserve"> o se utilizaron documentos  que no permiten realizar el análisis por lo tanto no aplican.  
En este orden de ideas, se verifica el cumplimiento a ciento ochenta y siete (187) respuestas, encontrando que una (1) respuesta  no cumple  con el criterio de coherencia, cinco (5) respuestas no cumplen con el criterio de calidez y dos (2) respuestas  no cumplen con el criterio de claridad. 
Como estrategia de mejora el equipo SIAC realizó durante este periodo las siguientes acciones: 
*Memorando interno informando a las áreas responsables sobre los hallazgos encontrados en el análisis realizado aportando alternativas de mejora (tips de lenguaje claro, claves para la redacción, entre otros) para cumplir con los criterios de calidad. 
*Soporte permanente a los/as designados/as para la operación Sistema Distrital para la Gestión de Peticiones Ciudadanas (a través de WhatsApp) sobre el trámite de requerimientos ciudadanos, entre ellos, los criterios de calidad de las respuestas.
•Socialización vía e-mail de tres piezas comunicativas acerca de los de tips de lenguaje claro sobre el criterio de coherencia, calidad y claridad.
•Durante el trimestre se realizaron inducciones y reinducciones a servidores y colaboradores de la SDIS en los cuales se socializaron los criterios de calidad (coherencia, calidez, claridad) que se deben tener en cuenta al momento de emitir respuestas a los ciudadanos.</t>
    </r>
  </si>
  <si>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</si>
  <si>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</si>
  <si>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</si>
  <si>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</si>
  <si>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</si>
  <si>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</si>
  <si>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</si>
  <si>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Para el mes de enero el indicador presenta un resultado del 86%, el cual corresponde a 36 respuestas a requerimientos y proposiciones entregados dentro de los términos legales, de un total de 42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En consecuencia, se emiten alertas tempranas para mitigar el riesgo de incumplimiento de respuesta en los términos de tiempo correspondientes.
El conjunto de acciones de control contribuyó al seguimiento y gestión efectiva de los requerimientos.</t>
  </si>
  <si>
    <t xml:space="preserve">11/03/2022:
No se generan observaciones respecto al análisis y evidencias reportados para el seguimiento del indicador. </t>
  </si>
  <si>
    <t xml:space="preserve">Para el mes de febrero el indicador presenta un resultado del 93%, el cual corresponde a 64 respuestas a requerimientos y proposiciones entregados dentro de los términos legales, de un total de 69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
</t>
  </si>
  <si>
    <t>Para el mes de marzo el indicador presenta un resultado del 98%, el cual corresponde a 65 respuestas a requerimientos y proposiciones entregados dentro de los términos legales, de un total de 66 requerimientos y proposiciones cuyos tiempos de respuesta vencían en el período.
Es de anotar que el retraso en la respuesta, obedece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t>
  </si>
  <si>
    <t>Para el mes de abril el indicador presenta un resultado del 100%, el cual corresponde a 62 respuestas a requerimientos y proposiciones entregados dentro de los términos legales, de un total de 62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</si>
  <si>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06/05/2022:
No se generan observaciones respecto al análisis y evidencias reportados para el seguimiento del indicador. </t>
  </si>
  <si>
    <t>Para el mes de mayo el indicador presenta un resultado del 100%, el cual corresponde a 91 respuestas a requerimientos y proposiciones entregados dentro de los términos legales, de un total de 91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</si>
  <si>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07/06/2022:
No se generan observaciones respecto al análisis y evidencias reportados para el seguimiento del indicador. </t>
  </si>
  <si>
    <t xml:space="preserve">Para el mes de junio el indicador presenta un resultado del 100%, el cual corresponde a 68 respuestas a requerimientos y proposiciones entregados dentro de los términos legales, de un total de 68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
Finalmente, se realizó jornada de sensibilización en el presente periodo, de acuerdo con lo programado.
</t>
  </si>
  <si>
    <t xml:space="preserve">07/07/2022:
No se generan observaciones respecto al análisis y evidencias reportados para el seguimiento del indicador. </t>
  </si>
  <si>
    <t>ATC-7733-002</t>
  </si>
  <si>
    <t>Respuestas a solicitudes de conceptos a proyectos y acuerdos de Ley entregadas oportunamente</t>
  </si>
  <si>
    <t>Determinar el nivel de cumplimiento en los tiempos de entrega de los conceptos a proyectos de Acuerdo y de Ley.</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</si>
  <si>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</si>
  <si>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</si>
  <si>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En el mes de febrero,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</si>
  <si>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El indicador para el trimestre de enero, febrero y marzo, presentó un resultado del 8%, dadas las siguientes circunstancias:
Para el primer trimestre del año 2022, la Secretaría Distrital de Gobierno solicitó el concepto de 25 proyectos de acuerdo, sin embargo, 16 de los proyectos de acuerdo fueron archivados teniendo en cuenta la clausura de sesiones ordinarias del Concejo de Bogotá, como se indica en la comunicación remitida por correo electrónico (30 de marzo) por parte de la Coordinación de Asuntos Normativos de la Secretaría Distrital de Gobierno, quien señaló que “En respuesta a tu consulta, los proyectos de acuerdo radicados en las ordinarias del febrero fueron archivados”.
Por otra parte, los conceptos a los proyectos de acuerdo que se reportan vencidos, corresponden a la entrega de insumos por fuera de los tiempos establecidos por parte de las áreas de la Entidad, afectando la cadena de revisión y por consiguiente la entrega oportuna de los conceptos.
Finalmente, respecto del concepto al proyecto de ley, se indica que está pendiente la mesa de trabajo con los sectores coordinadores para establecer el procedimiento con la nueva legislatura.
Con el fin de continuar con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</si>
  <si>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08/04/2022:
Se recomienda revisar la ejecución de este indicador toda vez que el porcentaje de cumplimiento es demasiado bajo para este trimestre si se tiene en cuenta que la meta es del 100%. Respecto a las evidencias no se generan observaciones.</t>
  </si>
  <si>
    <t>En el mes de abril,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Por otra parte,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Finalmente, se esta trabajando en las acciones que permitan mejorar el indicador.</t>
  </si>
  <si>
    <t>En el mes de mayo,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la oportunidad de emisión de los comentarios. 
Adicionalmente, se realizó reunión con el equipo técnico para determinar si para evaluar el porcentaje de cumplimiento del indicador, debía tenerse en cuenta el término de ocho (8) días establecido en el Decreto Distrital 438 de 2019, artículo 10, numeral 3, al respecto se determinó que dicha reglamentación tiene la finalidad de establecer el procedimiento para las relaciones político - normativas con el Concejo de Bogotá, D.C., es decir que el término no es preclusivo y por ende, la oportunidad radica en que se emita los comentarios antes de la sesión del Concejo Distrital.
Finalmente, se consolidó la base de enlaces de las diferentes dependencias de la Secretaría Distrital De Integración Social responsables de dar y acompañar las respuestas a los entes de control y los entes que ejercen el control político, se definieron las temáticas que se pretenden tratar en la sensibilización que se programará para la tercera semana del mes de junio de 2022.</t>
  </si>
  <si>
    <t>El indicador para el segundo trimestre de 2022 presenta un resultado del 100%, el cual corresponde a 8 respuestas de conceptos a proyectos y acuerdos de Ley, entregados dentro de los términos legales, de un total de 8 solicitudes cuyos tiempos de respuesta vencían en el período.
Se realizó reunión con el equipo técnico para determinar si para evaluar el porcentaje de cumplimiento del indicador, debía tenerse en cuenta el término de ocho (8) días establecido en el Decreto Distrital 438 de 2019, artículo 10, numeral 3, al respecto se determinó que dicha reglamentación tiene la finalidad de establecer el procedimiento para las relaciones político - normativas con el Concejo de Bogotá, D.C., es decir que el término no es preclusivo.
En efecto, una vez se recibe la solicitud de comentarios frente a un proyecto de acuerdo y/o de ley, las secretarías realizan gestiones administrativas para determinar la viabilidad y se realizan múltiples interacciones entre las áreas e Inter secretarías.
Por lo anterior, se concluyó que la oportunidad de la emisión de los comentarios se valora teniendo en cuenta que estos se profieran antes del debate ante el Concejo Distrital con la debida interacción entre secretarías y no dentro del término fijado en la normatividad mencionada.
Por otra parte, en la base de seguimiento a la emisión de comentarios a los proyectos de acuerdo y/o de ley, se identificaron 18 requerimientos realizados por la Secretaría de Gobierno, los cuales no cuentan con comunicado escrito de comentarios.
Al respecto, el equipo técnico verificó con la Secretaría de Gobierno (correo electrónico) que los proyectos fueron archivados: "(...) Los proyectos de acuerdo radicados en las ordinarias de mayo fueron archivados, sin embargo, de conformidad con lo establecido en el parágrafo del artículo 79  del Acuerdo 741-2019 pueden ser desarchivados para las ordinarias de agosto, asignándoles nuevo número, en este caso se solicitarán nuevamente los comentarios (...)". 
En conclusión, las 18 solicitudes de emisión de comentarios no deben tenerse en cuenta en la valoración del indicador del presente trimestre, pues como se indicó anteriormente la oportunidad de la emisión se verifica cuando se surte la correspondiente sesión en el Concejo Distrital.</t>
  </si>
  <si>
    <t>AC-002</t>
  </si>
  <si>
    <t>Circular N° 012 del 29/04/2022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</si>
  <si>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</si>
  <si>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</si>
  <si>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</si>
  <si>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</si>
  <si>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</si>
  <si>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</si>
  <si>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</si>
  <si>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</si>
  <si>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No aplica</t>
  </si>
  <si>
    <t>Para el mes de abril se realizó una (1) sesión ordinaria del Comité Institucional de Coordinación del Sistema de Control Interno, cumpliendo con la actividad programada de liderazgo estratégico del Plan Anual de Auditoría.</t>
  </si>
  <si>
    <t>10/05/2022. No se generan observaciones o recomendaciones respecto al análisis presentado en el seguimiento al indicador de gestión</t>
  </si>
  <si>
    <t>Para el mes de mayo no se tenían actividades programadas de liderazgo estratégico en el Plan Anual de Auditoría.</t>
  </si>
  <si>
    <t>10/06/2022. No se generan observaciones o recomendaciones respecto al análisis presentado en el seguimiento al indicador de gestión</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</si>
  <si>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</si>
  <si>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</si>
  <si>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</si>
  <si>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</si>
  <si>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 xml:space="preserve">*Plan Anual de Auditoría
*Registros de la sensibilización sobre el Sistema de control Interno, la transparencia y el autocontrol
*Alertas preventivas emitidas
*Tablero de control acompañamiento audiencias contractuales (Por solicitud)   </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</si>
  <si>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</si>
  <si>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 xml:space="preserve">1. Plan Anual de Auditoría
2. Registros de la  Sensibilización sobre el Sistema de control Interno, la transparencia y el autocontrol
3. Alerta preventiva emitida por la Oficina de control interno
4. Tablero de control acompañamiento  audiencias contractuales  </t>
  </si>
  <si>
    <t>Para el mes de abril no se tenían actividades  programadas o solicitadas de Enfoque hacia la prevención en el Plan Anual de Auditoría</t>
  </si>
  <si>
    <t>Para el mes de mayo no se tenían actividades  programadas o solicitadas de Enfoque hacia la prevención en el Plan Anual de Auditoría</t>
  </si>
  <si>
    <t>Para el mes de junio no se tenían actividades programadas o solicitadas de Enfoque hacia la prevención en el Plan Anual de Auditoría.
Para el trimestre (abril, mayo y junio) no se tenían actividades programadas o solicitadas(*) de Enfoque hacia la prevención en el Plan Anual de Auditoría.  
(*)Corresponde a las solicitudes de acompañamiento a las  audiencias contractuales.</t>
  </si>
  <si>
    <t>11/07/2022. No se generan observaciones o recomendaciones respecto al análisis presentado en el seguimiento al indicador de gestión</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</si>
  <si>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</si>
  <si>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</si>
  <si>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</si>
  <si>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</si>
  <si>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 xml:space="preserve">*Plan Anual de Auditoría
*Informe de evaluación a la gestión del riesgo publicado.
*Registros de la jornada de sensibilización en administración de riesgos. </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</si>
  <si>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</si>
  <si>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 xml:space="preserve">1. Plan Anual de Auditoría
2. Informe de evaluación a la gestión del riesgo publicado.
3. Registros de la jornada de sensibilización en administración de riesgos. </t>
  </si>
  <si>
    <t>Semestral</t>
  </si>
  <si>
    <t>Para el mes de abril no se tenían actividades  programadas de Evaluación de la gestión del Riesgo en el Plan Anual de Auditoría</t>
  </si>
  <si>
    <t>Para el mes de mayo no se tenían actividades  programadas de Evaluación de la gestión del Riesgo en el Plan Anual de Auditoría</t>
  </si>
  <si>
    <t xml:space="preserve">Para el mes de junio no se tenían actividades  programadas de Evaluación de la gestión del Riesgo en el Plan Anual de Auditoría
Teniendo en cuenta que, la periodicidad de la medición del indicador es semestral se precisa que, para el trimestre (abril, mayo y junio) no se programaron actividades de Evaluación de la gestión del Riesgo en el Plan Anual de Auditoría. </t>
  </si>
  <si>
    <t>7/10/2022. No se generan observaciones o recomendaciones respecto al análisis presentado en el seguimiento al indicador de gestión</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</si>
  <si>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</si>
  <si>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</si>
  <si>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</si>
  <si>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</si>
  <si>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de ley publicados
*Formato Registro y control del plan de mejoramiento publicado  </t>
  </si>
  <si>
    <t>El numerador corresponde al número de actividades finalizadas en el período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</si>
  <si>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ley publicados 
4. Formato Registro y control del plan de mejoramiento publicado </t>
  </si>
  <si>
    <t>Durante el mes de abril se finalizó un (1) informe de seguimiento, se publicó el Seguimiento al plan de mejoramiento Interno y el Seguimiento al Plan de Mejoramiento Externo, dando cumplimiento con  las actividades programadas de Evaluación independiente del Plan Anual de Auditoría.</t>
  </si>
  <si>
    <t>Durante el mes de mayo se finalizaron y publicaron:
*Dos (2)  informes de auditoria interna
*Cuatro (4)  informes de seguimiento 
*Se publicó el Seguimiento al plan de mejoramiento Interno y el Seguimiento al Plan de Mejoramiento Externo, 
Lo anterior dando cumplimiento con  las actividades programadas de Evaluación independiente del Plan Anual de Auditoría.</t>
  </si>
  <si>
    <t>7/07/2022: Se recomienda revisar las evidencias, debido a que no se encontró el Plan anual de auditorias.
No hay claridad de donde sale las 13 actividades programadas para el período y se recomienda también expresarlo en términos de porcentaje, debido a que la unidad de medida del indicador es en porcentaje.
11/07/2022. No se generan más observaciones o recomendaciones respecto al análisis presentado en el seguimiento al indicador de gestión</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</si>
  <si>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</si>
  <si>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</si>
  <si>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</si>
  <si>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</si>
  <si>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</si>
  <si>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</si>
  <si>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Registros de acompañamiento a los entes externos de control </t>
  </si>
  <si>
    <t>Durante el mes de abril  fueron realizados 53 apoyos a coordinación de respuestas, verificaciones, alertas y articulaciones para  la entrega de las respuestas a solicitudes de la Contraloría de Bogotá, así mismo, se  emitió 1 alerta temprana y 1 comunicación aclaratoria, en relación con el seguimiento y presentación de la información a cargo de la Entidad a través de los sistemas dispuestos para la rendición de  cuenta, incluyendo información de plan de mejoramiento, dando cumplimiento con las actividades solicitadas de relación con entes externos de control del Plan Anual de Auditoría.</t>
  </si>
  <si>
    <t>Durante el mes de mayo fueron realizados 31 apoyos a coordinación de respuestas, verificaciones, alertas y articulaciones para  la entrega de las respuestas a solicitudes de la Contraloría de Bogotá, es importante resaltar que, durante este periodo la OCI, apoyó en la coordinación y verificación de la respuesta al Informe Preliminar de la Auditoría de Regularidad PAD 2022, así mismo, se emitió 1 alerta temprana y se atendieron  consultas, en relación con la rendición de la cuenta fiscal e información respecto a modificaciones realizadas al plan de mejoramiento suscrito ante la Contraloría de Bogotá, durante el período, lo anterior dando cumplimiento con las actividades solicitadas de relación con entes externos de control del Plan Anual de Auditoría.</t>
  </si>
  <si>
    <t>Durante el mes de junio de 2022, desde la oficina de control interno fueron realizados cuarenta y seis (46) apoyos a coordinación de respuestas, verificaciones, alertas  y articulaciones para  la entrega de la respuestas a solicitudes de la Contraloría de Bogotá, se remitió una (1) alerta temprana en relación con el seguimiento y presentación de la información a cargo de la Entidad a través del sistema dispuesto por la Contraloría de Bogotá D.C. para la rendición de la cuenta fiscal, así mismo, se emitió una (1) alerta en referencia a la presentación de la información de la cuenta fiscal a través del SIRECI - Contraloría General de la República.  
Para el trimestre (abril, mayo y junio) se ejecutaron en total ciento treinta y seis (136) actividades cumpliendo al 100% con lo solicitado.</t>
  </si>
  <si>
    <t>7/07/2022: Se recomienda revisar las evidencias, debido a que no se encontró el Plan anual de auditorias.
Se recomienda  expresar los resultados  en términos de porcentaje, debido a que la unidad de medida del indicador es en porcentaje.
11/07/2022. No se generan más observaciones o recomendaciones respecto al análisis presentado en el seguimiento al indicador de gestión</t>
  </si>
  <si>
    <t>CE-001</t>
  </si>
  <si>
    <t>Circular 012-29/04/2022</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</si>
  <si>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</si>
  <si>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</si>
  <si>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</si>
  <si>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</si>
  <si>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</si>
  <si>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</si>
  <si>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Con base en los datos obtenidos mediante la aplicación de la encuesta de satisfacción aplicada en la vigencia inmediatamente anterior; en el mes de enero se analizó y generó  cambios  en preguntas  esto con el fin de aterrizar varios aspectos susceptibles a evaluar, medir y mejorar.</t>
  </si>
  <si>
    <t>11/03/2022
No se generan observaciones ni recomendaciones para el periodo.</t>
  </si>
  <si>
    <t>La Oficina Asesora de Comunicaciones  elevó mediante las herramientas de comunicación Yammer , company communicator y mensajería instantánea, la invitación de diligenciamiento de la encuentra de satisfacción ,esto con el  fin  de medir  el impacto, la utilidad y la satisfacción en cada punto de contacto a lo largo de la gestión de las solicitudes allegadas por parte de las dependencias  de la SDIS,  garantizando  de esta manera establecer líneas base para medir el rendimiento y mejoras en el proceso  de comunicación estratégica.
Es importante resaltar que la encuesta  no se aplicó durante el mes de enero ya que la entidad  se encontraba en el proceso de ingreso y posesión  de la totalidad de sus colaboradores y no se obtenía la captación y  número de respuestas esperadas.</t>
  </si>
  <si>
    <t xml:space="preserve">Durante el primer trimestre de la vigencia 2022  se han recibido 129 encuestas diligenciadas  las cuales fueron  remitidas  mediante las herramientas de comunicación Yammer , company garantizar  la base para medir el rendimiento y mejoras en el proceso  de comunicación estratégica con las respuestas emitidas por las dependencias demandantes de los servicios  de la Oficina Asesora de Comunicaciones .
Es importante resaltar, que se realizó un primer envió de encuestas solicitando la opinión de los servicios prestados durante los meses de enero y febrero  con la finalidad de obtener datos  cualitativos para estos meses que permitan tomar medidas acertadas para el servicio prestado  por la OAC ,
Igualmente, para marzo se remitió la encuesta para adquirir datos en el respectivo mes. </t>
  </si>
  <si>
    <t>18/04/2022
No se generan observaciones  para el periodo.
Se reitera la necesidad de actualización de los indicadores del proceso para la vigencia 2022.</t>
  </si>
  <si>
    <t xml:space="preserve">Con el fin de dar cumplimiento  las actividades de control y seguimiento en torno  a los indicadores de gestión de la oficina asesora de comunicaciones, para el mes de abril, la oficina remitió encuesta mediante las herramientas digitales internas con el fin de medir el nivel  de satisfacción  frente a los servicios prestados a las dependencias de la Secretaría de Integración Social, para lo cual se recibieron 70 encuestas diligenciadas , insumo que permitirá  dar un seguimiento cualitativo y cuantitativo de los servicios prestados  por la OAC , tales como Diseño, página web, servicios de fotografía, audiovisuales, eventos, redes sociales, campañas entre otras.   </t>
  </si>
  <si>
    <t>18/05/2022
No se generan observaciones ni sugerencias  para el periodo.</t>
  </si>
  <si>
    <t>Durante el mes de mayo, la oficina Asesora de Comunicaciones remitió   mediante la herramienta de comunicación Teams  la invitación para el  diligenciamiento de la encuesta de satisfacción, en aras de obtener insumos  cuantificables  para la toma de decisiones, mejora o permanencia de la calidad  de los servicios prestados  por la dependencia.</t>
  </si>
  <si>
    <t>13/06/2022
No se generan observaciones ni sugerencias  para el periodo.</t>
  </si>
  <si>
    <t>En busca del mejoramiento continuo de nuestro proceso, la Oficina Asesora de Comunicaciones aplicó durante  el primer semestre de la vigencia, la encuesta de  satisfacción  de servicio con el fin de obtener la opinión de los colaboradores de la Secretaría Distrital de Integración Social respecto a los canales de comunicación con los que cuenta la entidad y los productos desarrollados por nuestra dependencia. 
Periodo de aplicación de la encuesta: Febrero a junio 2022
Metodología: Haciendo uso de en los canales internos de la Secretaría Distrital de Integración Social, la oficina Asesora de Comunicaciones emite periódicamente una encuesta de 13 preguntas sobre los productos y servicios de la OAC.
La aplicación se realiza de manera voluntaria por los clientes internos de la Secretaría, de las respuestas emitidas. 
Total respuestas recibidas: 302
Número de clientes satisfechos 283 / Número de clientes insatisfechos 19
Es importante  dar claridad  que el cumplimiento de la meta para  este periodo se encontró dos puntos por debajo de los establecido ya que frente a la pregunta número 10, donde se invita a los 19 encuestados insatisfechos a exponer las razones por las cuales no se encuentra conforme con los servicios de la Oficina Asesora de Comunicaciones, se puede deducir que las razones generales cualitativas oscilan entre la saturación del correo electrónico institucional por la cantidad de envíos de información y el no estar de acuerdo con los colores y disposición de la información. 
Como plan de mejora, el proceso de Comunicación Estratégica creó la nueva versión del Boletín Institucional informativo que se encuentra en su lanzamiento durante la segunda semana del mes de julio, con el fin de dinamizar, garantizar y/o mejorar la calidad del servicio y la información ofrecida a cada una de las dependencias de la entidad y clientes internos.</t>
  </si>
  <si>
    <t>14/07/2022
Se sugiere incluir en el análisis mensual, la justificación del no cumplimiento de la meta en el periodo.
14/07/2022
No se generan observaciones o sugerencias adicionales para el reporte del periodo.</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</si>
  <si>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</si>
  <si>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</si>
  <si>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positiva de la entidad en medios de comunicación.</t>
  </si>
  <si>
    <t xml:space="preserve">Monitorear en los medios de comunicación externa la orientación positiva,  o neutra de las noticias o información publicada sobre la gestión de la entidad. </t>
  </si>
  <si>
    <t>Clasificación y análisis de noticias  e  información positiva o neutra publicada en medios de comunicación, relacionadas con la gestión de la Secretaría Distrital de Integración Social.</t>
  </si>
  <si>
    <t>(No. de noticias o información positiva o neutra  en medios de comunicación acerca de la gestión de la entidad en el periodo / No. total de noticias o información   sobre la entidad en medios de comunicación monitoreados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</si>
  <si>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</si>
  <si>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o neutras, se calculará el numerador  el cual corresponde  al No. de noticias o información positiva o neutra  en medios de comunicación acerca de la gestión de la entidad en el periodo y el denominador al No. total de noticias o información   sobre la entidad en medios de comunicación monitoreados en el periodo.
 </t>
  </si>
  <si>
    <t>Informe mensual de monitoreo de medios</t>
  </si>
  <si>
    <t xml:space="preserve">Durante el mes de enero la Oficina Asesora de Comunicaciones mediante el uso de la metodología de monitoreo de medios y clasificación del material noticioso (menciones y/o apariciones) inició el seguimiento y reporte de las notas positivas, negativas y neutras de las que la Secretaría Distrital de Integración Social fue objeto.
Mediante este monitoreo la OAC busca obtener un panorama cuanti-cualitativo en el impacto entre la ciudadanía y las políticas públicas sociales y servicios, mediante los cuales la entidad propende por la protección de las diferencias étnicas, culturas, condiciones y orientaciones de cada ciudadano y territorio.   
</t>
  </si>
  <si>
    <t xml:space="preserve">Durante el mes de febrero, la Oficina Asesora de Comunicaciones realizó el segundo reporte anual de  monitoreo de medios y clasificación del material noticioso.
Es importante resaltar que el  volumen  de menciones   es de noticias informativas para nuestra población de interés. 
</t>
  </si>
  <si>
    <t>11/03/2022
El análisis cualitativo está igual al de enero, de hecho se menciona Enero en la redacción. Por lo que se sugiere verificar y ajustar.</t>
  </si>
  <si>
    <t xml:space="preserve">Durante el primer trimestre de la vigencia  2022 se obtuvo los siguientes datos :  Enero se presentaron 77 Noticias neutras , Febrero 64 Noticias Neutras  y Marzo 32 Noticias Neutras, 37 Positivas y 7 negativas. Para un total de 217 noticias monitoreadas. 
 Por tanto, se remitió mediante correo electrónico el informe de monitoreo de medios a las áreas de las cuales provienen los servicios que se traducen en insumos noticioso, Con el fin de proveer insumos para mejora o sostenimiento de la calidad de dichos productos .
</t>
  </si>
  <si>
    <t xml:space="preserve">Para el periodo de abril, la Oficina Asesora de Comunicaciones realizó el monitoreo a los medios con el fin de cuantificar las menciones realizadas en las que se generaron noticias sobre los servicios prestados por la Secretaría Distrital de Integración Social.
De igual forma, dicho reporte se socializó con los directivos de la entidad con el fin de aportar insumos para la toma de decisiones en torno a las realizaciones de eventos y planeación de actividades misionales de la SDIS.
</t>
  </si>
  <si>
    <r>
      <t xml:space="preserve">Para el mes de </t>
    </r>
    <r>
      <rPr>
        <sz val="9"/>
        <rFont val="Arial"/>
        <family val="2"/>
      </rPr>
      <t>mayo</t>
    </r>
    <r>
      <rPr>
        <sz val="9"/>
        <color theme="4"/>
        <rFont val="Arial"/>
        <family val="2"/>
      </rPr>
      <t>,</t>
    </r>
    <r>
      <rPr>
        <sz val="9"/>
        <color theme="1"/>
        <rFont val="Arial"/>
        <family val="2"/>
      </rPr>
      <t xml:space="preserve"> la Oficina Asesora de Comunicaciones realizó monitoreo de las noticias  mediante las cuales la Secretaría de Integración Social  fue mencionada, es importante resaltar que  esta medición se realizó a 11 medios impresos, 27 portales web, canales de televisión presentó 9 menciones  y finalmente de radio 9; todos estos  son medios de cobertura nacional y regional.</t>
    </r>
  </si>
  <si>
    <t>Durante el segundo trimestre de la vigencia  2022 se obtuvo los siguientes datos :  abril se presentaron 21 noticias positivas; 1 negativa y 8 noticias neutras para mayo, 21 noticias positivas; 15 negativa y 20 noticias neutras y finalmente para junio 32 positivas, 54 negativas y 26 noticias neutras de un total de total de 198 noticias monitoreadas. 
Es imperante informar que dentro del análisis a dicho seguimiento, se debe informar que el mes de junio fue especialmente complejo en cuanto a la presencia de la entidad en medios, esto en razón a las múltiples denuncias y el plantón que efectuaron los cuidadores y cuidadoras de las personas con discapacidad, beneficiarias de los servicios lo cual se refleja en el  cumplimiento  de la meta  arrojando un 65%. 
Pero no obstante ello, la entidad también se destacó producto del envío de boletines de prensa con temas como el operativo para la búsqueda de niños y niñas en riesgo de trabajo infantil, la graduación de jóvenes parceros, y otros más.</t>
  </si>
  <si>
    <t>14/07/2022
Ajustar el dato cuantitativo ejecutado para el periodo toda vez que corresponde a 128 noticias positivas y neutras y no 118, según lo reportado en el análisis y verificado en la evidencia presentada. Ajustar el análisis mensual según el resultado obtenido.
14/07/2022
No se generan observaciones o sugerencias adicionales para el reporte del periodo.</t>
  </si>
  <si>
    <t>CE-004</t>
  </si>
  <si>
    <t>Oportunidad en la publicación y divulgación de la información en los medios  de comunicación institucionales.</t>
  </si>
  <si>
    <t xml:space="preserve">Identificar la efectividad en la gestión de la oficina Asesora de Comunicaciones ante solicitudes de publicación en la página web institucional </t>
  </si>
  <si>
    <t xml:space="preserve">Monitoreo de la gestión de la oficina Asesora de Comunicaciones   en la publicación y divulgación de  información en los medios  de comunicación institucionales solicitadas por las diferentes áreas. </t>
  </si>
  <si>
    <t>(No. De notas publicadas en la página web del periodo reportado/No.de solicitudes de publicación recibidas  de las dependencias)*100</t>
  </si>
  <si>
    <t>Portal web institucional y matriz  de registro de solicitudes por dependencia.</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</si>
  <si>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notas publicadas en la página web del periodo reportado y denominador al No. de solicitudes de publicación recibidas  de las dependencias
 </t>
  </si>
  <si>
    <t>La página web y matriz de registro de solicitudes por dependencia.</t>
  </si>
  <si>
    <t>Para el mes de abril la Oficina Asesora de Comunicaciones publicó 68 notas asociadas a la divulgación de información de: Infancia y adolescencia, juventud, familia, discapacidad, LGBTI, adultez, alimentación, emergencia social y natural, vejez.
Con los cuales se evidencia que la OAC se encuentra entre el margen del 100% a cumplimiento de los requerimientos realizados por las dependencias, lo cual garantiza la óptima información tanto a los clientes internos y externos de la entidad.</t>
  </si>
  <si>
    <t xml:space="preserve">Para el mes de  mayo  se recibieron mediante el correo solcitudesoac@sdis.gov.co  noventa (90) requerimientos  para modificación y cargue de documentos e imágenes en la página web.
Es importante resaltar que 2 de los 90 casos que  reportan  como pendientes en la base de datos,  se  revisaron y gestionaron efectivamente  por parte de la Oficina Asesora de Comunicaciones, mas  aún se encuentran en fase de publicación, por  cuanto la sección donde van a ser colgada la información está en proceso de revisión y rediseño, arrojando de esta manera una gestión del 98% para el periodo. </t>
  </si>
  <si>
    <t>13/06/2022
En concordancia con la evidencia presentada en la cual se identifican dos solicitudes pendientes, se sugiere ajustar el dato de avance reportado, toda vez que la solicitud no ha sido concluida en su totalidad (publicación).
21/06/2022
No se generan observaciones ni sugerencias adicionales  para el periodo.</t>
  </si>
  <si>
    <t xml:space="preserve">Para el mes de junio se recibieron y gestionaron 62 solicitudes de publicación  de información  en la pagina web institucional  de la cuales  se les dio tramite efectivo  a la totalidad. 
Es importante  aclarar que  para el mes  de mayó se reportaron  dos (2)  casos  en estado "en curso", por  esta razón se contabilizan como gestionados  para el mes de junio, generando un sobrecumplimiento  del 2% que obedece a la cuantificación  y actualización como gestionados durante el mes de junio.  
</t>
  </si>
  <si>
    <t>14/07/2022
El análisis mensual debe corresponder al mes de junio y no al trimestre en concordancia con la periodicidad formulada para el indicador. Ajustar.
14/07/2022
No se generan observaciones o sugerencias adicionales para el reporte del periodo.</t>
  </si>
  <si>
    <t>3. Transformar los servicios sociales de la SDIS con el fin de responder a los aspectos clave del Plan Distrital de Desarrollo como el Sistema Distrital de Cuidado, la Estrategia Territorial de Integración Social y el Ingreso Mínimo Garantizado.</t>
  </si>
  <si>
    <t>DIS-003</t>
  </si>
  <si>
    <t>Circular No 007 del 28/02/2022</t>
  </si>
  <si>
    <t>Cumplimiento de las actividades a desarrollar para la construcción de la política de calidad de los servicios sociales de la SDIS.</t>
  </si>
  <si>
    <t xml:space="preserve">Que exista coordinación y articulación para el diseño de la Política entre  la Dirección de Análisis y Diseño Estratégico - DADE, la Oficina Asesora Jurídica, y las áreas técnicas a cargo de los servicios sociales. 
</t>
  </si>
  <si>
    <t>(No. de actividades realizadas para la expedición de la Política de Calidad de los servicios sociales de la Secretaría Distrital de Integración Social en el periodo
/(No. de actividades programadas para la expedición de la Política de calidad de  los servicios sociales de la  Secretaría Distrital de Integración Social en el periodo )*100</t>
  </si>
  <si>
    <t>Actas de reunión.
Cronograma de actividades.</t>
  </si>
  <si>
    <t>Registro de actividades programadas y  realizadas (archivo en Excel).
Actas de realización de actividades.
Cronograma de actividades.</t>
  </si>
  <si>
    <t xml:space="preserve">En el mes de enero se avanzó en la elaboración del cronograma, el cual determina las actividades, productos, responsables y los tiempos definidos para su desarrollo para así dar cumplimiento a lo establecido para la presente vigencia.   </t>
  </si>
  <si>
    <t xml:space="preserve">En el mes de febrero se avanzó con la actividad  "Identificación por servicio junto con sus modalidades en referentes de calidad para la prestación de los servicios sociales, estándares de calidad u otra figura contemplada en el mapa de procesos". </t>
  </si>
  <si>
    <t>De acuerdo con el cronograma definido para la formulación de la Política de calidad de los servicios sociales de la SDIS, en marzo de 2022, se avanzó con la actividad  "Diseño de Propuesta Borrador  Resolución de la Política de Calidad para los  servicios sociales de la SDIS", dando así cumplimiento a lo establecido.</t>
  </si>
  <si>
    <t xml:space="preserve">08/04/2022:
No se generan observaciones respecto al análisis reportado para el seguimiento del indicador. </t>
  </si>
  <si>
    <r>
      <t xml:space="preserve">Durante el mes de abril se hizo necesario realizar ajustes al cronograma de actividades definido para la  formulación de la Política de calidad de los servicios sociales de la SDIS, toda vez que, se requirió reprogramar la actividad </t>
    </r>
    <r>
      <rPr>
        <i/>
        <sz val="9"/>
        <rFont val="Arial"/>
        <family val="2"/>
      </rPr>
      <t>"Taller de socialización del documento Política de calidad de los servicios sociales en la Mesa Técnica Gis</t>
    </r>
    <r>
      <rPr>
        <sz val="9"/>
        <rFont val="Arial"/>
        <family val="2"/>
      </rPr>
      <t xml:space="preserve">", el cual se contempló  para el mes de abril, sin embargo,  dada la necesidad de ampliar el tiempo de revisión y ajustes al documento, la actividad mencionada se desarrollará en el mes de julio. 
Adicionalmente, en el marco del cronograma establecido, se adelantó la socialización de  propuesta de la Resolución de la  Política de Calidad para los  servicios sociales de la SDIS, tanto con el equipo de diferentes áreas como en el espacio de directivo en el que se informó el envío de la Resolución borrador de la Política de calidad, con fecha de entrega de los aportes en el mes de mayo. </t>
    </r>
  </si>
  <si>
    <t xml:space="preserve">Durante el mes de mayo de acuerdo con el cronograma establecido se avanzó en la actividad de recopilación de revisiones por parte de cada área, recibiendo las propuestas de cada dependencia, las cuales se organizaron en una matriz para identificar similitudes técnicas, normativas y operativas. Se destacan los aportes de todas las áreas de manera propositiva; de ahí que, se retomó el documento borrador y se hicieron los ajustes pertinentes con la Resolución de la Política de calidad de los Servicios Sociales. </t>
  </si>
  <si>
    <t xml:space="preserve">El indicador alcanza un cumplimiento del 100% respecto con lo programado, toda vez que se logró la realización de las actividades definidas en el cronograma en el primer semestre para la construcción de la política de calidad de los servicios sociales de la SDIS. A continuación se describen las actividades realizadas: 
1. Identificación de cada servicio junto con sus modalidades y estrategias, relacionando los documentos que orientan la prestación de los servicios sociales oficializados en el mapa de procesos.
2. Identificación del estado normativo de los servicios sociales dela SDIS que por Resolución tienen establecidos estándares de calidad.
3. Diseño de propuesta borrador de Resolución de la Política de Calidad para los  servicios sociales de la SDIS.
4. Socialización de propuesta de la Resolución de la  Política de Calidad para los  servicios sociales de la SDIS.
5. Recopilación de revisiones por parte de cada área.
6. Elaboración de Resolución. </t>
  </si>
  <si>
    <t xml:space="preserve">Gestión ambiental </t>
  </si>
  <si>
    <t>GA-001</t>
  </si>
  <si>
    <t>Circular No. 007 del 28/02/2022</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</si>
  <si>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</si>
  <si>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</si>
  <si>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</si>
  <si>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(No. de unidades operativas con medición del nivel de implementación de los lineamientos ambientales institucionales / No. total de unidades operativas bajo inventario en el periodo ) * 100  </t>
  </si>
  <si>
    <t>* Lista y acta de asistencia de la intervención (medición del nivel de implementación de los lineamientos ambientales institucionales)
* Programación de unidades operativas a intervenir ambientalmente</t>
  </si>
  <si>
    <t>Numerador: Sumar las unidades operativas programadas con soportes de intervención ambiental (medición del nivel de implementación de los lineamientos ambientales institucionales) acumuladas.
Denominador: Se tomará el numero de unidades operativas del último inventario del periodo.
Nota: La tendencia del indicador es creciente en el año, por lo cual el resultado de la vigencia corresponderá a la medición del ultimo periodo.</t>
  </si>
  <si>
    <t>Acta de intervención con su respectiva lista de asistencia
Base de Excel con la programación del periodo.</t>
  </si>
  <si>
    <t>Dando cumplimiento a las metas ambientales establecidas por la entidad para el presente año desde la Dirección Corporativa - Equipo de Gestión Ambiental, se adelantó durante este mes la consolidación de las acciones de planeación ambiental que se requieren para el cumplimiento de dichas metas.
Por lo anterior, se logró establecer la metodología para adelantar las intervenciones ambientales presenciales en las unidades operativas y administrativas de la Secretaría Distrital de Integración Social - SDIS por parte  del equipo de gestión ambiental y los referentes ambientales técnicos, garantizando la medición del nivel de implementación de los lineamientos ambientales institucionales y la normatividad ambiental vigente.</t>
  </si>
  <si>
    <t>10/03/2022
No se generan observaciones o recomendaciones respecto al análisis presentado en el seguimiento al indicador de gestión.</t>
  </si>
  <si>
    <t>Para este mes se logró cumplir con las intervenciones ambientales programadas de manera presencial, de tal forma que los referentes ambientales de las subdirecciones técnicas y gestores ambientales locales del Equipo de Gestión Ambiental adelantaron el acompañamiento, seguimiento, verificación, control y reporte del cumplimento de los lineamientos ambientales junto con los responsables ambientales en cada unidad operativa y/o administrativa, consolidando el porcentaje de implementación ambiental de cada unidad visitada y mejorando las condiciones ambientales institucionales.</t>
  </si>
  <si>
    <t>Durante el primer trimestre desde la Dirección de Gestión Corporativa - Equipo de Gestión Ambiental se realizaron y aprobaron un  total de 184 intervenciones ambientales a unidades operativas, las cuales fueron programadas y se encuentran distribuidas de la siguiente manera: en el mes de febrero 64 intervenciones ambientales y en el mes de marzo 120 intervenciones ambientales, teniendo como consolidado en el trimestre  un total de 184 intervenciones de las 727 unidades operativas activas al corte de este reporte. Estas visitas de evaluación y seguimiento del cumplimiento de los requisitos y lineamientos  ambientales, fueron adelantadas por los referentes ambientales técnicos y gestores ambientales locales de la entidad.
Estas intervenciones ambientales se encuentran territorializadas por localidades de la siguiente manera:
Total trimestre: Antonio Nariño 2, Barrios Unidos 2, Bosa 17, Chapinero 9, Ciudad Bolívar 3, Engativá 9, Fontibón 6, Fuera de Bogotá 10, Kennedy 15, La Candelaria 2, Los Mártires 4, Puente Aranda 7, Rafael Uribe Uribe 11, San Cristóbal 14, Santa Fe 16, Suba 29, Teusaquillo 2, Tunjuelito 13, Usaquén 9, Usme 4.
Evidencias: se tiene una carpeta para cada mes, en donde se encuentra los 184 archivos en pdf con las actas de intervención ambiental para cada unidad operativa intervenida (matriz de intervención) y la lista de asistencia de intervención. Adicionalmente se remite matriz con la consolidación de las intervenciones realizadas con la fechas y matriz con el inventario con corte a marzo con la cantidad de unidades operativas activas.</t>
  </si>
  <si>
    <t>12/04/2022
No se generan observaciones o recomendaciones respecto al análisis presentado en el seguimiento al indicador de gestión.</t>
  </si>
  <si>
    <t>11/05/2022
No se generan observaciones o recomendaciones respecto al análisis presentado en el seguimiento al indicador de gestión.</t>
  </si>
  <si>
    <t>14/06/2022
No se generan observaciones o recomendaciones respecto al análisis presentado en el seguimiento al indicador de gestión.</t>
  </si>
  <si>
    <t>Durante el periodo del reporte (II trimestre) desde la Dirección de Gestión Corporativa - Equipo de Gestión Ambiental se realizaron y aprobaron un total de 383 intervenciones ambientales, alcanzando un total acumulado para los dos trimestres de 567 intervenciones ambientales en unidades operativas. Estas intervenciones fueron programadas y se encuentran distribuidas de la siguiente manera: en el mes de abril 136 intervenciones ambientales, en el mes de mayo 143 intervenciones ambientales y en el mes de junio 104 intervenciones ambientales. Para el segundo trimestre se cuenta con un total de 728 unidades operativas activas. Con estos resultados se obtiene de manera cuantitativa y porcentual un cumplimiento para el segundo trimestre del 52,6% y un porcentaje acumulado con corte a junio del 78%.
Estas intervenciones ambientales, se encuentran territorializadas de la siguiente manera:
Total trimestre: Antonio Nariño 6, Barrios Unidos 7, Bosa 43, Chapinero 3, Ciudad Bolívar 48, Engativá 32, Fontibón 16, Fuera De Bogotá 10, Kennedy 35, La Candelaria 2, Los Mártires 15, Puente Aranda 13, Rafael Uribe Uribe 28, San Cristóbal 37, Santa Fé 4, Suba 25, Sumapaz 4, Teusaquillo 6, Tunjuelito 6, Usaquén 8, Usme 35.
Evidencias: se tienen una carpeta para cada mes, en donde se encuentra los 383 pdf, con las actas de intervención ambiental por cada unidad operativa intervenida (matriz de intervención) y la lista de asistencia de intervención, adicionalmente se remite matriz con la consolidación de las intervenciones realizadas con la fechas y matriz con el inventario con la cantidad de unidades operativas activas.</t>
  </si>
  <si>
    <t>13/07/2022
No se generan observaciones o recomendaciones respecto al análisis presentado en el seguimiento al indicador de gestión.</t>
  </si>
  <si>
    <t>GEC-001</t>
  </si>
  <si>
    <t>Circular N° 013 del 28/04/2020</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</si>
  <si>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</si>
  <si>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</si>
  <si>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</si>
  <si>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</si>
  <si>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</si>
  <si>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
Nota: el resultado del indicar al final de la vigencia será acumulado.</t>
  </si>
  <si>
    <t>Base consolidada de liquidaciones con el resumen de la gestión realizada</t>
  </si>
  <si>
    <t xml:space="preserve">Para enero del 2022 los supervisores e interventores, radicaron ante el grupo de liquidaciones 30 solicitudes de liquidaciones de contratos y 8 terminaciones anticipadas, para un total de 38 solicitudes de trámite liquidatorio, de las cuales se tramitaron en el mes de enero 30,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</si>
  <si>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15/03/2022 No se generan observaciones respecto al análisis presentado en el seguimiento al indicador de gestión. Se deja la siguiente recomendación: se debe adelantar todas las acciones pertinentes para dar cumplimiento a la meta propuesta.
Por favor revisar ortografía antes de enviar el reporte.</t>
  </si>
  <si>
    <t xml:space="preserve">Para febrero los supervisores e interventores, radicaron ante el grupo de liquidaciones 29 solicitudes de liquidaciones de contratos y 5 terminaciones anticipadas, para un total de 34 solicitudes de trámite liquidatorio, de las cuales se tramitaron en el mes de febrero 27,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</si>
  <si>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marzo los supervisores e interventores, radicaron ante el grupo de liquidaciones  83 solicitudes de liquidaciones de contratos y 8 terminaciones anticipadas, para un total de 91 solicitudes de trámite liquidatorio, de las cuales se tramitaron en el mes de marzo 70, con un cumplimiento de un 77%.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</si>
  <si>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19/04/2022 No se generan observaciones respecto al análisis presentado en el seguimiento al indicador de gestión. Se deja la siguiente recomendación: se debe adelantar todas las acciones pertinentes para dar cumplimiento a la meta propuesta.</t>
  </si>
  <si>
    <t xml:space="preserve">Para Abril los supervisores e interventores, radicaron ante el grupo de liquidaciones  76 solicitudes de liquidaciones de contratos y 33 terminaciones anticipadas, para un total de 131 solicitudes de trámite liquidatorio, de las cuales se tramitaron en el mes de abril 109, con un cumplimiento de un 83%.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</si>
  <si>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16/05/2022 No se generan observaciones respecto al análisis presentado en el seguimiento al indicador de gestión. Se deja la siguiente recomendación: se debe adelantar todas las acciones pertinentes para dar cumplimiento a la meta propuesta.</t>
  </si>
  <si>
    <t xml:space="preserve">Para mayo los supervisores e interventores, radicaron ante el grupo de liquidaciones 103 solicitudes de liquidaciones de contratos y 28 terminaciones anticipadas, para un total de 131 solicitudes de trámite liquidatorio, de las cuales se tramitaron en el mes de mayo 89, con un cumplimiento de un 68%.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</si>
  <si>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14/06/2022 No se generan observaciones respecto al análisis presentado en el seguimiento al indicador de gestión. Se deja la siguiente recomendación: se debe adelantar todas las acciones pertinentes para dar cumplimiento a la meta propuesta.</t>
  </si>
  <si>
    <t xml:space="preserve">Para el mes de  junio los supervisores e interventores, radicaron ante el grupo de liquidaciones 55 solicitudes de liquidaciones de contratos y 18 terminaciones anticipadas, para un total de 72 solicitudes de trámite liquidatario, de las cuales se tramitaron en el mes de junio 48, con un cumplimiento de un 67%. 
Las radicaciones pendientes por tramitar se devolvieron a sus ordenadores, por falta de algún soporte y quedarán tramitadas para el siguiente periodo de reporte.
Se ha continuado con las siguientes acciones implementadas para el procedimiento de liquidación: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</si>
  <si>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en el 94% de cumplimiento de la vigencia.</t>
  </si>
  <si>
    <t>GEC-002</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</si>
  <si>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</si>
  <si>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</si>
  <si>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</si>
  <si>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</si>
  <si>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</si>
  <si>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
Nota: el resultado del indicar al final de la vigencia será acumulado.</t>
  </si>
  <si>
    <t>Registro de seguimiento a las modificaciones contractuales</t>
  </si>
  <si>
    <t xml:space="preserve">Para el mes de enero del 2022, el estado de las solicitudes de modificaciones contractuales radicadas se da de la siguiente manera: de un total 243 solicitudes de modificaciones de contratos radicadas, se tramitaron dentro del término 228 para un resultado de 94%, las 15 restantes se devolvieron por solicitud del área técnica o porque se enviaron ya vencidas y se debían rechazar. </t>
  </si>
  <si>
    <t xml:space="preserve">Para el mes de febrero del 2022, el estado de las solicitudes de modificaciones contractuales radicadas se da de la siguiente manera: de un total 357 solicitudes de modificaciones de contratos radicadas, se tramitaron dentro del término 343 para un resultado de 96%, las 14 restantes se devolvieron por solicitud del área técnica o porque se enviaron ya vencidas y se debían rechazar. </t>
  </si>
  <si>
    <t xml:space="preserve">Para el mes de marzo del 2022, el estado de las solicitudes de modificaciones contractuales radicadas se da de la siguiente manera: de un total 104 solicitudes de modificaciones de contratos radicadas, se tramitaron dentro del término 92 para un resultado de 88%, las 14 restantes se devolvieron por solicitud del área técnica o porque se enviaron ya vencidas y se debían rechazar. </t>
  </si>
  <si>
    <t>Para el mes de abril del 2022, el estado de las solicitudes de modificaciones contractuales radicadas se da de la siguiente manera: de un total 92 solicitudes de modificaciones de contratos radicadas, se tramitaron dentro del término 89 para un resultado de 97%, las 3 restantes se encuentran en proceso de trámite.</t>
  </si>
  <si>
    <t>Para el mes de mayo del 2022, el estado de las solicitudes de modificaciones contractuales radicadas se da de la siguiente manera: de un total 44 solicitudes de modificaciones de contratos radicadas, se tramitaron dentro del término 89 para un resultado de 95%, las 2 restantes se encuentran en proceso de trámite.</t>
  </si>
  <si>
    <t>Para el mes de junio del 2022, el estado de las solicitudes de modificaciones contractuales radicadas se da de la siguiente manera: de un total 96 solicitudes de modificaciones de contratos radicadas, se tramitaron dentro del término 93 para un resultado de 97%, 2 modificaciones se encuentran en proceso de trámite y 1 fue desistida por el área técnica.</t>
  </si>
  <si>
    <t>14/06/2022 No se generan observaciones y/o recomendaciones respecto al análisis presentado en el seguimiento al indicador de gestión.</t>
  </si>
  <si>
    <t>GEC-003</t>
  </si>
  <si>
    <t>Cumplimiento de procesos radicados</t>
  </si>
  <si>
    <t>Radicación de los procesos contractuales formulados en Plan Anual de Adquisiciones que cuenten con los lineamientos establecidos en el Manual de contratación y supervisión y el documento interno de trabajo (Cartilla ABC de contratación)</t>
  </si>
  <si>
    <t>Registro obtenido de matriz de contratación.</t>
  </si>
  <si>
    <t xml:space="preserve">Base de datos mensual </t>
  </si>
  <si>
    <t xml:space="preserve">Para el mes de enero del 2022 y de acuerdo con los cambios que ha tenido la modernización de la contratación, se radicaron un total de 2.595 contratos de prestación de recurso humano, para este mes se tramitaron 1.551 contratos, dando un cumplimiento del 54% en el indicador.  El resto de contratos quedaron para el mes de febrero, dado que no se alcanzo a sacar el registro presupuestal.
</t>
  </si>
  <si>
    <t xml:space="preserve">
Para el mes de febrero no se recibió radicación de contratos de prestación de servicios, dado que de acuerdo a la Ley de garantías de 996 del 2005. circular 100-006 del 2021, por lo anterior solo se reportar los contratos que se encontraban pendientes de registro presupuestal que fueron un total de 326 registros presupuestales, los 718 restantes son procesos contractuales a los cuales no se le ha dado inicio a la ejecución.</t>
  </si>
  <si>
    <t>15/03/2022 tengo la siguiente observación frente al análisis presentando en el seguimiento: según lo descrito en el análisis de enero quedaron pendientes (1.044 contratos) para hacer seguimiento en el mes de febrero. Siendo así la programación para este mes debe ser 1.044 y lo ejecutado 326. Por favor justificar porque no se ejecutaron los demás contratos y cuál va ser el plan de acción para lograr el cumplimiento de la meta.
17/03/2022 no tengo ninguna otra observación y/o recomendación frente al análisis presentado en el seguimiento.</t>
  </si>
  <si>
    <t xml:space="preserve">
Para el mes de marzo no se recibió radicación de contratos de prestación de servicios, de acuerdo a la Ley de garantías de 996 del 2005. Circular 100-006 del 2021. Por lo anterior este indicado se reporta en 0.</t>
  </si>
  <si>
    <t>19/04/2022 No se generan observaciones respecto al análisis presentado en el seguimiento al indicador de gestión. Se deja la siguiente recomendación: se debe adelantar todas las acciones pertinentes para dar cumplimiento a la meta propuesta ya que actualmente se encuentra en un rezago de 18 puntos por debajo de la meta (70%) .</t>
  </si>
  <si>
    <t xml:space="preserve">
Para el mes de abril  no se recibió radicación de contratos de prestación de servicios, de acuerdo a la Ley de garantías de 996 del 2005. Circular 100-006 del 2021. Por lo anterior este indicado se reporta en 0.</t>
  </si>
  <si>
    <t xml:space="preserve">16/05/2022 No se generan observaciones y/o recomendaciones respecto al análisis presentado en el seguimiento al indicador de gestión. </t>
  </si>
  <si>
    <t xml:space="preserve">
Para el mes de mayo no se recibió radicación de contratos de prestación de servicios, de acuerdo a la Ley de garantías de 996 del 2005. Circular 100-006 del 2021. Por lo anterior este indicado se reporta en 0.</t>
  </si>
  <si>
    <t xml:space="preserve">14/06/2022 No se generan observaciones y/o recomendaciones respecto al análisis presentado en el seguimiento al indicador de gestión. </t>
  </si>
  <si>
    <t xml:space="preserve">El indicador se reporta en cero, toda vez que la Ley de garantías del Gobierno Nacional finalizó el 19 de junio de 2022. Es decir, a fecha de corte 20 de junio no se expidieron contratos directos de OPS. 
No obstante, en el mes de junio se recibieron 1461 solicitudes con el fin de iniciar proceso de revisión, los cuales están en trámite y se reportarán en el siguiente periodo de medición. </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</si>
  <si>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 la vigencia (53%), con respecto a la meta (70%).</t>
  </si>
  <si>
    <t>GEC-004</t>
  </si>
  <si>
    <t>Circular No. 012 del 29/04/2022</t>
  </si>
  <si>
    <t>Solicitud de procesos de selección tramitados</t>
  </si>
  <si>
    <t>Establecer el porcentaje de solicitudes de procesos de selección tramitadas en la Subdirección de Contratación, frente a las solicitudes radicadas por las áreas.</t>
  </si>
  <si>
    <t xml:space="preserve">Radicación de los procesos de selección formulados en Plan Anual de Adquisiciones que cuenten con los lineamientos establecidos por la SDIS. </t>
  </si>
  <si>
    <t>(No. de procesos de selección tramitadas  / No. total de solicitudes de procesos de selección radicadas) * 100</t>
  </si>
  <si>
    <t>Seguimiento de procesos de selección</t>
  </si>
  <si>
    <t>Se toma el numero de procesos de selección tramitadas por las diferentes áreas y registrados en la matriz de contratación en el periodo del 1 al 30 de cada mes. 
Posteriormente, se divide el valor anterior en el número de procesos de selección gestionados por la Subdirección de Contratación, para que las áreas técnicas aprueben e inicien la ejecución contractual del 20 al 20 de cada mes.
Nota: el resultado del indicador acumulado será la sumatoria de cada mes.</t>
  </si>
  <si>
    <t>Registro de seguimiento a los procesos de selección</t>
  </si>
  <si>
    <t>La Subdirección de Contratación en aras de evidenciar todas las gestiones que se llevan a cabo en el proceso contractual, se incluyó la radicación de los procesos de selección.</t>
  </si>
  <si>
    <t>Para el mes de junio del 2022, el estado de las solicitudes de procesos competitivos radicados se da de la siguiente manera: de un total 4 solicitudes de procesos competitivos radicados, se tramitaron dentro del término 4 para un resultado de 100%.</t>
  </si>
  <si>
    <t>14/06/2022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</si>
  <si>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GEC-005</t>
  </si>
  <si>
    <t>Solicitud de tipologías tramitadas</t>
  </si>
  <si>
    <t>Establecer el porcentaje de solicitudes de contratación directa diferente de la contratación de prestación de servicios en la Subdirección de Contratación, frente a las solicitudes radicadas.</t>
  </si>
  <si>
    <t xml:space="preserve">Radicación de los procesos contractuales de tipologías (arrendamientos, convenios) formulados en Plan Anual de Adquisiciones que cuenten con los lineamientos establecidos por la SDIS. </t>
  </si>
  <si>
    <t>(Número de tipologías tramitadas dentro del término / Número total de solicitudes de tipologías contractuales radicadas) * 100</t>
  </si>
  <si>
    <t>Seguimiento de tipologías contractuales</t>
  </si>
  <si>
    <t>Se toma el numero de procesos de tipologías tramitadas por las diferentes áreas y registrados en la matriz de contratación en el periodo del 1 al 30 de cada mes. 
Posteriormente, se divide el valor anterior en el número de procesos de tipologías gestionados por la Subdirección de Contratación, para que las áreas técnicas aprueben e inicien la ejecución contractual del 20 al 20 de cada mes.
Nota: el resultado del indicador al final de la vigencia será acumulado.</t>
  </si>
  <si>
    <t>Registro de seguimiento a las tipologías contractuales</t>
  </si>
  <si>
    <t>La Subdirección de Contratación en aras de evidenciar todas las gestiones que se llevan a cabo en el proceso contractual, se incluyó la radicación de las diferentes tipologías contractuales.</t>
  </si>
  <si>
    <t>Para el segundo trimestre 2022, el indicador se reporta con un avance del 38%, toda vez que se recibieron 21 solicitudes de procesos de diferente tipologías y se tramitaron 8, trámite que consiste en convocatoria y publicación de procesos en plataforma secop II.
Las 13 solicitudes faltantes se encuentran en proceso de subsanación de documentos previos y observaciones por parte de las áreas técnicas, aprobaciones de procesos por parte de Comité de Contratación y en trámite de publicación por parte del grupo precontractual.</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</si>
  <si>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 la vigencia (48%), con respecto a la meta (80%).</t>
  </si>
  <si>
    <t>GIF-7565-001</t>
  </si>
  <si>
    <t>Circular No. 007 del 28/03/2022</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</si>
  <si>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</si>
  <si>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</si>
  <si>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</si>
  <si>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</si>
  <si>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</si>
  <si>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2022, será de 1 proyecto de reforzamiento estructural y/o restitución y 1 proyecto de obra nueva.</t>
  </si>
  <si>
    <t>Informes mensuales o semanales de interventoría o supervisión o acta de terminación.</t>
  </si>
  <si>
    <t>Durante la vigencia se proyecta la terminación de 2 proyectos de obra, 1 en modalidad de obra nueva y 1 en modalidad de reforzamiento estructural, al cierre del mes de enero presenta el siguiente avance:
Obra nueva:
CD SAN DAVID. Según el reporte semanal No 53 entregado por la interventoría, a corte del 23 de enero de 2022, el proyecto presenta un avance programado del 79,59% y un avance ejecutado del 82,01%, lo cual evidencia un adelanto del 2,41%. Se suscribe un modificatorio el 26 de enero de 2022 ampliando el plazo del contrato de obra y de interventoría por treinta y nueve (39) días con fecha de terminación 5 de marzo de 2022. 
Obra de reforzamiento estructural y/o restitución:
El contrato se encuentra en fase 1 de ejecución, que corresponde a la revisión y  ajuste de los estudios y diseños y presenta un avance de 76,9%. Es importante resaltar que, el avance aquí mencionado corresponde a la primera etapa del proyecto, no obstante, el avance con respecto a la totalidad del proyecto corresponde a 27,5%.</t>
  </si>
  <si>
    <t>15/03/2022 No se generan observaciones respecto al análisis reportado para el seguimiento del indicador.</t>
  </si>
  <si>
    <t>Durante la vigencia se proyecta la terminación de 2 proyectos de obra, 1 en Modalidad de obra nueva y 1 en modalidad de reforzamiento estructural, al cierre del mes de febrero presenta el siguiente avance:
OBRA NUEVA:
CD SAN DAVID. Según el reporte semanal No 58 con corte del 27 de febrero de 2022,  el proyecto presenta un avance físico programado de 87,60% contra un avance físico ejecutado del 85,33%.Avanza en acabados interiores y de fachada.
OBRA DE REFORZAMIENTO ESTRUCTURAL Y/O RESTITUCIÓN:
Se adelanta la ejecución de la etapa 1 del proyecto, que corresponde a la revisión y actualización de Estudios y Diseños, de la cual al cierre del periodo presenta una ejecución programada del 94,2% contra un porcentaje ejecutado de 91,5%, del total del contrato corresponde a un avance programado del 33,64%, con respecto a un avance ejecutado del 32,67%. A la fecha se ha adelantado la revisión de los diseños arquitectónicos, estructurales, hidrosanitario y eléctrico. Para iniciar la etapa 2 de construcción el contratista debe presentar los ajustes respondiente a las observaciones realizadas por la interventoría en los diferentes componentes, el ajuste del presupuesto y la actualización de la licencia de construcción.</t>
  </si>
  <si>
    <t>Durante la vigencia se proyecta la terminación de dos proyectos de obra, 1 en Modalidad de obra nueva y 1 en modalidad de reforzamiento estructural, al cierre del mes de marzo se presenta el siguiente avance:
OBRA NUEVA. CD SAN DAVID:  
De acuerdo con el informe semanal No 62 entregado por la Interventoría a corte del 28 de marzo de 2022, el proyecto presenta un avance programado del 98,46% y un avance ejecutado del 90,31%, se evidencia un atraso del 8,15%, que corresponde consecución de piedra muñeca para la culminación de la fachada, trámites de conexiones definitivas de servicios públicos y lluvias presentadas en el sector. La Interventoría solicitó plan de contingencia para subsanar el atraso presentado que fue avalado el 22 de marzo de 2022.
OBRA DE REFORZAMIENTO ESTRUCTURAL Y/O RESTITUCIÓN. CD CAMPO VERDE:
De acuerdo con el informe semanal No 21 entregado por la Interventoría,  a corte del 27 de marzo de 2022 el proyecto presenta un avance programado del 100% y un ejecutado del 97%, se evidencia un atraso del 3%, que corresponde a la revisión del componente de presupuesto, especificaciones técnicas y análisis de precios unitarios, documentos que están siendo revisados por la Interventoría para dar su respectivo aval. El 28 de marzo de 2022 se realizó la entrega del predio al Consorcio Divina Providencia Actual constructor responsable de la obra,  para el inicio de la Etapa 2 de construcción.</t>
  </si>
  <si>
    <t>11/04/2022 No se generan observaciones respecto al análisis reportado para el seguimiento del indicador.</t>
  </si>
  <si>
    <t>Durante la vigencia se proyecta la terminación de dos proyectos de obra, 1 en Modalidad de obra nueva y 1 en modalidad de reforzamiento estructural, al cierre del mes de abril presenta el siguiente avance:
OBRA NUEVA. CD SAN DAVID: ABRIL DE 2022: 
Se adelantó modificación contractual en el cual se suspendió el contrato por un periodo de 30 días, desde el 7 de abril de 2022 y hasta el 8 de mayo de 2022. 
OBRA DE REFORZAMIENTO ESTRUCTURAL Y/O RESTITUCIÓN.  CD CAMPO VERDE: 
Culminó la ejecución de la Etapa 1 del proyecto, que corresponde a la revisión y actualización de Estudios y Diseños, con una ejecución programada y ejecutada del 100%, que del total del contrato corresponde a un avance programado y ejecutado del 35,71%; se da inicio a la Etapa No 2 el 28 de marzo de 2022 con el entrega del predio, a la fecha y según el reporte de la Interventoría mediante informe semanal No 5 a corte del 1 mayo de 2022 se tiene un avance físico programado del 1,48% versus un avance físico ejecutado del 0,55% presentando un atraso del 0,93%, debido a las fuertes lluvias presentadas en el sector."</t>
  </si>
  <si>
    <t>10/05/2022 Verificar periodo de reporte.
No se generan observaciones respecto al análisis reportado para el seguimiento del indicador.</t>
  </si>
  <si>
    <t>Durante la vigencia se proyecta la terminación de dos proyectos de obra, 1 en Modalidad de obra nueva y 1 en modalidad de reforzamiento estructural, al cierre del mes de mayo presenta el siguiente avance:
OBRA NUEVA. CD SAN DAVID: se realizó la modificación No 5 para la suspensión del Contrato de Obra 15035 y Contrato de Interventoría No 15047 de 2020, desde el 10 de mayo de 2022 hasta el 10 de junio de 2022,  toda vez que a la fecha ENEL CODENSA no ha aprobado la actualización del Serie 3, proceso indispensable para la energización definitiva del Centro Día.
OBRA DE REFORZAMIENTO ESTRUCTURAL Y/O RESTITUCIÓN: CAMPO VERDE: según el informe semanal No. 9 a corte del 31 de mayo de 2022, entregado por la Interventoría, y correspondiente a la etapa No 2 el proyecto presenta un avance programado físico 0,72% y un avance ejecutado físico del 0,31%, se evidencia un adelanto del 0,41%; es de aclarar que se presentó un ajuste a la programación avalado por interventoría, ajustados al proceso constructivo</t>
  </si>
  <si>
    <t>08/06/2022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</si>
  <si>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junio presentan el siguiente avance:
OBRA NUEVA. CD SAN DAVID: En atención a la necesidad de realizar obras adicionales por el cambio del punto de red de energía para la conexión definitiva, se requirió realizar modificación contractual de prórroga y adición a los contratos de obra e interventoría. En virtud de lo anterior, la obra prevé culminar en el mes de agosto de 2022, de no presentarse situaciones adicionales de carácter técnico o jurídico.
Teniendo en cuenta que, el contrato de obra e interventoría se encontraban suspendidos y en su reinicio se suscribió prórroga y adición  para el reporte del presente informe, se remiten los documentos de la modificación contractual mencionada que contemplan la justificación que motivó la misma, ya que al cierre del periodo aún no se presentan informes semanales. 
OBRA DE REFORZAMIENTO ESTRUCTURAL Y/O RESTITUCIÓN: CAMPO VERDE: Según el informe semanal No. 13 entregado por la Interventoría, y correspondiente a la etapa No 2 el proyecto presenta un avance programado físico 8,24% y un avance físico ejecutado del 6,87% se evidencia atraso del 1,37%, correspondiente a la revisión e inclusión de los Ítems No previstos - NP para la etapa de reforzamiento estructural.</t>
  </si>
  <si>
    <t>7/07/2022 Se recomienda verificar al análisis reportado, ya que el seguimiento es con corte a 30 de junio (II trimestre de la vigencia).
Así mismo, reportar la evidencia formulada "Informes mensuales o semanales de interventoría o supervisión o acta de terminación", donde se logré evidenciar la justificación del rezago en la OBRA NUEVA. CD SAN DAVID, lo que conlleva a un cumplimiento del indicar del 0%.
11/07/2022 Se recomienda continuar con la gestión pertinente para lograr la meta formulada, así como verificar la programación del indicador de acuerdo a la necesidad, planeación y gestión del proyecto y proceso para la siguiente vigencia.
No se generan más observaciones respecto al análisis reportado para el seguimiento del indicador.</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</si>
  <si>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</si>
  <si>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</si>
  <si>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</si>
  <si>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</si>
  <si>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</si>
  <si>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</si>
  <si>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2022 será de 498 equipamientos, y su meta de ejecución será al menos el 60%.
Para calcular el avance del indicador se realizará con el último reporte de la vigencia.</t>
  </si>
  <si>
    <t>En el marco del Plan de Desarrollo " Un nuevo contrato social y ambiental para el siglo XXI", la Secretaría Distrital de Integración Social, intervino 48  equipamientos de la SDIS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</si>
  <si>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76  equipamientos de la Secretaria Distrital de Integración Social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</si>
  <si>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62 equipamientos administrados durante el mes de marzo, en modalidad de mantenimiento preventivo o correctivo para garantizar una atención de calidad a la ciudadanía.</t>
  </si>
  <si>
    <t>En el marco del Plan de Desarrollo " Un nuevo contrato social y ambiental para el siglo XXI", la Secretaría Distrital de Integración Social, intervino 36 equipamientos administrados durante el mes de abril, en modalidad de mantenimiento preventivo o correctivo para garantizar una atención de calidad a la ciudadanía.</t>
  </si>
  <si>
    <t>10/05/2022 No se generan observaciones respecto al análisis reportado para el seguimiento del indicador.</t>
  </si>
  <si>
    <t>En el marco del Plan de Desarrollo " Un nuevo contrato social y ambiental para el siglo XXI", la Secretaría Distrital de Integración Social, intervino 21 equipamientos administrados durante el mes de mayo, en modalidad de mantenimiento, preventivo o correctivo, para garantizar una atención de calidad a la ciudadanía.</t>
  </si>
  <si>
    <t>En el marco del Plan de Desarrollo " Un nuevo contrato social y ambiental para el siglo XXI", la Secretaría Distrital de Integración Social, intervino 29  equipamientos administrados durante el mes de junio, en modalidad de mantenimiento, preventivo o correctivo, para garantizar una atención de calidad a la ciudadanía.</t>
  </si>
  <si>
    <t>07/07/2022 No se generan observaciones respecto al análisis reportado para el seguimiento del indicador.</t>
  </si>
  <si>
    <t>Debido a que el indicador es anual, para el reporte con corte a junio no se genera gráfica.</t>
  </si>
  <si>
    <t xml:space="preserve">  </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</si>
  <si>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</si>
  <si>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GPS-001</t>
  </si>
  <si>
    <t>Seguimiento a la ejecución de las políticas públicas sociales que lidera la Secretaría Distrital de Integración Social</t>
  </si>
  <si>
    <t>Verificar el seguimiento a la  implementación de las políticas públicas sociales lideradas por la Secretaría Distrital de Integración Social (infancia y adolescencia,  familias, envejecimiento y vejez, adultez, habitabilidad en calle y juventud) a través del informe semestral</t>
  </si>
  <si>
    <t>Seguimiento a las Subdirecciones Técnicas Poblacionales en la implementación de las políticas públicas sociales a cargo de la Secretaría Distrital de Integración Social</t>
  </si>
  <si>
    <t>(Número de informes entregados / Número de políticas lideradas por la entidad) * 100</t>
  </si>
  <si>
    <t>Diligenciamiento total del formato Informe de seguimiento y autocontrol de las políticas públicas sociales (FOR-GPS-004)</t>
  </si>
  <si>
    <t>Para obtener el numerador se suma semestralmente  el número de informes presentados oportunamente en el formato establecido
El denominador corresponde a las seis (6) políticas que lidera la entidad
El cumplimiento de la meta corresponde a 6 informes semestrales, es decir uno por cada política pública liderada por la entidad.
Nota: el resultado al final de la vigencia es acumulado.</t>
  </si>
  <si>
    <t>Formato Informe de seguimiento y autocontrol de las políticas públicas sociales (FOR-GPS-004) diligenciado</t>
  </si>
  <si>
    <r>
      <t xml:space="preserve">El equipo de política del proceso, se encuentra realizando la oficialización del formato Informe de seguimiento y autocontrol de las políticas públicas sociales ante el Sistema de Gestión.  
</t>
    </r>
    <r>
      <rPr>
        <strike/>
        <sz val="9"/>
        <rFont val="Arial"/>
        <family val="2"/>
      </rPr>
      <t xml:space="preserve">
</t>
    </r>
    <r>
      <rPr>
        <sz val="9"/>
        <rFont val="Arial"/>
        <family val="2"/>
      </rPr>
      <t>Este formato permitirá consolidar información de manera homogénea y periódica de los avances de las políticas públicas lideradas por la entidad.</t>
    </r>
  </si>
  <si>
    <t>10/03/2022 Se recomienda brindar un análisis estratégico de la gestión realizada.
14/03/2022 Verificar ajustes y complementar.
15/03/2022 No se generan observaciones respecto al análisis reportado para el seguimiento del indicador.</t>
  </si>
  <si>
    <t>Se realiza primera reunión ampliada del equipo de política (18 de febrero) donde participaron las Subdirecciones Técnicas, Dirección de Análisis y Diseño Estratégico, Dirección Poblacional y Subsecretaría, allí se define el plan de trabajo y se brindan orientaciones para la implementación de las políticas durante la vigencia 2022.  
Se proyecta memorando I2022006792 para la solicitud de oficialización del formato de informe Seguimiento y autocontrol, el cual permitirá registrar avances y realizar el seguimiento semestral a las políticas públicas lideradas por la entidad.</t>
  </si>
  <si>
    <t>10/03/2022 No se generan observaciones respecto al análisis reportado para el seguimiento del indicador.</t>
  </si>
  <si>
    <r>
      <rPr>
        <sz val="9"/>
        <color rgb="FFFF0000"/>
        <rFont val="Arial"/>
        <family val="2"/>
      </rPr>
      <t xml:space="preserve">
</t>
    </r>
    <r>
      <rPr>
        <sz val="9"/>
        <color theme="1"/>
        <rFont val="Arial"/>
        <family val="2"/>
      </rPr>
      <t xml:space="preserve">
La Dirección Poblacional junto con la Subsecretaría y la Dirección de Análisis y Diseño Estratégico realizaron la revisión de los informes cualitativos de seguimiento vigencia 2021, de las Políticas Públicas que lidera la entidad, los cuales fueron remitidos a la Secretaria Distrital de Planeación, para su respectiva retroalimentación. 
Actualmente el procedimiento de elaboración de informes y formato de informe de seguimiento y autocontrol se encuentran en ajustes, de acuerdo a  las observaciones y retroalimentación de la Subsecretaría.</t>
    </r>
    <r>
      <rPr>
        <sz val="9"/>
        <rFont val="Arial"/>
        <family val="2"/>
      </rPr>
      <t xml:space="preserve">
</t>
    </r>
  </si>
  <si>
    <t>08/04/2022 Se recomienda verificar el análisis reportado ya que no es clara la relación del primer párrafo con el indicador, así mismo, no se identifica que paso con la oficialización del formato reportado en los anteriores meses.
13/04/2022 Se recomienda complementar el análisis con el fin de indicar que gestión se ha realizado para cumplir con el indicador y su meta.
18/04/2022 No se generan más observaciones respecto al análisis reportado para el seguimiento del indicador.</t>
  </si>
  <si>
    <t>La Dirección Poblacional como parte del seguimiento que realiza, convoca la tercera sesión de trabajo del equipo de políticas, allí se presentó la Circular 011 de 2022 - Sistema Distrital de Evaluación de Políticas Públicas, Programas y Proyectos (Dirección de Políticas Sectoriales), el avance de las políticas públicas de discapacidad y LGBTI y los avances del plan de trabajo definido para el año en curso.
Respecto a los documentos que se encuentran en tramite de oficialización, se realizaron los ajustes solicitados por la Subsecretaría y se remitieron nuevamente a revisión del equipo SG.
Se recibió retroalimentación de los informes de política por parte de la Secretaría de Planeación y se realizaron los ajustes correspondientes.</t>
  </si>
  <si>
    <t>10/05/2022 Se recomienda anexar al seguimiento la continuidad de las acciones reportadas en los anteriores meses. Por ejemplo; que ha pasado con los documentos que se iban a oficializar y que ha pasado con los informes remitidos a la Secretaria Distrital de Planeación.
18/04/2022 No se generan más observaciones respecto al análisis reportado para el seguimiento del indicador.</t>
  </si>
  <si>
    <t xml:space="preserve">
Posterior al ajuste de los informes de políticas, se cuenta con sus versiones finales, por lo que se realiza el envío de los mismos a la oficina asesora de comunicaciones para su correspondiente publicación en la página web de la entidad.
Se oficializa el procedimiento de elaboración de informes PCD-GPS-002 y sus documentos asociados (formato de informe de seguimiento y autocontrol FOR-GPS-004 E Instructivo Elaboración de informes cualitativos de política pública  INS-GPS-001) mediante circular 015 del 20 de mayo.  Dichos documentos fueron socializados con el equipo de políticas de las subdirecciones técnicas con el objetivo de garantizar la elaboración de reportes según lo establecido, permitiendo consolidar información de manera homogénea y periódica de los avances de las políticas públicas lideradas por la entidad.
</t>
  </si>
  <si>
    <t>08/06/2022 Se recomienda ser mas explícitos en la gestión realizada con los informes, ya que es lo que aporta al cumplimiento de la meta del indicador. Así mismo, se recomienda indicar cual es el aporte que obtiene el indicador, al oficializar el procedimiento y sus documentos asociados.
15/06/2022 Se recalca la recomendación de ser mas explícitos en la gestión realizada con los informes, ya que es lo que aporta al cumplimiento de la meta del indicador. Así mismo evidenciar la continuidad con lo reportado en el mes anterior.
16/06/2022 No se generan más observaciones respecto al análisis reportado para el seguimiento del indicador.</t>
  </si>
  <si>
    <r>
      <t xml:space="preserve">Los equipos de las políticas públicas (infancia y adolescencia,  familias, envejecimiento y vejez, adultez, habitabilidad en calle y juventud), elaboraron el informe semestral de seguimiento diligenciando el formato </t>
    </r>
    <r>
      <rPr>
        <i/>
        <sz val="9"/>
        <rFont val="Arial"/>
        <family val="2"/>
      </rPr>
      <t>Informe de seguimiento y autocontrol de las políticas públicas sociales (FOR-GPS-004)</t>
    </r>
    <r>
      <rPr>
        <sz val="9"/>
        <rFont val="Arial"/>
        <family val="2"/>
      </rPr>
      <t>, incluyendo allí elementos que permiten verificar el avance de las políticas públicas sociales lideradas por la Secretaría Distrital de Integración Social (ver Anexo 1: INFORMES SEGUIMIENTO Y AUTOCONTROL)
Adicionalmente, los informes de política validados por la Secretaría de Planeación fueron publicados en la página web de la entidad garantizando así el acceso a esta información por parte de la ciudadanía y otros sectores interesados en los avances de las políticas públicas.</t>
    </r>
  </si>
  <si>
    <t>07/07/2022 Se recomienda verificar y ajustar las evidencias, ya que solo se debe aportar el formato Informe de seguimiento y autocontrol de las políticas públicas sociales (FOR-GPS-004) diligenciado, así mismo, en algunos casos se están usando una versión no contralada.
Verificar al pertinencia de los primeros anexos así como su reporte, ya que el indicador esta enfocado en el informe semestral.
08/07/2022 No se generan más observaciones respecto al análisis reportado para el seguimiento del indicador.</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</si>
  <si>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</si>
  <si>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</si>
  <si>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</si>
  <si>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</si>
  <si>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</si>
  <si>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</si>
  <si>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</si>
  <si>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</si>
  <si>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</si>
  <si>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</si>
  <si>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Sin embargo, 47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Adicional, se evidencia en los resultados que comparados con el mes anterior ingresaron 1.885 casos de más debido a la coyuntura de creación y activación de usuarios.
De los casos gestionados, los usuarios contestaron 1.295 encuestas de satisfacción, correspondiente al 23% de los casos gestionados. En 1.139 de las encuestas, la calificación del usuario sobre la satisfacción del servicio de la Mesa tuvo puntajes promedio de 4 a 5, es decir, BUENO o EXCELENTE (primer nivel 745 de 814 es decir un 92% de satisfacción y segundo nivel 394 de 481 es decir un 82% de satisfacción), obteniendo como resultado general un 88% de satisfacción de usuarios en estas calificaciones, que comparado con la meta del 90%, nos arroja un cumplimiento del indicador en un 98%. </t>
  </si>
  <si>
    <t>14/03/2022 No se generan observaciones respecto al análisis presentado en el seguimiento al indicador de gestión. Se deja la siguiente recomendación: adelantar las acciones pertinentes para lograr el cumplimiento con respecto a la meta propuesta.</t>
  </si>
  <si>
    <t>Al cierre del 28 de febrero de 2022, los tickets en estado SOLUCIONADO fueron 85 y los tickets en estado CERRADO fueron 6.225 para un total de 6.310 tickets gestionados de manera efectiva, de los 6.809 casos totales (No se tienen en cuenta 51 casos en estado ANULADO. 
De los casos gestionados, los usuarios contestaron 1.783 encuestas de satisfacción, correspondiente al 28% de los casos gestionados. En 1.490 de las encuestas, la calificación del usuario sobre la satisfacción del servicio de la Mesa tuvo puntajes promedio de 4 a 5, es decir, BUENO o EXCELENTE, obteniendo como resultado general un 84% de satisfacción de usuarios en estas calificaciones, que comparado con la meta del 90%, nos arroja un cumplimiento del indicador en un 93%.</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</si>
  <si>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De los casos gestionados, los usuarios contestaron 1.675 encuestas de satisfacción, correspondiente al 31% de los casos gestionados. En 1.461 de las encuestas, la calificación del usuario sobre la satisfacción del servicio de la Mesa tuvo puntajes promedio de 4 a 5, es decir, BUENO o EXCELENTE, obteniendo como resultado general un 87% de satisfacción de usuarios en estas calificaciones, que comparado con la meta del 90%, nos arroja un cumplimiento del indicador en un 97%. </t>
  </si>
  <si>
    <t>19/04/2021 No se generan observaciones y/o recomendaciones respecto al análisis presentado en el seguimiento al indicador de gestión.</t>
  </si>
  <si>
    <t xml:space="preserve">Al cierre del 30 de abril de 2022, los tickets en estado SOLUCIONADO fueron 434 y los tickets en estado CERRADO fueron 3.028 para un total de 3.462 tickets gestionados de manera efectiva, de los 3.787 casos totales (No se tienen en cuenta 16 casos en estado ANULADO
De los casos gestionados, los usuarios contestaron 1.019 encuestas de satisfacción, correspondiente al 29% de los casos gestionados. En 878 de las encuestas, la calificación del usuario sobre la satisfacción del servicio de la Mesa tuvo puntajes promedio de 4 a 5, es decir, BUENO o EXCELENTE, obteniendo como resultado general un 86% de satisfacción de usuarios en estas calificaciones, que comparado con la meta del 90%, nos arroja un cumplimiento del indicador en un 96%. </t>
  </si>
  <si>
    <t>10/05/2022 No se generan observaciones respecto al análisis presentado en el seguimiento al indicador de gestión. Solo se tiene la siguiente recomendación: adelantar todas las acciones pertinentes para alcanzar a lograr la meta propuesta.</t>
  </si>
  <si>
    <t xml:space="preserve">Al cierre del 31 de mayo de 2022, los tickets en estado SOLUCIONADO fueron 251 y los tickets en estado CERRADO fueron 3.851 para un total de 4.106 tickets gestionados de manera efectiva, de los 4.470 casos totales (No se tienen en cuenta 52 casos en estado ANULADO).
De los casos gestionados, los usuarios contestaron 1.195 encuestas de satisfacción, correspondiente al 29% de los casos gestionados. En 1.061 de las encuestas, la calificación del usuario sobre la satisfacción del servicio de la Mesa tuvo puntajes promedio de 4 a 5, es decir, BUENO o EXCELENTE, obteniendo como resultado general un 89% de satisfacción de usuarios en estas calificaciones, que comparado con la meta del 90%, nos arroja un cumplimiento del indicador en un 99%. </t>
  </si>
  <si>
    <t>13/06/2022 No se generan observaciones y/o recomendaciones respecto al análisis presentado al indicador de gestión.</t>
  </si>
  <si>
    <t xml:space="preserve">Al cierre del 30 de junio de 2022, los tickets en estado SOLUCIONADO fueron 498 y los tickets en estado CERRADO fueron 3.110 para un total de 3.608 tickets gestionados de manera efectiva, de los 3.922 casos totales (No se tienen en cuenta 32 casos en estado ANULADO).
De los casos gestionados, los usuarios contestaron 1.071 encuestas de satisfacción, correspondiente al 26% de los casos gestionados. En 969 de las encuestas, la calificación del usuario sobre la satisfacción del servicio de la Mesa tuvo puntajes promedio de 4 a 5, es decir, BUENO o EXCELENTE, obteniendo como resultado general un 90% de satisfacción de usuarios en estas calificaciones, que comparado con la meta del 90%, nos arroja un cumplimiento del indicador en un 100%. </t>
  </si>
  <si>
    <t>12/07/2022 No se generan observaciones y/o recomendaciones respecto al análisis presentado al indicador de gestión.</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</si>
  <si>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</si>
  <si>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</si>
  <si>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</si>
  <si>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</si>
  <si>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</si>
  <si>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</si>
  <si>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</si>
  <si>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</si>
  <si>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de los cuales 47  fueron anulados por falta de información). Con lo cual el resultado de atención fue de 93%, que comparado con la meta del 95% se logra un cumplimiento del 98% de lo planeado. En comparación con el mes de diciembre 2021 se evidencia un aumento de 1.885 casos relacionados con la coyuntura de creación y activación de usuarios.
Durante el mes, 362 casos quedaron en estado SUSPENDIDO, los cuales 347 pertenecen a primer nivel (283 por falta de licencia de correo, 33 por repuestos),11 a segundo nivel de infraestructura y 4  a segundo nivel desarrollo.
59 casos quedaron  en estado EN PROCESO, de los cuales 5 pertenecen a primer nivel, 4 a segundo nivel de infraestructura, 1 a segundo nivel de desarrollo, 49 al proveedor Gran Imagen (impresoras).
14 casos quedaron en estado REGISTRADO, de los cuales 8 pertenecen a primer nivel, 1 a segundo nivel infraestructura y 5 a proveedor Gran Imagen (impresoras).
1 caso quedo  en estado DESAPROBADO, el cual pertenece a primer nivel.
La mayoría de los casos se relacionaron con Directorio Activo (2.226), Sirbe (519),  IOPS (511), AZ Digital (458), Seven (424), Información de usuario (369), Correo (212), Laser (198), Equipo Completo (144), Celular (111) y Focalización (108). </t>
  </si>
  <si>
    <t xml:space="preserve">Al cierre del 28 de febrero de 2022, los tickets en estado SOLUCIONADO fueron 85 y los tickets en estado CERRADO fueron 6.225 para un total de 6.310 tickets gestionados de manera efectiva, de los 6.809 casos totales (No se tienen en cuenta 51 casos en estado ANULADO). Obteniendo como resultado de atención un 93%, que comparado con la meta del 95% se logra un cumplimiento del 98% de lo planeado. 
Durante el mes, 359 casos quedaron en estado SUSPENDIDO, los cuales 336 pertenecen a primer nivel (222 por falta de licencia de correo, 53 por repuestos entre otros),17 a segundo nivel de infraestructura y 6  a segundo nivel desarrollo y servicios.
118 casos quedaron  en estado EN PROCESO, de los cuales 11 pertenecen a primer nivel, 3 a segundo nivel de infraestructura, 2 a segundo nivel desarrollo y  servicios, 102 al proveedor Gran Imagen (impresoras).
13 casos quedaron en estado REGISTRADO, de los cuales 11 pertenecen a primer nivel, 1 a segundo nivel infraestructura y 1 segundo nivel desarrollo y  servicios.
8 caso quedo  en estado DESAPROBADO, el cual pertenece 1 a primer nivel, 1 a segundo nivel desarrollo, 6 al proveedor Gran Imagen (impresoras).
1 caso quedo  en estado PENDIENTE el cual pertenece a segundo nivel infraestructura.
 La mayoría de los casos se relacionaron con Directorio Activo (1.970), IOPS (864), Sirbe (764), Información de usuario (504), AZ Digital (495), Seven (395), Equipo Completo (358),  Laser (304),Correo (252), CPU (133) y Focalización (106). </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</si>
  <si>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Obteniendo como resultado de atención un 93%, que comparado con la meta del 95% se logra un cumplimiento del 98% de lo planeado. 
Durante el mes, 252 casos quedaron en estado SUSPENDIDO, los cuales 197 pertenecen a primer nivel (109 por falta de licencia de correo, 65 por repuestos, entre otros),50 a segundo nivel de infraestructura y 5 a segundo nivel desarrollo y servicios.
96 casos quedaron  en estado EN PROCESO, de los cuales 3 pertenecen a primer nivel, 9 a segundo nivel de infraestructura, 10 a segundo nivel desarrollo y  servicios, 74 al proveedor Gran Imagen (impresoras).
26 casos quedaron en estado REGISTRADO, de los cuales 17 pertenecen a primer nivel, 4 a segundo nivel infraestructura, 3 segundo nivel desarrollo y  servicios y 2 al proveedor Gran Imagen (impresoras).
21 casos quedaron  en estado DESAPROBADO, el cual pertenece 1 a segundo nivel infraestructura, 12 a segundo nivel desarrollo y 8 al proveedor Gran Imagen (impresoras).
La mayoría de los casos se relacionaron con Directorio Activo (1.224), IOPS (726), Sirbe (684), AZ Digital (410),  Focalización (394), Seven (351), Laser (326), Equipo Completo (317), Información de usuario (253), Correo (251) y CPU (136). </t>
  </si>
  <si>
    <t>07/04/2022 No se generan observaciones respecto al análisis presentado en el seguimiento al indicador de gestión. Se deja la siguiente recomendación: adelantar las acciones pertinentes para lograr el cumplimiento con respecto a la meta propuesta.</t>
  </si>
  <si>
    <t xml:space="preserve">Al cierre del 30 de abril de 2022, los tickets en estado SOLUCIONADO fueron 434 y los tickets en estado CERRADO fueron 3.028 para un total de 3.462 tickets gestionados de manera efectiva, de los 3.787 casos totales (No se tienen en cuenta 16 casos en estado ANULADO). Obteniendo como resultado de atención un 96%, que comparado con la meta del 95% se logra un cumplimiento del 101% de lo planeado. 
Durante el mes, 225 casos quedaron en estado SUSPENDIDO, los cuales 210 pertenecen a primer nivel (105 por falta de licencia de correo, 33 por  citas pactadas, 30 por falta de documentación y/o información, 27 por repuestos, entre otros),10 a segundo nivel de infraestructura y 5 a segundo nivel desarrollo y servicios.
76 casos quedaron  en estado EN PROCESO, de los cuales 55 al proveedor Gran Imagen (impresoras), 13 pertenecen a primer nivel, 5 a segundo nivel de infraestructura, 3 a segundo nivel desarrollo y servicios.
21 casos quedaron en estado REGISTRADO, de los cuales 15 pertenecen a primer nivel, 1 a segundo nivel infraestructura, 5 segundo nivel desarrollo y  servicios.
2 casos quedaron  en estado DESAPROBADO, el cual pertenece 1 a primer nivel, 1 a segundo nivel desarrollo.
1 caso quedo  en estado PENDIENTE, el cual pertenece 1 a segundo nivel infraestructura.
 La mayoría de los casos se relacionaron con Directorio Activo (763), Sirbe (680), IOPS (290), Focalización (249), AZ Digital (248), Equipo Completo (234), Seven (221), Laser (184), Información de usuario (179), CPU (139) y Correo (120). </t>
  </si>
  <si>
    <t>09/05/2022 No se generan observaciones respecto al análisis presentado en el seguimiento al indicador de gestión.</t>
  </si>
  <si>
    <t xml:space="preserve">Al cierre del 31 de mayo de 2022, los tickets en estado SOLUCIONADO fueron 251 y los tickets en estado CERRADO fueron 3.855 para un total de 4.106 tickets gestionados de manera efectiva, de los 4.470 casos totales (No se tienen en cuenta 52 casos en estado ANULADO). Obteniendo como resultado de atención un 92%, que comparado con la meta del 95% se logra un cumplimiento del 97% de lo planeado. 
Durante el mes, 241 casos quedaron en estado SUSPENDIDO, los cuales 211 pertenecen a primer nivel (97 por falta de licencia de correo, 41 por repuestos, 25 por  citas pactadas, entre otros),30 a segundo nivel (infraestructura e inventarios SII).
95 casos quedaron  en estado EN PROCESO,  los cuales 75 pertenecen al proveedor Gran Imagen (impresoras), 13 pertenecen a segundo nivel  y 7 pertenecen a primer nivel.
27 casos quedaron en estado REGISTRADO, de los cuales 15 pertenecen a primer nivel, 7 a segundo nivel y 5 al proveedor Gran Imagen (impresoras).
1 caso quedo  en estado DESAPROBADO, el cual pertenece a segundo nivel fábrica de software.
 La mayoría de los casos se relacionaron con Directorio Activo (940), Sirbe (682), IOPS (405), AZ Digital (398), Laser (300), Información de usuario (245), Focalización (222), Seven (215), Correo (185), CPU (141) y Equipo Completo (140). </t>
  </si>
  <si>
    <t>09/06/2022 No se generan observaciones respecto al análisis presentado en el seguimiento al indicador de gestión. Se deja la siguiente recomendación: adelantar todas las acciones pertinentes para lograr cumplir con la meta propuesta.</t>
  </si>
  <si>
    <t xml:space="preserve">Al cierre del 30 de junio de 2022, los tickets en estado SOLUCIONADO fueron 498 y los tickets en estado CERRADO fueron 3.110 para un total de 3.608 tickets gestionados de manera efectiva, de los 3.922 casos totales (No se tienen en cuenta 32 casos en estado ANULADO). Obteniendo como resultado de atención un 92%, que comparado con la meta del 95% se logra un cumplimiento del 97% de lo planeado. 
Durante el mes, 158 casos quedaron en estado SUSPENDIDO, los cuales 134 pertenecen a primer nivel (35 por  citas pactadas, 28 pendientes por falta de documentación, 23 por licencia de correo, 22 por repuestos, entre otros),22 a segundo nivel y 2 al proveedor Gran Imagen.
100 casos quedaron  en estado EN PROCESO,  de los cuales 79 pertenecen al proveedor gran imagen, 13 pertenecen a primer nivel y 8 pertenecen a segundo nivel.
35 casos quedaron en estado REGISTRADO, de los cuales 27 pertenecen a primer nivel y 8 a segundo nivel.
.
3 caso quedo  en estado DESAPROBADO, de los cuales 2 pertenecen al proveedor gran imagen y 1 pertenecen a segundo nivel.
 La mayoría de los casos se relacionaron con Directorio Activo (600), Sirbe (584),  Focalización (384), AZ Digital (353), Seven (348), Laser (302), IOPS (293), Información de usuario (159), Correo (144), Equipo Completo (140) y CPU (89). </t>
  </si>
  <si>
    <t>11/07/2022 No se generan observaciones respecto al análisis presentado en el seguimiento al indicador de gestión. Se deja la siguiente recomendación: continuar con todas las acciones para cumplir con la meta propuesta.</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</si>
  <si>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</si>
  <si>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</si>
  <si>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31/03/2022.</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</si>
  <si>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</si>
  <si>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</si>
  <si>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</si>
  <si>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(número de personas que superaron la calificación inicial de evaluación pre / número de personas que diligenciaron la evaluación pre y post)100.</t>
  </si>
  <si>
    <t xml:space="preserve">Formatos de evaluación pre y post diligenciado
</t>
  </si>
  <si>
    <t>Primero registrar para cada servidor participante, el valor de la evaluación pre test y luego registrar el valor de la evaluación post test, posteriormente calcular del 100% de las personas que diligenciaron la evaluación pre y post test, cuántos incrementaron su calificación.</t>
  </si>
  <si>
    <t>Base de datos con resultados de evaluaciones Pre y Post test con el porcentaje de incremento individual que contenga el número de personas que alcanzaron superar la brecha</t>
  </si>
  <si>
    <t>Durante el mes de enero se construyó, revisó y adoptó el Plan Institucional de Capacitación para la vigencia 2022</t>
  </si>
  <si>
    <t>15/03/2022
No se generan observaciones ni recomendaciones para el periodo.</t>
  </si>
  <si>
    <t>Durante este mes no se llevaron a cabo actividades de capacitación a las que se les aplique la medición de cierre de brecha, teniendo en cuenta que solo se realizó la inducción institucional al personal nuevo en la entidad y no contempla la aplicación de esta medición.</t>
  </si>
  <si>
    <t>Durante el mes de marzo se dio inicio a los diplomados en ejecución del Plan Institucional de Capacitación, los cuales tienen una duración de 100 horas y contarán con la medición de cierre de brecha una vez finalizadas las horas proyectadas, lo cual se estima que se de en el mes de junio. 
Igualmente, para el tema de redacción y ortografía, que dio inicio durante este mismo mes, una vez finalicen las 12 horas de formación para todos los grupos, se realizará la medición, lo cual se estima que finalice en el mes de abril.</t>
  </si>
  <si>
    <t>18/04/2022
No se generan observaciones ni recomendaciones para el periodo.</t>
  </si>
  <si>
    <t>Durante el mes de abril se realizó la capacitación en Redacción y Ortografía a la cual  se le realizó la medición de cierre de brecha. De este tema, 32 servidores y servidoras participantes diligenciaron la evaluación pre y post, obteniendo que un total de 23 servidores y servidoras aumentaron su conocimiento.  
Lo que representa un 72% de disminución de brecha de conocimiento para el período.</t>
  </si>
  <si>
    <t>12/05/2022
No se generan observaciones ni recomendaciones para el periodo.</t>
  </si>
  <si>
    <t xml:space="preserve">13/06/2022
No se generan observaciones para el periodo. 
Se recomienda asegurar que el reporte del segundo trimestre que contiene datos cuantitativos, coincida con los cualitativos que se han reportado para los meses de abril y mayo. </t>
  </si>
  <si>
    <t>12/07/2022
En las evidencias: Mes de abril se observan 23 personas que aumentaron su conocimiento, no 26, revisar.
14/07/2022
No se identifican observaciones adicionales para el reporte del periodo. Para el próximo trimestre, se sugiere remitir la evidencia en formato editable (Excel) con el propósito de facilitar la validación de los datos cuantitativos reportados.</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</si>
  <si>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</si>
  <si>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</si>
  <si>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</si>
  <si>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</si>
  <si>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</si>
  <si>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</si>
  <si>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</si>
  <si>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</si>
  <si>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 xml:space="preserve">Durante el mes de enero se elaboró, revisó y aprobó el Plan Anual de Bienestar e Incentivos vigencia 2022, y fue publicado en la página web de la entidad. </t>
  </si>
  <si>
    <t>Durante el mes de febrero se llevaron a cabo 15 actividades programadas en el marco de la ejecución del Plan Anual de Bienestar, 12 de ellas relacionadas con los grupos de Coro, Danza y Teatro, 1 actividad de envío de tarjetas de cumpleaños  y 2 actividades a las que se les aplicó la encuesta de satisfacción así: 
1). Charla Pre pensionados sobre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Entre los comentarios recibidos por parte de los asistentes se encuentran, conocimiento sobre régimen pensional, aclarar dudas respecto a las pensiones, toma informada de decisiones, y conocer beneficios, entre otros.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t>
  </si>
  <si>
    <t>18/04/2022
Ajustar dato cuantitativo y análisis cualitativo ya que según la evidencia, el número de personas que contestaron como satisfactorias las encuestas fueron 408.
Se sugiere aplicar las respectivas encuestas de satisfacción a la totalidad de las actividades desarrolladas y reportar los resultados obtenidos en el siguiente trimestre con el fin de asegurar el seguimiento a todas las actividades de bienestar que la entidad ha estado implementando.
18/04/2022
No se generan recomendaciones ni sugerencias adicionales para el periodo reportado.</t>
  </si>
  <si>
    <t xml:space="preserve">Durante el mes de abril se ejecutaron 7 actividades, con la cuales se llegó a un número considerable de servidores y servidoras. Si bien, muchas de las actividades desarrolladas tenían como público objetivo todos y todas los servidores de la SDIS, indistintamente de su vinculación, hubo una gran participación de los servidores de planta. 
La percepción del impacto que se obtuvo con el desarrollo de las actividades, arroja como positivo en la calidad de vida laboral y personal, de los participantes. El 90,6%, considera las actividades como positivas, mientras un 9,4% manifestó no percibir un impacto positivo en su calidad de vida laboral y/o personal asociado a la actividad. 
Entre los comentarios recibidos por parte de los asistentes se encuentran, conocimiento sobre temas de salud y como evitar enfermedades. Además, reconocen que son temas que contribuyen a su aprendizaje, motivación, conocimiento, integración y sentido de pertenencia por la institución, así como a incentivar en su trabajo la importancia del tema. </t>
  </si>
  <si>
    <t>Durante el mes de mayo se ejecutaron las siguientes actividades, a las cuales se les aplicó la encuesta de satisfacción: 
1.) Jornada liberada Proyectos sociales y académicos, sobre la cual se diligenciaron 814 respuestas, de las cuales, un 37% manifestó sentirse muy satisfecho, mientras el 55% indicó sentirse satisfecho, frente a un 8% que manifestó sentirse regular con la actividad.
2.) Jornada liberada Derechos Sexuales y reproductivos , se obtuvo un diligenciamiento de 799 encuestas de satisfacción, de las cuales se identificó que un 33% manifestó sentirse muy satisfecho, un 55% que afirmó sentirse satisfecho; frente a un 11% que expresó sentirse regular con la actividad.
3.) Acondicionamiento físico, el 73% de los participantes afirmó sentirse muy satisfecho con la actividad, frente a un 27% que afirmó sentirse satisfechos y consideran que dicha actividad genera un impacto positivo en su calidad de vida. 
4.) Arte y cultura, frente a como se sintió con la actividad un 60% manifestó haberse sentido muy satisfecho, el 35% satisfecho y un 5% manifestó sentirse regular; en general se manifestó tener un impacto positivo en su calidad de vida frente a la actividad.</t>
  </si>
  <si>
    <t>Durante el mes de junio se ejecutaron las siguientes actividades, a las cuales se les aplicó la encuesta de satisfacción: 
1) Jornadas realizadas sobre Liderazgo (531), diligenciada por el total de los asistentes, de los cuales, frente a la percepción sobre cómo se sintieron el 49.3% afirmó sentirse feliz, el 26% afirmó sentir super feliz y el 25% afirmó sentirse bien y solo el 0,6% afirmó sentirse mal
2) Violencia de Genero y amor romántico (471), de los cuales respondieron la encuesta de satisfacción 372 personas de la siguiente forma: frente a la percepción sobre cómo se sintieron el 44.1% afirmó sentirse feliz, el 40% afirmó sentirse súper feliz, el 15.3% afirmó sentirse bien y solo el 0,8% afirmó sentirse mal.
3) Cultivando nuestro Bienestar Emocional (119) personas respondieron la encuesta, frente a la cual el 38% afirmó sentirse súper feliz, el 50% feliz y el 3% bien.
4) Olimpiadas SDIS 2022  (384) personas respondieron la encuesta frente a la cual el 55% afirmó sentirse súper feliz, el 25% feliz, el 17% bien y el 4% afirmó sentirse mal
Durante el trimestre abril-junio se aplicaron encuestas a trece (13) actividades, con un total de 3.809 participantes que respondieron dichas encuestas, de los cuales 1332 afirmaron sentirse súper feliz y 2109 feliz, lo que nos arroja un 90% de nivel de satisfacción por parte de los funcionarios, en el periodo.</t>
  </si>
  <si>
    <t>12/07/2022:
La sumatoria señalada en rojo no coincide con los 3.441 reportados como ejecutado, revisar y ajustar.
14/07/2022
No se identifican observaciones ni recomendaciones adicionales para el reporte del periodo.</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</si>
  <si>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</si>
  <si>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</si>
  <si>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</si>
  <si>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</si>
  <si>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</si>
  <si>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</si>
  <si>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</si>
  <si>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</si>
  <si>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Durante el mes de enero se elaboró, revisó y aprobó el Plan Anual de Bienestar e Incentivos vigencia 2022, y fue publicado en la página web de la entidad. 
No se cuenta con encuestas de satisfacción por tratarse de actividades de planeación.</t>
  </si>
  <si>
    <t xml:space="preserve">Durante el mes de febrero se llevaron a cabo 15 actividades programadas, con las cuales se impactó un total de 614 servidores en el marco de la ejecución del Plan Anual de Bienestar, así: 
Componente formativo: 
*Charla- Pre pensionados sobre “traslado de fondo”, a la cual asistieron 56 personas. 
*Desayuno de bienvenida como terminación del proceso de inducción institucional de los nuevos funcionarios y funcionarias que ingresaron en el marco de la Convocatoria Distrito IV, con una asistencia de 314 personas. 
Componente social: 
*Actividad de CORO: 4 sesiones, con una asistencia de 36 personas. 
*Actividad de DANZA: 4 sesiones, con una asistencia de 44 personas. 
*Actividad de TEATRO: 4 sesiones, con una asistencia de 29 personas. No se tiene la percepción de estas actividades (coro, danza y teatro), puesto que aun se encuentran en ejecución).               
*Tarjetas de cumpleaños: para el periodo que se reporta, fueron enviadas 135 tarjetas de cumpleaños  a funcionarios y funcionarias  </t>
  </si>
  <si>
    <t>Durante el primer trimestre de 2022 se llevaron a cabo 36 actividades, algunas de ellas programadas en el marco de la ejecución del Plan Anual de Bienestar 2021, y otras (cumpleaños y actividades a coste cero) programadas en el Plan Anual de Bienestar 2022. Dentro de las actividades desarrolladas, 13 de ellas fueron relacionadas con las sesiones de los talleres de Coro, Danza y Teatro, con un número de 116 personas; 8 actividades relacionadas con visitas de Tu Boleta para la redención de Bonos de navidad y Cumpleaños otorgados en el marco de la ejecución del Contrato 10428 de 2021 suscrito entre la SDIS y el Instituto Distrital de Artes (IDARTES), apoyando a 181 servidores y servidoras en la redención de los Bonos; 3 visitas por parte de compensar brindando asesoría en salud y Caja de Compensación a 30 personas en el Nivel Central; 3 actividades de envío de tarjetas de cumpleaños con las cuales se impactaron 449 a servidores y servidoras SDIS; 3 actividades en el marco del Ciclo de conferencias por la conmemoración del Día Internacional de la mujer a las que asistieron 167 personas; 2 actividades para prepensionados llegando a 101 personas de la SDIS con dicho perfil; 1 campaña en conmemoración del Día Internacional de la mujer con la que se llegó a 4.000 personas de la SDIS; 1 actividad relacionada con las Olimpiadas llegando a 650 personas; 1 actividad de bienvenida para los nuevos servidores que ingresaron en el marco del Plan Anual de Bienestar e Incentivos, al cual asistieron 314 personas.
Para el cálculo del indicador se tuvieron en cuenta las actividades en las que se impactaron a los servidores de planta durante el período reportado, para un total de 1105 y con una Planta definida de 2175 empleos para la Entidad, logramos un 51% de avance sobre la meta.</t>
  </si>
  <si>
    <t>18/04/2022
En la evidencia entregada  se indica un total de 6024 participantes y no se identifican las 1105 personas impactadas según lo reportado. Se debe tener en cuenta que en el soporte del indicador se debe poder verificar el numerador y denominador del indicador para el periodo reportado.
18/04/2022
No se generan recomendaciones ni sugerencias adicionales para el periodo reportado.</t>
  </si>
  <si>
    <t>Durante el mes de mayo se llevaron a cabo 14 actividades, con las cuales se impactaron 4.336 personas en el marco de la ejecución del Plan Anual de Bienestar. Dichas actividades fueron: 
* Jornadas Liberadas (2)  Proyectos sociales y académicos de Transformación con un número de asistencia de 814; Derechos sexuales y derechos reproductivos con una participación de 799 personas. 
* Sesiones de acondicionamiento físico (3): la primera llevada a cabo el 24/05/2022 con un número de participantes de 18 personas; la segunda el 25/05/2022 con una participación de 3 personas; y la tercera con una participación de 8 personas. 
* Días culturales (2): el primero de este el día 27/05/2022 con una participación de 56 funcionarios y funcionarias sin contar sus familias; el 28/05/2022 con una participación de 26 funcionarios y funcionarias sin contar sus familias. 
* Inauguración de las Olimpiadas SDIS 2022; con una participación de 1000 personas. 
* Desarrollo de los torneos en las diferentes disciplinas con una participación de 1.112 personas. 
* Taller sobre hábitos de vida saludables con una participación de 45 personas. 
* Charla de clima organizacional “reconéctate con tu sentido de vida”, con una asistencia de 121 personas. 
* Taller de actividad física; Autocuidado emocional, físico, intelectual, y social, con una participación de 18 de personas.
* Olimpiadas SDIS 2022  cierre, con una participación de 200 personas. 
* Se remitieron 116 tarjetas de cumpleaños a los servidores y servidores que cumplieron año durante el periodo que reporta. Para verificar el índice de cobertura durante el periodo.</t>
  </si>
  <si>
    <t>13/06/2022
No se generan observaciones ni recomendaciones para el periodo.</t>
  </si>
  <si>
    <t>Durante el mes de junio se llevaron a cabo 9 actividades, con las cuales se impactaron a 2.559 servidores y servidoras de la SDIS en el marco de la ejecución del Plan Anual de Bienestar e Incentivos. Dichas actividades fueron: 
* Jornadas Liberadas (3) con una participación en total de 1.858 persona: Liderazgo (531), violencia de Género y amor romántico (471), y Cultivando nuestro bienestar emocional (856). 
* Un taller de prevención de riesgo de suicidio, con un número de participantes de 126 personas. 
* Un taller sobre manejo del estrés “con el tiempo en las manos” con una participación de 54 personas. 
* Una de actividad física de forma presencial en la comunidad de Cuidado Bosque popular de la Subdirección para la Vejez con una participación de 17 personas. 
* Socialización del Plan Anual de Bienestar e Incentivos con una participación de 60 personas. 
* Una feria de Vivienda en articulación con Compensar, en diferentes fechas (Casa Rosada, Santa Fe, Chapinero, Tunjuelito y San Cristóbal), logrando impactar 444 servidores y servidoras. 
* En aras de aportar en el salario emocional de los servidores se remitieron 144 tarjetas de cumpleaños a los servidores y servidores que cumplieron durante el periodo reportado. 
El balance del trimestre da cuenta de que se contó con 8.533 participaciones de servidores (as) públicos en actividades del Plan de Bienestar.
Para el cierre del indicador se va a tomar la actividad de la Celebración del Día de la Familia SDIS con la cual se llegó al 100%  de los servidores y servidoras (1766) y no los 8.533, por que con solo esta actividad se da cobertura al 100% de los servidores(as) de la Entidad.
No obstante aunque ya se haya cumplido la meta de cobertura, se dará continuidad con las actividades programadas, para alcanzar una mayor participación de servidores en estas.</t>
  </si>
  <si>
    <t>12/07/2022
En el análisis no es claro por qué primero se dice que en el mes de junio se impactaron 2,559 servidores(doras), pero luego se dice que en el trimestre se tuvo una cobertura del 100% con 1,766, ajustar la redacción. Ahora bien en las evidencias se tiene que se impactaron a 8533, habría que poner esta cifra en el ejecutado y en el programado el total de servidores activos para el periodo, revisar.
14/07/2022
No se identifican observaciones ni recomendaciones adicionales para el reporte del periodo.</t>
  </si>
  <si>
    <t>TH-008</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</si>
  <si>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</si>
  <si>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</si>
  <si>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</si>
  <si>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</si>
  <si>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</si>
  <si>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Base de datos de accidentalidad</t>
  </si>
  <si>
    <t>En el mes de Enero 2022 se presentaron 52 eventos,  los cuales han sido reportados a la ARL Positiva, de estos accidentes 35 fueron por causa del COVID-19 (prueba confirmada) que corresponde al 67% de los accidentes ocurridos en el mes, el otro 33% corresponden a accidentes ocurridos por Golpes, lesiones múltiples, violencia y torceduras.
Para un total de 10411 entre funcionarios de planta y contratistas la frecuencia de la accidentalidad fue de 0,5%
A fin de reducir la accidentalidad se realizaron las siguientes acciones:
* Se estableció el cronograma de inspecciones 2022  para todas las Unidades Operativas de la SDIS .
* Se realizaron Inspecciones locativas, de emergencias y de verificación del Protocolo de Bioseguridad a las Unidades Operativas.
• Se estableció el cronograma de actividades de capacitación vigencia 2022, de acuerdo con la identificación de los riesgos y peligros a que se encuentran expuestos, capacitación en protocolo de Bioseguridad y prevención de caídas para el mes de febrero de 2022.</t>
  </si>
  <si>
    <t>En el mes de febrero 2022 se presentaron 42 eventos,  los cuales han sido reportados a la ARL Positiva, de estos accidentes 22 fueron por causa de golpes o contusiones que corresponde al 52% de los accidentes ocurridos en el mes, el otro 48% corresponde a accidentes ocurridos por COVID-19, torcedura esguince, golpe herida, trauma superficial, herida y lesiones múltiples.
Para un total de 10263 entre funcionarios de planta y contratistas la frecuencia de la accidentalidad fue de 0,41%
A fin de reducir la accidentalidad se realizaron las siguientes acciones:
* Se realizaron Inspecciones locativas, de emergencias y de verificación del Protocolo de Bioseguridad a las Unidades Operativas.
• Se realizaron actividades contenidas en el cronograma de actividades de capacitación vigencia 2022, de acuerdo a la identificación de los riesgos y peligros a que se encuentran expuestos, capacitación en protocolo de Bioseguridad y prevención de riesgos en el 2022.</t>
  </si>
  <si>
    <t xml:space="preserve">En el mes de abril  2022 se presentaron 37 eventos,  los cuales han sido reportados a la ARL Positiva, de estos accidentes 4 fueron por riesgo biomecánico correspondiente al 10.81%  3 por peligro biológico correspondiente al 8.10%  y 30 por condiciones de seguridad correspondientes a el 81.08%, para este mes se contaron con 1778 trabajadores de planta y 8604 contratistas para un total de 10.382 funcionarios, la frecuencia de la accidentalidad fue de 0,36%, porcentaje por debajo del techo fijado.
Con el fin de reducir la accidentalidad se realizaron las siguientes acciones:
* Se realizaron Inspecciones locativas, de emergencias y de verificación del Protocolo de Bioseguridad a las Unidades Operativas.
• Se realizaron capacitaciones según cronograma de actividades de capacitación vigencia 2022
</t>
  </si>
  <si>
    <t>En el mes de mayo 2022 se presentaron 46 eventos,  los cuales han sido reportados a la ARL Positiva, de estos accidentes 30 fueron por causa de golpes que corresponden al 65% de los accidentes ocurridos en el mes, el otro 35% corresponden a accidentes ocurridos por heridas, torcedura, trauma superficial, lesiones múltiples y conmoción o trauma interno
Para un total de 10.485 entre funcionarios de planta y contratistas la frecuencia de la accidentalidad fue de 0,44%
Con el fin de reducir la accidentalidad se realizaron las siguientes acciones:
* Seguimiento a los procesos de investigación de los accidentes de trabajo ocurridos
* Se realizó seguimiento a la ejecución del cronograma de inspecciones 2022 para todas las Unidades Operativas de la SDIS  frente al proceso de visitas
* Se realizaron Inspecciones locativas de emergencias y de verificación del Protocolo de Bioseguridad a las Unidades Operativas programadas para el periodo evaluado.
• Se hizo seguimiento a la ejecución del cronograma de actividades de capacitación vigencia 2022, de acuerdo con la identificación de riesgos y peligros a que se encuentran expuestos, capacitación en prevención de caídas, riesgo público y generalidades de atención en emergencias.</t>
  </si>
  <si>
    <t>En el mes de junio 2022 se presentaron 19 eventos, los cuales han sido reportados a la ARL Positiva, de estos accidentes 10 fueron por causa de golpes que corresponden al 53% de los accidentes ocurridos en el mes, el 16% corresponden a accidentes ocurridos por torcedura, esguince, desgarro muscular, herida o laceración de músculo o tendón, y el 31% restante por trauma, luxación, conmoción, quemadura y herida.
Para un total de 8.964 entre funcionarios de planta y contratistas la frecuencia de la accidentalidad fue de 0,21%, por debajo de la línea de referencia fijada.
Con el fin de reducir la accidentalidad se realizaron las siguientes acciones:
* Se realiza seguimiento a la ejecución del cronograma de inspecciones 2022 para todas las Unidades Operativas de la SDIS frente al proceso de visitas y verificación de hallazgos.
* Seguimiento a los casos COVID-19 (prueba confirmada), por parte del equipo de medicina laboral.
* Seguimiento permanente a las medidas de intervención identificadas.
* Seguimiento a la ejecución del cronograma de actividades de capacitación vigencia 2022, de acuerdo a la identificación de los riesgos y peligros a que se encuentran expuestos, capacitación en manejo de emergencias manejo de extintores, control de fugas y derrames, prevención de autocuidado y accidentalidad, manejo seguro de sustancias químicas y primeros auxilios psicológicos, prevención de caídas.</t>
  </si>
  <si>
    <t>12/07/2022
No se generan observaciones ni recomendaciones para el periodo.</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</si>
  <si>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</si>
  <si>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</si>
  <si>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</si>
  <si>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</si>
  <si>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número de servidores activos del periodo)*100</t>
  </si>
  <si>
    <t xml:space="preserve">* Base de datos ARL
* Bases de datos de trabajadores de planta
* Información de incapacidades medicas </t>
  </si>
  <si>
    <t>Matriz de registro de incapacidades filtrada para el período</t>
  </si>
  <si>
    <t>En el mes de enero se registraron 113 casos de ausencias por incapacidad médica certificada, por diferente origen, como lo son: 5 por accidente de trabajo, 107 enfermedad general, y 1 enfermedad laboral.
Derivado de estas incapacidades, se generaron 673 días de ausencia, registrando 600 días por enfermedad general, 70 días por accidente de trabajo y 3 días por enfermedad laboral.
En el mes se perdió el 0,32 % de días programados de trabajo, por incapacidad médica, muy por debajo de la meta esperada, teniendo en cuenta que se contaron con un total de 10.411 trabajadores, 20 días de trabajo programados en el mes, para un total de 208.220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</si>
  <si>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t>En el mes de febrero se registraron 128 casos de ausencias por incapacidad médica certificada, por diferente origen, como lo son: 6 por accidente de trabajo, 121 enfermedad general, y 1 enfermedad laboral.
Derivado de estas incapacidades, se generaron 685 días de ausencia, registrando 630 días por enfermedad general, 51 días por accidente de trabajo y 4 días por enfermedad laboral.
En el mes se perdió el 0,33 % de días programados de trabajo, por incapacidad médica, muy por debajo de la meta esperada, teniendo en cuenta que se contaron con un total de 10.263 trabajadores, 20 días de trabajo programados en el mes, para un total de 205.260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</si>
  <si>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r>
      <t>En lo transcurrido del primer trimestre del año 2022, se registraron 374 casos de ausencia por causa médica (113 en el mes de enero, 128 en el mes de febrero y 133 en el mes de marzo), derivado de estas ausencias se registraron 2207 días perdidos (673 en el mes de enero, 685 en el mes de febrero, 849 en el mes de marzo), por diferentes tipos de origen.
En el mes de marzo se presentaron 133 casos de ausencias por incapacidad médica certificada, derivado de estas incapacidades se generaron 849 días de ausencia, registrando 718 días por enfermedad general, 126 días por accidente de trabajo, y 5 por enfermedad laboral, es decir que se perdió el 0,37 % de días programados de trabajo, contando con un total de 10.385 funcionarios de planta y contrato y 22 días trabajados. 
El promedio para el primer trimestre es 0,34% resultado por debajo del techo fijado.
Como resultado del análisis se encontró que los mayores grupos de enfermedad causantes de incapacidad están generados por:</t>
    </r>
    <r>
      <rPr>
        <sz val="9"/>
        <color rgb="FFFF0000"/>
        <rFont val="Arial"/>
        <family val="2"/>
      </rPr>
      <t xml:space="preserve"> </t>
    </r>
    <r>
      <rPr>
        <sz val="9"/>
        <rFont val="Arial"/>
        <family val="2"/>
      </rPr>
      <t>Códigos para uso de emergencia (u027), con 78 casos</t>
    </r>
    <r>
      <rPr>
        <sz val="9"/>
        <color rgb="FFFF0000"/>
        <rFont val="Arial"/>
        <family val="2"/>
      </rPr>
      <t>,</t>
    </r>
    <r>
      <rPr>
        <sz val="9"/>
        <color theme="1"/>
        <rFont val="Arial"/>
        <family val="2"/>
      </rPr>
      <t xml:space="preserve"> seguido por enfermedades del sistema osteomuscular y del tejido conjuntivo con 52 casos, 50 casos por enfermedades respiratorias, entre otras.
Como evidencia se aporta la base de datos de ausentismo. (Para el numerador ver fila 19 "Días perdidos" columnas E, H y K y para el denominador ver Fila 17 "Número de días de trabajo programados" columnas E, H y K).</t>
    </r>
  </si>
  <si>
    <t xml:space="preserve">En el mes de abril se registraron 88 casos de ausencias por incapacidad médica certificada, por diferente origen, como lo son: 7 por accidente de trabajo, 80 enfermedad general, y 1 enfermedad laboral.
Derivado de estas incapacidades, se generaron 450 días de ausencia, registrando 400 días por enfermedad general, 43 días por accidente de trabajo y 7 días por enfermedad laboral.
En el mes se perdió el 0,23 % de días programados de trabajo, por incapacidad médica, por debajo de la meta esperada, teniendo en cuenta que se contaron con un total de 10.382 trabajadores, 19 días de trabajo programados en el mes, para un total de 197.258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enfermedades del sistema osteomuscular, enfermedades del sistema respiratorio, ciertas enfermedades infecciosas y parasitarias.
</t>
  </si>
  <si>
    <t>En el mes de mayo se registraron 124 casos de ausencias por incapacidad médica certificada, por diferente origen, como lo son: 9 por accidente de trabajo, 114 enfermedad general, y 1 accidente común.
Derivado de estas incapacidades, se generaron 537 días de ausencia, registrando 508 días por enfermedad general, 24 días por accidente de trabajo y 5 días por accidente común.
En el mes se perdió el 0,24 % de días programados de trabajo, por incapacidad médica, por debajo de la cifra límite proyectada, teniendo en cuenta que se contaron con un total de 10.485 trabajadores, 21 días de trabajo programados en el mes, para un total de 1.960.695 de horas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enfermedades del sistema osteomuscular, enfermedades del sistema respiratorio, ciertas enfermedades infecciosas y parasitarias.</t>
  </si>
  <si>
    <t xml:space="preserve">En el mes de junio se presentaron 112 casos de ausencias por incapacidad médica certificada, derivado de estas incapacidades se generaron 528 días de ausencia, registrando 489 días por enfermedad general y 39 días por accidente laboral, es decir, que se perdió el 0,29% de días programados de trabajo, contando con un total de 8.964 funcionarios de planta y contrato y, 20 días trabajados. 
En lo transcurrido del segundo trimestre del año 2022, se registraron 323 casos de ausencia por causa médica (87 en el mes de abril,  124 en el mes de mayo  y 112 en el mes de junio), derivado de estas ausencias se registraron 1.515 días perdidos (450 en el mes de abril, 537 en el mes de mayo, 528 en el mes de junio), por diferentes tipos de origen.
El promedio para el primer trimestre es 0,25% resultado que está por debajo de la línea de referencia fijada.
Como resultado del análisis se encontró que los mayores grupos de enfermedad causantes de incapacidad están generados por: Enfermedades del sistema respiratorio seguido por enfermedades del sistema osteomuscular y del tejido conjuntivo y por enfermedades derivadas de la emergencia sanitaria.
Como evidencia se aporta la base de datos de ausentismo. (El numerador es la sumatoria de la fila 19 "Días perdidos" columnas N, Q y T y para el denominador es la sumatoria de la Fila 17 "Número de días de trabajo programados" columnas N, Q y T).
</t>
  </si>
  <si>
    <t>12/07/2022
Hace falta que expliquen de donde sale la cifra 596.723.
14/07/2022
No se identifican observaciones ni recomendaciones adicionales para el reporte del periodo.</t>
  </si>
  <si>
    <t>TH-010</t>
  </si>
  <si>
    <t>Seguimiento a la Provisión de Empleos en SDIS</t>
  </si>
  <si>
    <t>Realizar el monitoreo a los empleos ocupados o cubiertos  del total de empleos que conforman la planta de la SDIS</t>
  </si>
  <si>
    <t>Implementación de las estrategias definidas en el Plan de Vacantes y Provisión de empleos de la vigencia 2022.</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</si>
  <si>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</si>
  <si>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</si>
  <si>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posteriormente verificar con la base de datos con la planta vigente de empleos de la SDIS.
Nota: El denominador será el total de la planta de empleos para la vigencia 2022, según Decreto 460 del 12 de noviembre de 2021 Por medio del cual se modifica la planta de empleos de la Secretaría Distrital de Integración Social.</t>
  </si>
  <si>
    <t>Matriz de registro donde se evidencie la cantidad de empleos provistos en el período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</si>
  <si>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marzo se encuentran provistos 1.777 empleos así: 1186 corresponden a carrera administrativa, 62 a libre nombramiento y remoción, 1 en período fijo, 330 en periodo de prueba , 30 en ascenso y 168 vinculados provisionalmente.
Como evidencia se aporta la Matriz de registro con la cantidad de empleos provistos en el período.</t>
  </si>
  <si>
    <t>18/04/2022
Se sugiere que la evidencia presentada contenga el periodo al que corresponde la información, para este caso Trimestre 1 de 2022.
18/04/2022
No se generan recomendaciones ni sugerencias adicionales para el periodo reportado.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</si>
  <si>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abril se encuentran provistos 1.778 empleos así: 1150 corresponden a carrera administrativa, 63 a libre nombramiento y remoción, 1 en período fijo, 386 en periodo de prueba , 61 en período de prueba en ascenso y 117 vinculados provisionalmente.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</si>
  <si>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mayo se encuentran provistos 1.782 empleos así: 1162 corresponden a carrera administrativa, 65 a libre nombramiento y remoción, 1 en período fijo, 378 en periodo de prueba , 64 en período de prueba en ascenso y 112 vinculados provisionalmente.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</si>
  <si>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junio se encuentran provistos 1.766  empleos así: 1151 corresponden a carrera administrativa, 65 a libre nombramiento y remoción, 1 en período fijo, 376 en periodo de prueba , 64 en período de prueba en ascenso y 109 vinculados provisionalmente.
Se cubrieron 1.775 empleos en promedio durante el trimestre abril - junio, sobre el total de la planta de empleos para la vigencia 2022 en la SDIS,  lo que representa el 81,6% de empleos ocupados en el periodo, cumpliendo con Meta la del indicador.
Como evidencia se aporta la Matriz de registro con la cantidad de empleos provistos en el período.</t>
  </si>
  <si>
    <t>12/07/2022
Revisar evidencia del mes de abril, ya que sale error en la formula de resultados del mes.
14/07/2022
No se identifican observaciones ni recomendaciones adicionales para el reporte del periodo.</t>
  </si>
  <si>
    <t xml:space="preserve">TH-7748-001 </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</si>
  <si>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</si>
  <si>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</si>
  <si>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</si>
  <si>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</si>
  <si>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</si>
  <si>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</si>
  <si>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</si>
  <si>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Algunos de los pagos previstos no se tramitaron durante el mes de enero y se reprogramaran para el mes de febrero, las renuncias que se presentaron durante el mes afectaron el pago total de nómina.</t>
  </si>
  <si>
    <t xml:space="preserve">15/03/2022
El formato fue ajustado en su formulación hasta la actualización por medio de circular para la vigencia 2022. </t>
  </si>
  <si>
    <t>Para este mes la ejecución de lo programado fue más baja con respecto al mes de enero debido a que no se realizaron algunos pagos que se tenían previstos relacionados con procesos en curso  y se han tenido que reprogramar para el mes de marzo.</t>
  </si>
  <si>
    <t xml:space="preserve">15/03/2022
No se generan observaciones ni recomendaciones para el periodo reportado. </t>
  </si>
  <si>
    <t xml:space="preserve">Para este mes la ejecución de lo programado fue más baja con respecto a los meses anteriores debido a que no se realizaron algunos pagos que se tenían previstos relacionados con los procesos en curso  que no han salido y por tal razón se han tenido que reprogramar para otros meses. La programación acumulada de enero a marzo correspondió a la suma de $45.549 millones y la ejecución del mismo periodo correspondió $39,482 millones lo cuál refleja un % de ejecución del 87% conforme lo programado. </t>
  </si>
  <si>
    <t>09/04/2022
El valor programado para el primer trimestre de la vigencia no corresponde al valor que figura en el PAC, se debe verificar ya que el dato  cuantitativo reportado debe corresponder a la evidencia presentada.
Adicionalmente se recuerda que es necesario realizar la actualización de los indicadores de gestión par la vigencia 2022.
12/04/2022
El valor programado para el primer trimestre de la vigencia no corresponde al valor que figura en el PAC, el cual se constituye como la evidencia que soporta el indicador, por lo cual no es posible validar el dato cuantitativo presentado.
13/04/2022
El dato cuantitativo para el programado no coincide con la evidencia presentada ,  por lo cual no es posible validar el reporte del periodo.</t>
  </si>
  <si>
    <t xml:space="preserve">Para este mes la ejecución de lo programado fue más alta con respecto a los meses anteriores mejorando la ejecución con respecto a la programación, ejecutando un 99,97% del presupuesto programado. </t>
  </si>
  <si>
    <t xml:space="preserve">09/05/2022
No se generan observaciones para el periodo reportado. 
A la fecha no se han actualizado los indicadores para el año 2022, con el fin de ajustar, como mínimo, las metas propuestas para la vigencia en curso.
</t>
  </si>
  <si>
    <t xml:space="preserve">Para este mes la ejecución de lo programado fue más baja con respecto   a l mes anterior, lo ejecutado corresponde a un 96% del presupuesto programado. </t>
  </si>
  <si>
    <t xml:space="preserve">08/06/2022
No se generan observaciones para el periodo reportado. 
A la fecha no se han actualizado los indicadores para el año 2022, con el fin de ajustar, como mínimo, las metas propuestas para la vigencia en curso, se sugiere realizar su actualización.
</t>
  </si>
  <si>
    <t>Para este mes la ejecución de lo programado mejoró con respecto   a l mes anterior, ya que el PAC ejecutado fue del 99% del presupuesto programado. Sin embargo la ejecución acumulada del PAC de enero a junio corresponde a un 93%.</t>
  </si>
  <si>
    <t>14/07/2022
Se deben remitir las evidencias para verificar el resultado reportado en el periodo. Se sugiere ajustar la redacción del análisis mensual con base en el resultado obtenido e indicar los motivos por los cuales no se alcanza la meta.
14/07/2022
No se identifican observaciones frente al reporte del periodo. Se sugiere que los análisis mensuales presentados contengan la información relacionada con los logros obtenidos o las situaciones que conllevaron al incumplimiento de la meta propuesta.</t>
  </si>
  <si>
    <t>TH-7748-002</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</si>
  <si>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</si>
  <si>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</si>
  <si>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</si>
  <si>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ejecutadas en el periodo / Total de tareas programadas en el periodo) *100%</t>
  </si>
  <si>
    <t>Plan de Acción - SPI</t>
  </si>
  <si>
    <t>Programación :
Sumar las tareas que están programadas por cada uno de los meses por cada una de las actividades
Seguimiento:
Validar que las tareas estén ejecutadas
Sumar las tareas que se ejecutaron  y reportarlas mensualmente</t>
  </si>
  <si>
    <t>Plan de Acción - SPI con seguimiento para el periodo.</t>
  </si>
  <si>
    <t>Se cumplió con la ejecución total de las actividades programadas para el mes de enero de 2022</t>
  </si>
  <si>
    <t>15/03/2022
El formato fue ajustado en su formulación hasta la actualización por medio de circular para la vigencia 2022. 
Se debe remitir la evidencia SPI para poder verificar el dato cuantitativo reportado en el periodo.
15/03/2022
El dato cuantitativo correspondiente a las actividades ejecutadas no coincide con el SPI para el mes de enero de 2022, en el que no se identifica avance de las actividades programadas. Se debe verificar.
22/03/2022
No se generan observaciones ni recomendaciones adicionales para el periodo reportado.</t>
  </si>
  <si>
    <t>Para este periodo no se cumplió con la totalidad de las actividades programadas teniendo en cuenta que no se emitió la Resolución de Caja Menor por falta de recursos, y así mismo la actividad relacionada con gestión documental del monitoreo de condiciones medio ambientales para el Archivo Central y Archivos de Gestión de la entidad, se cumplió parcialmente por demoras en la entrega de los equipos adquiridos para dicho proceso.</t>
  </si>
  <si>
    <t xml:space="preserve">15/03/2022
Se debe remitir la evidencia SPI para poder verificar el dato cuantitativo reportado en el periodo.
15/03/2022
No se generan observaciones ni recomendaciones adicionales para el periodo reportado.
</t>
  </si>
  <si>
    <t>Para este periodo se programaron 23 tareas, de las cuales se ejecutaron las 23  tareas programadas, aunque la actividad relacionada con la caja menor no cumplió con el 100%  ya que se tramitó la Resolución de Caja Menor pero no se realizaron desembolsos.</t>
  </si>
  <si>
    <t>09/04/2022
Según el SPI para el mes de marzo se tiene programadas 23 tareas las cuales se ejecutaron en su totalidad, se debe verificar ya que el dato  cuantitativo reportado debe corresponder a la evidencia presentada. Adicionalmente se recuerda que es necesario realizar la actualización de los indicadores de gestión par la vigencia 2022.
12/04/2022
Las tareas programadas y ejecutadas para el mes de marzo  según el SPI son 23 y no 22, por lo cual no es posible validar los datos cuantitativos reportados. 
13/04/2022
No se tienen observaciones ni sugerencias adicionales frente al reporte del periodo.</t>
  </si>
  <si>
    <t>Para este periodo se programaron 22tareas, de las cuales se ejecutaron todas las 22 reflejando un cumplimiento del 100%.  En la tarea "Realizar monitoreos de condiciones medioambientales del Archivo Central y Archivos de Gestión de las dependencias", se realizaron las actividades que quedaron pendientes en febrero.</t>
  </si>
  <si>
    <t>09/05/2022
Ajustar dato cuantitativo el cual no concuerda con la evidencia reportada (22 tareas ejecutadas)
A la fecha no se han actualizado los indicadores para el año 2022, con el fin de ajustar, como mínimo, las metas propuestas para la vigencia en curso.</t>
  </si>
  <si>
    <t>Para este periodo se programaron 23 tareas, de las cuales se ejecutaron todas las 23 reflejando un cumplimiento del 100%</t>
  </si>
  <si>
    <t>Para este periodo se programaron 23 tareas, de las cuales se ejecutaron todas las 23 reflejando un cumplimiento del 100%.</t>
  </si>
  <si>
    <t>14/07/2022
Se deben remitir las evidencias para verificar el resultado reportado en el periodo.
14/07/2022
No se identifican observaciones ni sugerencias adicionales frente al reporte del periodo.</t>
  </si>
  <si>
    <t>GC-001</t>
  </si>
  <si>
    <t>Circular No. 010 - 31/03/2022</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</si>
  <si>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</si>
  <si>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</si>
  <si>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</si>
  <si>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</si>
  <si>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</si>
  <si>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</si>
  <si>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</si>
  <si>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 xml:space="preserve">Para el mes de enero, se inició la formulación del plan de implementación de gestión del conocimiento 2022 de la SDIS. Esto de acuerdo a lo definido en el Plan de ajuste y sostenibilidad del MIPG.
Para la primera versión se incluyeron aspectos tales como: 1. Actividades que, en la vigencia anterior 2021, se señalaron debían ser adelantadas durante el presente año. 2.Revisión nuevamente de los resultados obtenidos y observaciones generadas en el autodiagnóstico en el plan de acción del Modelo Integrado de Gestión y Planeación (MIPG) para ser incluidos en la planeación institucional. 3. Los resultados con baja calificación remitidos por la Veeduría Distrital en el Índice de Innovación Pública. 
Asimismo, para esta primera versión se hicieron reuniones semanales con el equipo, se les compartió lo que se iba adelantando y se les notificaba a terceros relacionados con tareas del plan. </t>
  </si>
  <si>
    <t>15/03/2022. No se generan observaciones o recomendaciones respecto al análisis presentado en el seguimiento al indicador de gestión.</t>
  </si>
  <si>
    <t>Para el mes de febrero se adelantó la consolidación del plan de implementación del proceso de gestión del conocimiento en la SDIS 2022. Para ello, se han adelantado seis versiones con el equipo que conforma el proceso.
Asimismo, se ha convocado y compartido con terceros relacionados con tareas del plan, con: el área de Talento Humano, los encargados de la subdirección de alianzas estratégicas y el equipo de investigación. Esto a fin de terminar la consolidación del total de actividades del plan.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
Por último, se asistieron a talleres del diligenciamiento del FURAG, el cual ha servido como insumo para la consolidación del plan de implementación de gestión del conocimiento de la presente vigencia.</t>
  </si>
  <si>
    <t>17/03/2022
No se generan observaciones o recomendaciones respecto al análisis presentado en el seguimiento al indicador de gestión.
15/03/2022. Se solicita ajustar a 0% la cifra reportada de ejecución e incluir la cifra de programación para el bimestre puesto que el Plan de Implementación, el cual es la evidencia del indicador, registra 0% de avance para la única actividad programa en el periodo. Como el método de cálculo del indicador se aplica sobre las actividades programadas y ejecutadas del Plan durante el periodo, los avances en su construcción y consolidación no pueden contar como actividades ejecutadas dentro del Plan por lo que no se puede registrar avance del 100% sobre una programación del 100%.
Adicionalmente, se recomienda ajustar la periodicidad del indicador a trimestral para que coincida con el seguimiento trimestral del Plan y el indicador pueda mostrar información sobre el avance en la implementación del Plan.</t>
  </si>
  <si>
    <t>En el mes de marzo se oficializó el plan de implementación de Gestión del Conocimiento vigencia 2022, mediante memorando I2022012083.Para ello, se concretaron las actividades, fechas, metas, indicadores, responsables, etc., y se añadieron nuevas actividades al plan conforme con las indicaciones y observaciones señaladas por la directora de DADE para un total de 19 actividades.
Igualmente, de acuerdo con lo programado en el plan de implementación de gestión del conocimiento, se cumplió con la totalidad del porcentaje programado de la actividad No.8 (24 documentos revisados que equivalen al 53% programado)para el primer trimestre del año, la cual consiste en identificar los documentos para revisar, actualizar, derogar, autoevaluar o transferir los documentos del proceso que hacen parte del Sistema de Gestión, actividad que resultó en la decisión de derogarlos.</t>
  </si>
  <si>
    <t>19/04/2022
No se generan observaciones o recomendaciones respecto al análisis presentado en el seguimiento al indicador de gestión.
12/04/2022. Se solicita ajustar la cifra reportada de ejecución e incluir la cifra de programación para el trimestre ajustada. El análisis explica que "se cumplió en un 100% la actividad No. 8 programada para el primer trimestre" pero la actividad tiene programadas actividades entre enero y octubre -no únicamente en el primer trimestre- por lo cual no es posible que la totalidad de la actividad se haya ejecutado en el primer trimestre. Sugiero explicar que la totalidad de la programación del periodo de 24 (de 45) documentos revisados se cumplió en su totalidad. Es importante mencionar también en qué consiste la actividad 8 (documentos revisados) para que el lector sepa en qué consistió el avance puesto que él no conoce el plan en detalle.</t>
  </si>
  <si>
    <t>De acuerdo con lo programado en el plan de implementación de gestión del conocimiento, se cumplió con la totalidad de las actividades programadas, las cuales son: No.1, 3,5,7,8,9, 10, 11, 12, 13 y 15. En este orden de ideas según lo programado para abril se avanzó en un 7,3%.</t>
  </si>
  <si>
    <t xml:space="preserve">De acuerdo a lo programado para el mes de mayo en el plan de implementación de gestión de conocimiento se avanzó en un 7,3%. Para ello, se remitieron a revisión metodológica documentos como procedimientos y manuales, se adelantaron reuniones de coordinación para la realización de los grupos focales con jóvenes que participaron del programa Parceros por Bogotá, se realzó un proceso de validación de los documentos para la recolección de conocimiento y se llevó acabo el espació de innovación de la escuela territorial. </t>
  </si>
  <si>
    <t>10/06/2022
No se generan observaciones o recomendaciones respecto al análisis presentado en el seguimiento al indicador de gestión.</t>
  </si>
  <si>
    <t>De acuerdo con lo programado, para el mes de junio para el plan de implementación de gestión del conocimiento se avanzó en un 7,4% para un cumplimiento del 22% acorde con lo programado para el segundo trimestre. Para ello, se recibieron las observaciones del equipo del Sistema de Gestión sobre la revisión metodológica de los procedimientos y manuales para hacer los ajustes respectivos, se adelantaron reuniones con el Laboratorio de Innovación Público IBO y, se llevó a cabo la prueba piloto de los grupos focales con jóvenes de la cuarta cohorte de la Estrategia Parceros por Bogotá. Asimismo, se adelantaron las sesiones de innovación programadas por la Escuela Territorial; y se desarrolló la metodología y formatos para la recolección de conocimiento tácito y explícito para la construcción del mapa de conocimiento de la SDIS. Finalmente, se realizó seguimiento a la matriz que contiene el listado de los documentos del proceso para actualizar, derogar, autoevaluar, etc.</t>
  </si>
  <si>
    <t>12/07/2022
No se generan observaciones o recomendaciones respecto al análisis presentado en el seguimiento al indicador de gestión.</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</si>
  <si>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</si>
  <si>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</si>
  <si>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</si>
  <si>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</si>
  <si>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</si>
  <si>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</si>
  <si>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</si>
  <si>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</si>
  <si>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</si>
  <si>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se diseñó el cronograma de visitas de seguimiento para la verificación de la implementación de la normatividad archivística, lineamientos y directrices, así como, se realizaron visitas a los archivos de gestión de las siguientes dependencias de la Secretaría.
1. Subdirección para la Discapacidad.
2. Subdirección de Nutrición.
3. Subdirección de Abastecimiento.</t>
  </si>
  <si>
    <t>11/03/2022. No se generan observaciones respecto al análisis reportado para el seguimiento del indicador.</t>
  </si>
  <si>
    <t>Para el mes de febrero se remitió memorando dirigido al Despacho, Directores(as), Subdirectores(as) Técnicos(as), Subdirectores(as) Locales y jefes(as) de oficina para comunicar el cronograma de visitas de seguimiento 2022, así como, se realizaron visitas de seguimiento a las dependencias de:
1. Sistema Integral de Atención Ciudadana.
2. Oficina Asesora Jurídica.
3. Oficina Asesora de Comunicaciones.
4. SLIS Usme - Sumapaz.
5. SLIS Ciudad Bolívar.</t>
  </si>
  <si>
    <t>11/03/2022. No se generan observaciones respecto al análisis reportado para el seguimiento del indicador. Sin embargo, se recomienda tener en cuenta que el "Sistema Integral de Atención a la Ciudadanía", no es una dependencia oficial dentro de la estructura orgánica de la entidad, por lo cual ese seguimiento no puede ser considerado dentro de la ejecución cuantitativa del indicador que se deberá reportar dentro del semestre, solamente se considera como una gestión adicional reportada de forma cualitativa.</t>
  </si>
  <si>
    <t>Durante el mes de marzo se realizaron las siguientes visitas de seguimiento: 
1. Oficina de Asuntos Disciplinarios
2. Subdirección de Gestión y Desarrollo del Talento Humano
En este sentido, es pertinente precisar que se dio prioridad por parte del equipo a las actividades relacionadas con la actualización de las TRD ya que se debía dar respuesta al concepto de la evaluación de las mismas por parte del Archivo de Bogotá, por lo cual se definió que las demás visitas programadas se cumplirán durante el trascurso del semestre cumpliendo con toda la programación establecida para el periodo.
Con respecto a la visita de seguimiento al Proyecto de Maternidad y Paternidad Temprana no se realizó debido a que no se obtuvo respuesta frente a la asignación del referente documental por lo cual se decidió adelantar la visita a la SGDTH, y cumplir con la meta del nivel central para el mes.
Así mismo se estableció el cronograma de visitas a comisarías de familia el cual será validado por la referente documental de la Subdirección para la familia y será enviado para aprobación por parte del Subdirector Administrativo y Financiero, para posteriormente dar inicio de visitas en el mes de abril de 2022.</t>
  </si>
  <si>
    <t>18/04/2022. Se recomienda incluir en el análisis mensual, el motivo por el cual no se dio cumplimiento al cronograma de visitas tal como fue diseñado, en el cual se tenían programadas para este mes las visitas a las SLIS de Usaquén y Bosa, y el Proyecto de Maternidad y Paternidad temprana, y no se tenia programada la SGDTH. Adicionalmente, completar la información indicando quien debe aprobar el cronograma de visitas a comisarias.
19/04/2022. No se generan observaciones adicionales respecto al análisis reportado para el seguimiento del indicador.</t>
  </si>
  <si>
    <t>Durante el mes de abril se realizaron las siguientes visitas de seguimiento: 
1. Dirección Corporativa
2. SLIS Usaquén
3. SLIS Bosa
4. SLIS Santafé Candelaria
5.Subdirección para la Familia: 
- Comisaría Candelaria
- Comisaría Capiv
- Comisaría Chapinero
- Comisaría Santa Fe
Se dio inicio a la ejecución del cronograma de visitas a comisarías de familia.</t>
  </si>
  <si>
    <t>10/05/2022. No se generan observaciones respecto al análisis reportado para el seguimiento del indicador. Sin embargo, se recomienda tener en cuenta que las Comisarias de familia no son dependencias independientes dentro de la estructura orgánica de la entidad (son unidades operativas de la Subdirección para la Familia), por lo cual ese seguimiento no puede ser considerado dentro de la ejecución cuantitativa del indicador que se deberá reportar dentro del semestre, solamente se considera como una gestión adicional reportada de forma cualitativa.</t>
  </si>
  <si>
    <t>Durante el mes de mayo se realizaron las siguientes visitas de seguimiento: 
1. Dirección de Nutrición y Abastecimiento
2. Dirección de Análisis y Diseño Estratégico
3. Subdirección de Diseño, Evaluación y Sistematización
4. Subdirección Local Puente Aranda –Antonio Nariño
5. Subdirección Local Rafael Uribe Uribe
6. Subdirección para la Familia: 
- Comisaría Bosa 1
- Comisaría San Cristóbal 1
- Comisaría San Cristóbal 2
- Comisaría Kennedy 1
- Comisaría Kennedy 2
- Comisaría Kennedy 3
- Comisaría Kennedy 4
- Comisaría Kennedy 5
- Comisaría Usme 2
- Comisaria Los Mártires
- Comisaria Puente Aranda</t>
  </si>
  <si>
    <t>14/06/2022. No se generan observaciones respecto al análisis reportado para el seguimiento del indicador.</t>
  </si>
  <si>
    <t>Durante el mes de junio se realizaron las siguientes visitas de seguimiento: 
1. Subdirección para la infancia 
2. Subdirección para la identificación, caracterización e Integración - ICI
3. Subdirección de investigación e información 
4. Subdirección Local Mártires
5. Subdirección para la Familia:
- Comisaría Engativá 1
- Comisaría Engativá 2
- Comisaría Teusaquillo
- Comisaría Tunjuelito
- Comisaría Usaquén 2
Para el corte del semestre se visitaron, de las 47 dependencias de la Secretaría Distrital de Integración Social, las 24 programadas que equivalen al 51% de las dependencias de la Entidad, las 23 restantes se visitarán durante el próximo semestre de acuerdo a lo establecido en el cronograma de visitas.</t>
  </si>
  <si>
    <t>13/07/2022. Se debe ajustar el valor de la programación de acuerdo con lo establecido en la formula del indicador (total de dependencias), e incluir el análisis del resultado del indicador.
15/07/2022. No se generan observaciones adicionales respecto al análisis y las evidencias presentadas en el seguimiento del indicador.</t>
  </si>
  <si>
    <t>GD-003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</si>
  <si>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</si>
  <si>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</si>
  <si>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</si>
  <si>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</si>
  <si>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</si>
  <si>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</si>
  <si>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*FUID de las dependencias con producción documental.</t>
  </si>
  <si>
    <t>Se organizó una mesa de trabajo con el equipo profesional archivista para realizar la formulación de un nuevo indicador el cual fue enviado a la Subdirección de Diseño Evaluación y Sistematización para revisión y retroalimentación, posteriormente se envió memorando de solicitud de oficialización, el cuál fue notificado como creado a través de circular 007 del 28/02/2022.</t>
  </si>
  <si>
    <t>Durante las visitas de seguimiento que fueron realizadas en el mes de marzo, se encontraron los siguientes avances en el levantamiento del inventario documental: 
1. OFICINA DE ASUNTOS DISCIPLINARIOS: 
- 159 cajas que corresponden a 39,75 metros lineales totales
- 25 cajas inventariadas con FUID, que corresponden a 6,25 metros lineales
2. SUBDIRECCIÓN PARA LA GESTION DEL TALENTO HUMANO: 
- 2753 cajas que corresponden a 688,25 metros lineales totales
- 680 cajas inventariadas con FUID, que corresponden a 170 metros lineales.</t>
  </si>
  <si>
    <t>18/04/2022. El análisis cualitativo presentado no da cuenta de los avances para alcanzar el objetivo del indicador; se recomienda tener en cuenta las variables definidas en la formula de cálculo, donde el criterio no es solamente la volumetría total, sino aquella que cuenta con FUID.
19/04/2022. No se generan observaciones adicionales respecto al análisis reportado para el seguimiento del indicador.</t>
  </si>
  <si>
    <t>Durante las visitas de seguimiento que fueron realizadas en el mes de abril se encontraron los siguientes avances en el levantamiento del inventario documental: 
- Dirección Corporativa: 
Total Cajas 139 que corresponden a 34,75 metros lineales
Total Cajas Inventariadas 13 que correspondientes a 3,25 metros lineales
- SLIS Usaquén
Total Cajas 1.088 que corresponden a 272 metros lineales
Total Cajas Inventariadas 1.000 que corresponden a 250 metros lineales
- SLIS Bosa:
Total Cajas 1.205 que corresponden a 301,25 metros lineales
Total Cajas Inventariadas 556 que corresponden a 139 metros lineales
- SLIS Santa Fe - Candelaria:
Total Cajas 697 que corresponden a 174,25 metros lineales
Total Cajas Inventariadas 221 que corresponden a 55,25 metros lineales
Adicionalmente, se dio inicio a las visitas a las comisarías de familia; con el cronograma preliminar se socializó el memorando con la Subdirección de Familia y se enviará en mayo el definitivo con la aprobación de la Subdirección Administrativa y Financiera.
En las visitas realizadas se evidenció que no se ha realizado un ejercicio juicioso de diligenciamiento del FUID por lo cual se brindó la asesoría para dar inicio al levantamiento del mismo.</t>
  </si>
  <si>
    <t>10/05/2022. No se generan observaciones respecto al análisis reportado para el seguimiento del indicador.</t>
  </si>
  <si>
    <t>13/07/2022. Se deben registrar los valores de lo programado y lo ejecutado, de acuerdo con lo establecido en la formula del indicador; también se debe incluir el análisis del resultado del indicador.
15/07/2022. No se generan observaciones adicionales respecto al análisis y las evidencias presentadas en el seguimiento del indicador.
Adicionalmente, se recomienda revisar la pertinencia de actualizar la meta del indicador, teniendo en cuenta el sobrecumplimiento del 456% que presenta el indicador, respecto al 5% programado como meta para la vigencia.</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</si>
  <si>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</si>
  <si>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</si>
  <si>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</si>
  <si>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</si>
  <si>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</si>
  <si>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</si>
  <si>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</si>
  <si>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</si>
  <si>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</si>
  <si>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</si>
  <si>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Para el mes de enero 2022 se tiene una ejecución de PAC del 78%, quedando un porcentaje  de recursos programados sin ejecutar por $4.102.627.494 equivalente al 22%, recursos que quedarán en PAC no ejecutado, por lo tanto se efectuarán las respectivas recomendaciones y orientaciones por parte de la Subdirección Administrativa y Financiera - Asesoría de Recursos Financieros (Grupo de Presupuesto), a las Direcciones y Subdirecciones técnicas para que efectúen las acciones de seguimiento pertinente.</t>
  </si>
  <si>
    <t>Para el mes de febrero se tiene una ejecución de PAC del 84%, quedando un porcentaje  de recursos programados sin ejecutar por $7.116.416.046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</si>
  <si>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se tiene una ejecución de PAC del 84%, quedando un porcentaje  de recursos programados sin ejecutar por $9.588.205.079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</si>
  <si>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abril se tiene una ejecución de PAC del 99,8%, quedando un porcentaje mínimo  de recursos programados sin ejecutar por $125.068.571 equivalente al 0,2%,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</si>
  <si>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10/05/2022:
No se generan observaciones respecto al análisis y evidencias reportados para el seguimiento del indicador. </t>
  </si>
  <si>
    <t>Para el mes de mayo se tiene una ejecución de PAC del 96%, quedando un porcentaje de recursos programados sin ejecutar por $3.665.154.756 equivalente al 4%,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</si>
  <si>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15/06/2022:
No se generan observaciones respecto al análisis y evidencias reportados para el seguimiento del indicador. </t>
  </si>
  <si>
    <t>Para el mes de junio se tiene una ejecución de PAC del 97%, quedando un porcentaje de recursos programados sin ejecutar por $2.599.585.182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</si>
  <si>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13/07/2022:
No se generan observaciones respecto al análisis y evidencias reportados para el seguimiento del indicador. </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</si>
  <si>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</si>
  <si>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</si>
  <si>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</si>
  <si>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</si>
  <si>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</si>
  <si>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</si>
  <si>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</si>
  <si>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</si>
  <si>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se programó la elaboración de 13 conciliaciones de las cuales se efectuaron 13,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</si>
  <si>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enero 2022 se programó la elaboración de 12 conciliaciones de las cuales se efectuaron 10, cumpliendo con el 83% de las mismas. 
- Las conciliaciones faltantes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</si>
  <si>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mes de febrero 2022 se programó la elaboración de 13 conciliaciones de las cuales se efectuaron 12, cumpliendo con el 92% de las mismas. 
- La conciliación faltante no fue posible realizarla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</si>
  <si>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Para el mes de marzo 2022 se programó la elaboración de 15 conciliaciones de las cuales se efectuaron 15, cumpliendo con el 100% de las mismas. 
De igual manera desde la Asesoría de recursos Financieros se envía mensualmente de manera personalizada (subdirector área responsable) correo recordatorio de la información que deben reportar y sus respectivos plazos.</t>
  </si>
  <si>
    <t>Para el mes de abril 2022 se programó la elaboración de 14 conciliaciones de las cuales se efectuaron las 14, cumpliendo con el 100% de las mismas. 
De igual manera desde la Asesoría de recursos Financieros se envía mensualmente de manera personalizada (a cada subdirector de área responsable) correo recordatorio de la información que deben reportar y sus respectivos plazos.</t>
  </si>
  <si>
    <t>Para el mes de mayo 2022 se programó la elaboración de 15 conciliaciones de las cuales se efectuaron las 14, cumpliendo con el 93%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</si>
  <si>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</si>
  <si>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</si>
  <si>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</si>
  <si>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</si>
  <si>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</si>
  <si>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</si>
  <si>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</si>
  <si>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</si>
  <si>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r>
      <t>Base de datos Conciliaciones de la OAJ</t>
    </r>
    <r>
      <rPr>
        <strike/>
        <sz val="9"/>
        <color rgb="FFFF0000"/>
        <rFont val="Arial"/>
        <family val="2"/>
      </rPr>
      <t xml:space="preserve"> 
</t>
    </r>
  </si>
  <si>
    <t>Durante el mes de enero se asistió a tres (3) audiencias de conciliación extrajudicial. 
Se evacuaron 2 sesiones ordinarias del comité de conciliación.</t>
  </si>
  <si>
    <t xml:space="preserve">22/03/2022
No se identifican observaciones frente al reporte del periodo. </t>
  </si>
  <si>
    <t>Durante el mes de febrero se asistió a tres (3) audiencias de conciliación extrajudicial. 
Se evacuaron 2 sesiones ordinarias del comité de conciliación.</t>
  </si>
  <si>
    <r>
      <t xml:space="preserve">Durante el mes de marzo </t>
    </r>
    <r>
      <rPr>
        <sz val="9"/>
        <rFont val="Calibri"/>
        <family val="2"/>
        <scheme val="minor"/>
      </rPr>
      <t>se asistió a dos (2)</t>
    </r>
    <r>
      <rPr>
        <sz val="9"/>
        <color theme="1"/>
        <rFont val="Calibri"/>
        <family val="2"/>
        <scheme val="minor"/>
      </rPr>
      <t xml:space="preserve"> audiencias de conciliación extrajudicial. 
Se evacuaron 2 sesiones ordinarias  y una extraordinaria del comité de conciliación.</t>
    </r>
  </si>
  <si>
    <t xml:space="preserve">18/04/2022
No se identifican observaciones ni sugerencias  frente al reporte del periodo. </t>
  </si>
  <si>
    <r>
      <t xml:space="preserve">Durante el mes de abril </t>
    </r>
    <r>
      <rPr>
        <sz val="9"/>
        <rFont val="Calibri"/>
        <family val="2"/>
        <scheme val="minor"/>
      </rPr>
      <t>se asistió a dos (2)</t>
    </r>
    <r>
      <rPr>
        <sz val="9"/>
        <color theme="1"/>
        <rFont val="Calibri"/>
        <family val="2"/>
        <scheme val="minor"/>
      </rPr>
      <t xml:space="preserve"> audiencias de conciliación extrajudicial. 
Se evacuaron 2 sesiones ordinarias  del comité de conciliación.</t>
    </r>
  </si>
  <si>
    <t xml:space="preserve">18/05/2022
No se identifican observaciones ni sugerencias  frente al reporte del periodo. </t>
  </si>
  <si>
    <t>Durante el mes de mayo se asistió a tres (3) audiencias de conciliación extrajudicial. 
Se evacuaron 2 sesiones ordinarias  del comité de conciliación.</t>
  </si>
  <si>
    <t xml:space="preserve">13/06/2022
No se identifican observaciones ni sugerencias  frente al reporte del periodo. </t>
  </si>
  <si>
    <t>"Durante el mes de junio se asistió a cinco (5) audiencias de conciliación extrajudicial. 
Se evacuaron 2 sesiones ordinarias  del comité de conciliación."
En relación al análisis del primer semestre, es importante resaltar que de las 18 audiencias de conciliaciones extrajudiciales programadas, se asistieron a las 18, obteniendo un 100% de cumplimiento, mismo resultado de la meta propuesta al inicio del año.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</si>
  <si>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 xml:space="preserve">19/07/2022
Relacionar el análisis del indicador con respecto a  la meta, cuáles fueron los logros obtenidos o la gestión que permitió o no el cumplimiento de la meta. Aclarar en  dicho análisis si las sesiones ordinarias  del comité de conciliación mencionadas en los análisis mensuales de enero a mayo de la vigencia, entran en el desempeño del indicador o la razón por la cual se reportan mensualmente.
Marcar las  evidencias con el código del indicador según corresponda, en la carpeta compartida.
19/07/2022
No se identifican observaciones ni sugerencias adicionales frente al reporte del periodo. </t>
  </si>
  <si>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</si>
  <si>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</si>
  <si>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</si>
  <si>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</si>
  <si>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</si>
  <si>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</si>
  <si>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</si>
  <si>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Base de datos Procesos judiciales</t>
  </si>
  <si>
    <t>En el mes de enero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</si>
  <si>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En el mes de febrero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</si>
  <si>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 xml:space="preserve">En el mes de marzo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t>
  </si>
  <si>
    <t>En el mes de abril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t>
  </si>
  <si>
    <t xml:space="preserve">En el mes de mayo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t>
  </si>
  <si>
    <t>En el mes de junio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Como análisis del semestre es importante señalar que no todas las actuaciones notificadas al buzón electrónico de notificaciones judiciales requieren intervención, debido a que muchas de estas no son incidentes en el curso del proceso judicial. En tal sentido, con el 91%, como resultado de gestión en el indicador se cumple en su totalidad junto con el desarrollo de este.</t>
  </si>
  <si>
    <t xml:space="preserve">19/07/2022
Relacionar el análisis del indicador con respecto a  la meta, cuáles fueron las situaciones que conllevaron al incumplimiento de la meta. 
Marcar las  evidencias con el código del indicador según corresponda, en la carpeta compartida.
19/07/2022
No se identifican observaciones ni sugerencias adicionales frente al reporte del periodo. </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</si>
  <si>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</si>
  <si>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</si>
  <si>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</si>
  <si>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</si>
  <si>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</si>
  <si>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</si>
  <si>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</si>
  <si>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</si>
  <si>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En el mes de enero las diferentes dependencias de la SDIS en el marco del Procedimiento de Deber de Denuncia, reportaron quince (15) informes, de los cuales no se tramitó ninguno, debido al alto flujo que se encontraba pendiente de los meses anteriores. Estos oficios serán tramitados en el mes de febrero de 2022, en término, comoquiera que el trámite de los mismos se vio afectado por la terminación de los contratos de algunos de los profesionales del equipo. 
Durante el mes de enero de 2022 dieciocho (18) oficios pendientes del mes de octubre de 2021, veintinueve (29) oficios pendientes del mes de noviembre de 2021 y siete (7) oficios pendientes del mes de diciembre de 2021.</t>
  </si>
  <si>
    <t>En el mes de febrero las diferentes dependencias de la SDIS reportaron treinta y un (31) informes, de los cuales se tramitó uno (1). Lo anterior, si se tiene en cuenta el alto volumen que se encontraba pendiente de los meses anteriores. Estos oficios serán tramitados en el mes de marzo de 2022, en término, comoquiera que el trámite de los mismos se vio afectado por la terminación de los contratos de algunos de los profesionales del equipo.
Durante el mes de febrero de 2022 se tramitaron cinco (5) oficios pendientes del mes de enero de 2022. En cuanto a los trámites de 2021, durante el mes de febrero de 2022 se tramitaron cinco (5) oficios pendientes del mes de septiembre, tres (3) oficios pendientes del mes de octubre, uno (1) del mes de noviembre y nueve (9) del mes de diciembre
Finalmente, ocho (8) informes del mes de septiembre de 2021, dieciocho (18) informes del mes de octubre de 2021, veintiún (21) informes del mes de noviembre de 2021, veintisiete (27) informes del mes de diciembre de 2021, ocho (8) informes del mes de enero de 2022 y treinta (30) informes del mes de febrero de 2022 se encuentran pendientes y serán tramitados para firma, una vez los profesionales retomen sus obligaciones contractuales</t>
  </si>
  <si>
    <t xml:space="preserve">En el mes de marzo las diferentes dependencias de la SDIS en el marco del Procedimiento de Deber de Denuncia, reportaron ciento seis (106) informes, de los cuales se tramitaron cinco (5), debido al alto flujo que se encontraba pendiente de los meses anteriores. Estos oficios serán tramitados en el mes de abril de 2022, en término, comoquiera que el trámite de los mismos se vio afectado por el rezago pendiente por respuesta y el incremento en el número de trámites derivado del retorno a la prespecialidad a las Unidades Operativas.  
Durante el mes de marzo de 2022 se tramitaron cuatro (4) oficios pendientes del mes de octubre y once (11) oficios pendientes del mes de diciembre de 2021. En cuanto a los trámites de 2022, se tramitó un (1) oficio pendiente del mes de enero y once (11) oficios pendientes del mes de febrero.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y ciento uno (101) informes del mes de febrero de 2022 se encuentran pendientes y serán tramitados para firma. </t>
  </si>
  <si>
    <t>En el mes de abril de 2022 las diferentes dependencias de la SDIS en el marco del Procedimiento de Deber de Denuncia, reportaron noventa y seis (96) informes, de los cuales se tramitaron dos (2), debido al alto flujo que se encontraba pendiente de los meses anteriores. Estos oficios serán tramitados en el mes de mayo de 2022, en término, comoquiera que el trámite de los mismos se vio afectado por el rezago pendiente por respuesta, el incremento en el número de trámites derivado del retorno a la prespecialidad a las Unidades Operativas y las implicaciones derivadas del encargo realizado en el cargo de Jefe de la Oficina Asesora Jurídica de la SDIS.  
Durante el mes de abril de 2022, se tramitó un (1) oficio pendiente del mes de marzo de 2022.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cien (100) informes del mes de marzo de 2022 y noventa y cuatro (94) informes del mes de abril de 2022 se encuentran pendientes y serán tramitados para firma.</t>
  </si>
  <si>
    <t>En el mes de mayo de 2022 las diferentes dependencias de la SDIS en el marco del Procedimiento de Deber de Denuncia, reportaron ciento veintiún (121) informes, de los cuales no se tramitó ninguno. Es de anotar que estos serán tramitados en el mes de junio de 2022, en término, comoquiera que el trámite de los mismos se vio afectado por el rezago pendiente por respuesta y las implicaciones derivadas de dos encargos realizados para cubrir el cargo de Jefe de la Oficina Asesora Jurídica de la SDIS.   
Durante el mes de mayo de 2022, se tramitaron doce (12) oficios pendientes del mes de marzo de 2022.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ochenta y ocho (88) informes del mes de marzo de 2022, noventa y cuatro (94) informes del mes de abril de 2022 y ciento veintiún (121) informes del mes de mayo de 2022 se encuentran pendientes y serán tramitados para firma.</t>
  </si>
  <si>
    <t>En el mes de junio las diferentes dependencias de la SDIS en el marco del Procedimiento de Deber de Denuncia, reportaron noventa y ocho (98) informes, de los cuales se tramitaron treinta y dos (32), debido al alto flujo que se encontraba pendiente de los meses anteriores. Estos oficios serán tramitados en el mes de julio de 2022, en término, comoquiera que el trámite de los mismos se vio afectado por la terminación de los contratos de algunos de los profesionales del equipo.
Durante el mes de junio de 2022 se tramitaron un (1) oficio pendiente del mes de octubre de 2021, nueve (9) oficios de noviembre de 2021 y diecisiete (17) oficios pendientes del mes de diciembre de 2021.
En cuanto a los trámites de 2022, se tramitaron cuatro (4) oficios pendientes del mes de enero, dos (2) oficios pendientes del mes de febrero, cuarenta y cinco (45) oficios pendientes del mes de marzo, cuarenta y cinco (45) oficios pendientes del mes de abril y setenta y dos (72) oficios pendientes del mes de mayo.
Finalmente, siete (7) informes del mes de septiembre de 2021, seis (6) informes del mes de octubre de 2021, nueve (9) informes del mes de noviembre de 2021, diez (10) informes del mes de diciembre de 2021, un (1) informe de enero de 2022, catorce (14) informes del mes de febrero de 2022, cuarenta y cuatro (44) informes del mes de marzo de 2022, dieciocho (18) informes del mes de abril de 2022[1] y cuarenta y seis (46) informes del mes de mayo de 2022 se encuentran pendientes y serán tramitados para firma.
Valga la pena anotar que durante el primer semestre de 2022 se tramitaron ciento cincuenta y dos (152) oficios allegados en el año 2021, los cuales se discriminan en forma mensual de la siguiente manera:
·        Enero: cinco (5) oficios pendientes del mes de septiembre de 2021, veintiún (21) oficios pendientes del mes de octubre de 2021, treinta y un (31) oficios pendientes del mes de noviembre de 2021 y veinticuatro (24) oficios pendientes del mes de diciembre de 2021.
·        Febrero: cinco (5) oficios pendientes del mes de septiembre de 2021, nueve (9) oficios pendientes del mes de octubre de 2021, tres (3) oficios pendientes del mes de noviembre de 2021 y nueve (9) oficios pendientes del mes de diciembre de 2021.
·        Marzo: un (1) oficio pendiente del mes de septiembre de 2021, seis (6) oficios pendientes del mes de octubre de 2021, y once (11) oficios pendientes del mes de diciembre de 2021.
·        Junio: un (1) oficio pendiente del mes de octubre de 2021, nueve (9) oficios pendientes del mes de noviembre de 2021 y diecisiete (17) oficios pendientes del mes de diciembre de 2021.
Para efectos de medición del indicador es importante tener en cuenta que el numerador se obtiene de la columna K "Fecha de salida" de la hoja del Excel llamada "contestadas" y el denominador se obtiene de la columna C "Fecha ingreso" de la hoja del Excel llamada "Radicadas en la OAJ"</t>
  </si>
  <si>
    <t xml:space="preserve">19/7/2022
Verificar el dato reportado para el numerador del indicador,  el cual debe concordar con los datos cualitativos que han sido reportados  de enero a mayo de la vigencia con un total de 397 y no 393.
Por favor aclarar en el análisis para el semestre la evidencia que se presenta y cómo debe ser filtrada para obtener el dato reportado. Indicar que se da cumplimiento de la meta.
Marcar las  evidencias con el código del indicador según corresponda, en la carpeta compartida.
19/07/2022
No se identifican observaciones ni sugerencias adicionales frente al reporte del periodo. </t>
  </si>
  <si>
    <t>GJ-005</t>
  </si>
  <si>
    <t>Circular No. 012 del 29/04/2022.</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</si>
  <si>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</si>
  <si>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</si>
  <si>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</si>
  <si>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</si>
  <si>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</si>
  <si>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</si>
  <si>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r>
      <t>Base de datos Tramite acción de tutela con la verificación mensual de cumplimiento de términos</t>
    </r>
    <r>
      <rPr>
        <strike/>
        <sz val="9"/>
        <color rgb="FFFF0000"/>
        <rFont val="Arial"/>
        <family val="2"/>
      </rPr>
      <t xml:space="preserve">
</t>
    </r>
  </si>
  <si>
    <t>En el mes de enero de 2022, fueron contestadas setenta (70) acciones de tutela, de estas, cuatro (4) fueron contestadas por fuera del primer término establecido por el Despacho Judicial.
En consecuencia, el 94 % de las acciones de tutela fueron enviadas a los despachos judiciales en el primer tiempo otorgado por el Despacho Judicial.</t>
  </si>
  <si>
    <t>En el mes de febrero de 2022, fueron contestadas ochenta y nueve (89) acciones de tutela, de estas, ocho (8) fueron contestadas por fuera del primer término establecido por el Despacho Judicial.
En consecuencia, el 91 % de las acciones de tutela fueron enviadas a los despachos judiciales en el primer tiempo otorgado por el Despacho Judicial y el 9 % por diferentes situaciones entre ellas, la tardanza del área técnica para aportar los insumos solicitados por la temática de la acción de tutela (convocatoria distrito 4).</t>
  </si>
  <si>
    <t>En el mes de marzo de 2022, fueron contestadas ciento siete (107) acciones de tutela, de estas, ocho (8) fueron contestadas por fuera del primer término establecido por el Despacho Judicial.
En consecuencia, el 93 % de las acciones de tutela fueron enviadas a los despachos judiciales en el primer tiempo otorgado por el Despacho Judicial y el 7 % por diferentes situaciones entre ellas, la tardanza del área técnica para aportar los insumos solicitados</t>
  </si>
  <si>
    <t>En el mes de abril de 2022, fueron contestadas setenta y cuatro (74) acciones de tutela, de estas, dos (2) fueron contestadas por fuera del primer término establecido por el Despacho Judicial.
En consecuencia, el 97 % de las acciones de tutela fueron enviadas a los despachos judiciales en el primer tiempo otorgado por el Despacho Judicial y el 3 % fuera del referido término, por la tardanza del área técnica para aportar los insumos solicitados.</t>
  </si>
  <si>
    <t>En el mes de mayo de 2022, fueron contestadas ochenta y tres (83) acciones de tutela, de estas, seis (6) fueron contestadas por fuera del primer término establecido por el Despacho Judicial.
En consecuencia, el 93% de las acciones de tutela fueron enviadas a los despachos judiciales en el primer tiempo otorgado por el Despacho Judicial y el 7 % por retraso en la recopilación de los insumos por parte de las áreas técnicas.</t>
  </si>
  <si>
    <t>En el mes de junio de 2022, fueron contestadas noventa y una (91) acciones de tutela, de estas, once (11) fueron contestadas por fuera del primer término establecido por el Despacho Judicial.
En consecuencia, el 88% de las acciones de tutela fueron enviadas a los despachos judiciales en el primer tiempo otorgado por el Despacho Judicial y el 12.087 % por diferentes situaciones entre ellas, la tardanza del área técnica para aportar los insumos solicitados y disminución de profesionales contestando por terminación de contratos.</t>
  </si>
  <si>
    <t>19/7/2022
No se identifican observaciones frente al reporte del periodo. 
Marcar las  evidencias con el código del indicador según corresponda, en la carpeta compartida.</t>
  </si>
  <si>
    <t>GL-001</t>
  </si>
  <si>
    <t>Servicios Logísticos Satisfactorios</t>
  </si>
  <si>
    <r>
      <t xml:space="preserve">
Medir el cumplimiento de los servicios logísticos a través de la atención oportuna de las solicitudes</t>
    </r>
    <r>
      <rPr>
        <strike/>
        <sz val="9"/>
        <color theme="1"/>
        <rFont val="Arial"/>
        <family val="2"/>
      </rPr>
      <t xml:space="preserve"> </t>
    </r>
    <r>
      <rPr>
        <sz val="9"/>
        <color theme="1"/>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</si>
  <si>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</si>
  <si>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</si>
  <si>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</si>
  <si>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</si>
  <si>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</si>
  <si>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En el mes de abril se recibieron 4319 requerimientos por parte de las diferentes Unidades operativas y subdirecciones locales con referencia a los servicios de vigilancia, transporte, servicios generales y manipulación de alimentos, fotocopiado, papelería y mantenimiento, los cuales fueron gestionados de forma eficiente en el transcurso del periodo</t>
  </si>
  <si>
    <t>11/05/2022: Se recomienda en la evidencia del informe de fotocopiado, este con fecha de elaboración, el nombre  y firma de la persona que lo elaboró.
16/05/2022. No se generan más  observaciones o recomendaciones respecto al análisis presentado en el seguimiento al indicador de gestión</t>
  </si>
  <si>
    <t>En el mes de mayo se recibieron 4351 requerimientos por parte de las diferentes unidades operativas y subdirecciones locales con referencia a los servicios de vigilancia, transporte, servicios generales y manipulación de alimentos, papelería, fotocopiado y mantenimiento, los cuales fueron gestionados en un 100% de forma eficiente en el transcurso del periodo</t>
  </si>
  <si>
    <t>7/06/2022. Se recomienda que el análisis se hable en términos de porcentaje para tener más claridad sobre el resultado de la gestión.
En el informe de servicios requeridos, se encuentra repetido el mes de abril y no se encuentra mayo.
13/06/2022. No se generan más  observaciones o recomendaciones respecto al análisis y evidencias presentado en el seguimiento al indicador de gestión</t>
  </si>
  <si>
    <t xml:space="preserve">En el mes de junio se recibieron 5.435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</si>
  <si>
    <t xml:space="preserve">19707/2022: En las evidencias no se encuentra la matriz en Excel de los servicios requeridos.
19/07/2022. No se generan más observaciones o recomendaciones respecto al análisis presentado en el seguimiento al indicador de gestión
</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</si>
  <si>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</si>
  <si>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</si>
  <si>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</si>
  <si>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</si>
  <si>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</si>
  <si>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</si>
  <si>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</si>
  <si>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</si>
  <si>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El grupo de inventarios se encuentra realizando los seguimientos pertinentes a la difusión de la pieza comunicativa la cual fue difundida en el mes de abril. A partir del mencionado ejercicio se espera realizar antes de finalizar el semestre diferentes reuniones de socialización respecto a la información difundida.</t>
  </si>
  <si>
    <t>11/05/2022. No se generan observaciones o recomendaciones respecto al análisis presentado en el seguimiento al indicador de gestión</t>
  </si>
  <si>
    <t>El grupo de inventarios continúa realizando las actividades pertinentes a la sensibilización en temas relacionados con inventarios. Se espera tener las evidencias pertinentes de dichos seguimientos finalizando el mes e junio</t>
  </si>
  <si>
    <t>7/06/2022. No se generan observaciones o recomendaciones respecto al análisis presentado en el seguimiento al indicador de gestión</t>
  </si>
  <si>
    <t xml:space="preserve">El grupo de inventarios  de la Subdirección Administrativa y Financiera, continúa adelantando jornadas de transmisión de conocimiento  sobre aplicación  de procedentes de manejo de  inventarios que hacen parte de Sistema Integrado de gestión de la SDIS. Se dispone de  evidencias continuas de dichas gestiones.
Como evidencia se entrega memorando y correo de muestra de campaña de sensibilización para aprobación, teniendo un 45% de avance en las campañas (2 al año) programadas durante la vigencia </t>
  </si>
  <si>
    <t xml:space="preserve">19/07/2022: Se recomienda realizar el análisis cualitativo en las casillas correspondientes, debido a que se debe reportar semestralmente.
19/07/2022. No se generan más observaciones o recomendaciones respecto al análisis presentado en el seguimiento al indicador de gestión
</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</si>
  <si>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</si>
  <si>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</si>
  <si>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</si>
  <si>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</si>
  <si>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</si>
  <si>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</si>
  <si>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</si>
  <si>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</si>
  <si>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En el mes de abril se recibieron 522 solicitudes de traslado las cuales fueron atendidas en un 100%</t>
  </si>
  <si>
    <t>En el mes de mayo se recibieron 727 solicitudes de traslado las cuales fueron atendidas en un 100%</t>
  </si>
  <si>
    <t xml:space="preserve">En el mes de junio se gestionaron 820 traslados de bienes mediante los cuales se modifico la responsabilidad sobre bienes de inventario de la SDIS. Se tramito el 100% de  los mismos. 
En el 2do trimestre se sacaron 2069 traslados de bienes los cuales fueron ejecutados al 100%
</t>
  </si>
  <si>
    <t>7/06/2022. No se generan observaciones o recomendaciones respecto al análisis presentado en el seguimiento al indicador de gestión
19/07/2022. No se generan más observaciones o recomendaciones respecto al análisis presentado en el seguimiento al indicador de gestión</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</si>
  <si>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</si>
  <si>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</si>
  <si>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</si>
  <si>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</si>
  <si>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</si>
  <si>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</si>
  <si>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</si>
  <si>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</si>
  <si>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Se han venido realizando los seguimientos pertinentes a las solicitudes realizadas de pruebas representativas, información que se irá analizando y consolidando.</t>
  </si>
  <si>
    <t>El grupo de inventarios continúa realizando los seguimientos pertinente para la recepción de la información relacionada con pruebas representativas. Se espera que en el mes de junio se cuente con la información correspondiente al segundo trimestre del año 2022</t>
  </si>
  <si>
    <t xml:space="preserve">19/07/2022: Se recomienda describir en el análisis cualitativo, a que corresponde el 302 y también definir dicho análisis en términos de porcentajes
En las evidencias no se encuentra el informe de gestión por cada seguimiento realizado. 
19/07/2022. No se generan más observaciones o recomendaciones respecto al análisis presentado en el seguimiento al indicador de gestión
</t>
  </si>
  <si>
    <t>IVC-005</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</si>
  <si>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</si>
  <si>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</si>
  <si>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</si>
  <si>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</si>
  <si>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</si>
  <si>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</si>
  <si>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</si>
  <si>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En el mes de enero, seis (6) instituciones se inscribieron en el SIRSS para la prestación del servicio social de Educación Inicial y de Atención y Protección a las Personas Mayores.
En este sentido, se planea iniciar las visitas de verificación en los meses de marzo y abril de 2022.</t>
  </si>
  <si>
    <t>En el mes de febrero, tres (3) instituciones se inscribieron en el SIRSS para la prestación del servicio social de Educación Inicial.
Durante el mes no se inscribieron Instituciones de Atención y Protección a las Personas Mayores.
En este sentido, se planea iniciar las visitas de verificación en los meses de marzo y abril de 2022.</t>
  </si>
  <si>
    <t>En el mes de marzo, seis (6) instituciones se inscribieron en el SIRSS para la prestación del servicio social de Educación Inicial y de Atención y Protección a las Personas Mayores.
Durante el periodo se visitaron los dos (2) hogares de persona mayor inscritos, considerando que para el servicio de Educación Inicial se realizó la actualización de los estándares de calidad en el marco de la Resolución 2151 de 2021. Una vez se lleve a cabo el proceso de socialización de los estándares a los jardines, se realizarán las visitas de primera vez.
En este sentido, se planea iniciar las visitas de verificación entre abril y mayo.</t>
  </si>
  <si>
    <t>07/04/2022
Se recomienda realizar las visitas de inspección por primera vez entre abril y mayo para las instituciones inscritas durante el primer trimestre, como se indica en el análisis, e iniciar con las visitas de inspección a las instituciones que se inscriban durante el segundo trimestre para conseguir un nivel de cumplimiento más alto con respecto de la meta en el próximo trimestre.
Por lo demás, no se generan observaciones o recomendaciones adicionales respecto al análisis presentado en el seguimiento al indicador de gestión.</t>
  </si>
  <si>
    <t>En el mes de abril, cinco (5) instituciones se inscribieron en el SIRSS para la prestación del servicio social de Educación Inicial y Atención y Protección a las Personas Mayores. Durante el periodo no se realizaron visitas de primera vez, considerando que conforme con la programación del equipo de Inspección y Vigilancia se realizarán entre los meses de mayo y junio.</t>
  </si>
  <si>
    <t>En el mes de mayo, siete (7) instituciones se inscribieron en el SIRSS para la prestación del servicio social de Educación Inicial y Atención y Protección a las Personas Mayores. Durante el periodo el equipo de Inspección y Vigilancia inició y realizó visitas de primera vez.
En el mes de junio se dará continuidad, priorizando la realización de las visitas de primera vez, para lograr así el cumplimiento de la meta propuesta para la presente vigencia.</t>
  </si>
  <si>
    <t>08/06/2022
No se generan observaciones o recomendaciones respecto al análisis presentado en el seguimiento al indicador de gestión.</t>
  </si>
  <si>
    <t>PE-001</t>
  </si>
  <si>
    <t xml:space="preserve">Los resultados obtenidos obedecen a que se brindó respuestas a las dos solicitudes allegadas al corte comprendidas entre el 1 de enero al 22 de mes, detallado de la siguiente manera:
• Subdirección de Abastecimiento 
   Alimentos
• Gastos de comisión y bolsas
Lo que da un porcentaje de avance del 100% para el indicador.
</t>
  </si>
  <si>
    <t>10/03/2022 Verificar ya que la evidencia no se visualiza en la respectiva carpeta. Adicionalmente, se recomienda usar la estructura sugerida para el análisis del indicador, verificar redacción y evitar el uso de mayúsculas.
15/03/2022 No se generan observaciones respecto al análisis reportado para el seguimiento del indicador.</t>
  </si>
  <si>
    <t>10/03/2022 Verificar la evidencia ya que no se identifican claramente las solicitudes radicadas y las tramitadas. Adicionalmente, se recomienda usar la estructura sugerida para el análisis del indicador, verificar redacción y evitar el uso de mayúsculas.
15/03/2022 Verificar ya que se indica que se brindo respuesta al total de solicitudes recibidas, pero describe un porcentaje de cumplimiento del 93% como esta en la evidencia, lo cual tampoco es coherente con el resultado reportado (100%). 
No se generan más observaciones respecto al análisis reportado para el seguimiento del indicador.</t>
  </si>
  <si>
    <t>Los resultados obtenidos obedecen a que se brindó respuestas a 4 de las 4 de las solicitudes allegadas al corte comprendidas entre el 21 de febrero hasta el 22 de marzo, detallado de la siguiente manera:
•	Subdirección de Plantas Físicas	
Ferretería
•	Subdirección Administrativa y Financiera	
Fotocopiado	
Combustible Plantas Eléctricas
•	Subdirección para la Discapacidad	
Servicio Integrarte Interno
Lo que da un porcentaje de avance del 100% para el indicador.</t>
  </si>
  <si>
    <t>07/04/2022 No se generan más observaciones respecto al análisis reportado para el seguimiento del indicador.</t>
  </si>
  <si>
    <t>Los resultados obtenidos obedecen a que se brindó respuestas a 5 de las 5 de las solicitudes allegadas al corte comprendidas entre el 23 de marzo hasta el 22 de abril, detallado de la siguiente manera:
Fotocopiado
Proceso de bonos canjeables
Señalización 2022
Externos 2022
Cuidado transitorio - 7770
Lo que da un porcentaje de avance del 100% para el indicador.</t>
  </si>
  <si>
    <t>10/05/2022 No se generan más observaciones respecto al análisis reportado para el seguimiento del indicador.</t>
  </si>
  <si>
    <t>Los resultados obtenidos obedecen a que se brindó respuestas a 7 de las 7 de las solicitudes de viabilidad de precios allegadas al corte comprendidas entre el 23 de abril hasta el 22 de mayo, detallado de la siguiente manera:
Mantenimiento - equipos - conservación de alimentos
Papelería 2022
Alcance proceso de bonos canjeables comisión
Refrigerios
Licencia - adobe creative cloud
Insumos químicos 
Proceso contractual alojamiento transitorio
Lo que da un porcentaje de avance del 100% para el indicador.</t>
  </si>
  <si>
    <t>08/06/2022 No se generan más observaciones respecto al análisis reportado para el seguimiento del indicador.</t>
  </si>
  <si>
    <t>Los resultados obtenidos obedecen a que se brindó respuestas a 13 de las 13 de las solicitudes de viabilidad de precios allegadas al corte comprendidas entre el 23 de mayo hasta el 22 de junio, detallado de la siguiente manera:
•	Canecas
•	Operador logístico
•	Cajas de archivo
•	Proceso gimnasia
•	Respel 2022
•	Alcance comisión paquetes y canastas 
•	Comisión paquetes y canastas
•	Ensayos de laboratorio
•	Listado 590 insumos motobombas
•	Señalización 2022 - alcance
•	Adquisición lavadoras
•	Alcance proceso contractual alojamiento transitorio 
•	Aerosoles
Lo que da un porcentaje de avance del 100% para el indicador.</t>
  </si>
  <si>
    <t>07/07/2022 No se generan más observaciones respecto al análisis reportado para el seguimiento del indicador.</t>
  </si>
  <si>
    <t>PE-7741-003</t>
  </si>
  <si>
    <t xml:space="preserve">Cumplimiento del plan de acción integrado de las dependencias que hacen parte del proyecto de inversión </t>
  </si>
  <si>
    <t xml:space="preserve">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 </t>
  </si>
  <si>
    <t xml:space="preserve">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 </t>
  </si>
  <si>
    <t xml:space="preserve">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 </t>
  </si>
  <si>
    <t xml:space="preserve">Reporte en Excel de la ejecución trimestral del plan de acción institucional integrado </t>
  </si>
  <si>
    <t xml:space="preserve">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 </t>
  </si>
  <si>
    <t xml:space="preserve">Reporte trimestral de ejecución del Plan de Acción Institucional Integrado 
Acta del Comité Institucional de Gestión y Desempeño con el resultado del seguimiento por dependencias en el Plan de Acción Institucional Integrado </t>
  </si>
  <si>
    <t>Con corte a 31 de enero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</si>
  <si>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14/03/2022 No se generan observaciones respecto al análisis presentado en el seguimiento al indicador de gestión. Se deja la siguiente recomendación: se debe adelantar todas las acciones pertinentes para dar cumplimiento a la meta propuesta.</t>
  </si>
  <si>
    <t>Con corte a 28 de febrero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</si>
  <si>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 xml:space="preserve">De acuerdo con el reporte del Plan de Acción Institucional Integrado (PAII) con corte a 31 de diciembre de 2021, se obtuvo un promedio de ejecución de los productos del PAII de la Dirección de Análisis y Diseño Estratégico del 100%, Subdirección de Diseño, Evaluación y Sistematización un 100%, Subdirección de Investigación e Información un 100% y de la Oficina Asesora de Comunicaciones de 100%, lo que da como resultado un avance promedio del PAII de las dependencias que hacen parte del proyecto de inversión 7741 del 100% </t>
  </si>
  <si>
    <t>07/04/2022 No se generan observaciones respecto al análisis presentado en el seguimiento al indicador de gestión. Se deja la siguiente recomendación: revisar si en los próximos reportes trimestrales seguirá siendo su porcentaje de cumplimiento mayor a la meta 95% propuesta, actualmente el indicador está en 111% de sobrecumplimiento.</t>
  </si>
  <si>
    <t>Con corte a 30 de abril de 2022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2022 en el Plan de Acción Institucional Integrado, el cual será reportado en la primera semana de julio de 2022.</t>
  </si>
  <si>
    <t>09/05/2022 No se generan observaciones respecto al análisis presentado en el seguimiento al indicador de gestión. Se deja la siguiente recomendación: es adelantar todas las acciones pertinentes para dar cumplimiento a la meta propuesta.</t>
  </si>
  <si>
    <t>Con corte a 31 de mayo de 2022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2022 en el Plan de Acción Institucional Integrado, el cual será reportado en la primera semana de julio de 2022.</t>
  </si>
  <si>
    <t>09/06/2022 No se generan observaciones respecto al análisis presentado en el seguimiento al indicador de gestión. Se deja la siguiente recomendación: se debe adelantar todas las acciones pertinentes para dar cumplimiento a la meta propuesta en el siguiente trimestre.</t>
  </si>
  <si>
    <t xml:space="preserve">De acuerdo con el reporte del Plan de Acción Institucional Integrado (PAII) con corte a 31 de marzo de 2022, se obtuvo un promedio de ejecución de los productos del PAII de la Dirección de Análisis y Diseño Estratégico del 100%, Subdirección de Diseño, Evaluación y Sistematización un 94,3%, Subdirección de Investigación e Información un 92,9% y de la Oficina Asesora de Comunicaciones de 100%, lo que da como resultado un avance promedio del PAII de las dependencias que hacen parte del proyecto de inversión 7741 del 96,8% </t>
  </si>
  <si>
    <t>11/07/2022 No se generan observaciones y/o recomendaciones respecto al análisis presentado en el seguimiento al indicador de gestión.</t>
  </si>
  <si>
    <t>PSS-7564-002</t>
  </si>
  <si>
    <t>Circular 010 de 31/03/2022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</si>
  <si>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</si>
  <si>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</si>
  <si>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</si>
  <si>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</si>
  <si>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</si>
  <si>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</si>
  <si>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</si>
  <si>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Para el mes de  enero de 2022 el proceso de contratación de los profesionales de seguimiento en las comisarías de familia se fue dando de manera progresiva , contando para este mes con por lo menos un profesional por despacho, lo cual aunado a la medición trimestral del indicador, se traducen en  acciones que benefician el registro oportuno de actuaciones en el SIRBE.</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</si>
  <si>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t>
  </si>
  <si>
    <t>Durante el mes de febrero de 2022 , con ocasión de nuevos  brotes de Covid 19 y teniendo en cuenta las Recomendaciones del Ministerio de Salud y Protección Social, se presentó un porcentaje significativo de aislamientos preventivos de profesionales de seguimiento. lo que puede generar dificultades en el registro de información en el sistema SIRBE Comisarías,  e incidir en el cumplimiento de la meta.</t>
  </si>
  <si>
    <r>
      <t xml:space="preserve">El día 5 de  abril de 2022 se recibe reporte de la medición del indicador con periodo de enero a marzo del 2022. 
</t>
    </r>
    <r>
      <rPr>
        <sz val="9"/>
        <color indexed="8"/>
        <rFont val="Arial"/>
        <family val="2"/>
      </rPr>
      <t>Análisis cuantitativo
Durante el periodo de medición se identifica que se programaron en seguimiento 12278 actuaciones, de las cuales 11578 registran resultado.  Lo cual indica un porcentaje de cumplimiento del  94.3% para este indicador. 
Análisis Cualitativo
Durante   el periodo comprendido entre el 1 de enero y el 31 de marzo de 2022, no se tiene reporte de novedades que hubieran podido afectar la prestación del servicio en las Comisarías de Familia, tampoco novedades frente al  registro de la información en el sistema SIRBE de forma oportuna y que estén relacionadas con el talento humano del nivel 4 de atención de la Ruta Interna de Comisarías de Familia.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Ciudad Bolivar-1, Ciudad Bolivar-2 .</t>
    </r>
  </si>
  <si>
    <t>08/04/2022 No se generan observaciones respecto al análisis presentado en el seguimiento al indicador de gestión. Se deja la siguiente recomendación: revisar si en los próximos reportes trimestrales seguirá siendo su porcentaje de cumplimiento mayor a la meta 90% propuesta, actualmente el indicador está en 105% de sobrecumplimiento.</t>
  </si>
  <si>
    <t xml:space="preserve">Durante el mes de abril de 2022, la Subdirección para la Familia no recibió reportes de las Comisarías de Familia relacionados con ausencia por incapacidades u otros motivos del personal que se ubica en el cuarto nivel de atención, conforme a la ruta interna de atención en Comisarías de Familia, como tampoco recibieron reportes de fallas en la conectividad. Es importante resaltar que la Subdirección para la Familia entregó durante el primer cuatrimestre 75 equipos de cómputo en 34 Comisarías de Familia, lo que permitió mejoras en las herramientas tecnológicas para el ingreso oportuno de las actuaciones Sistema de Información SIRBE Comisarías de Familia.  </t>
  </si>
  <si>
    <t>09/05/2022 No se generan observaciones respecto al análisis presentado en el seguimiento al indicador de gestión. Se deja la siguiente recomendación: se debe adelantar todas las acciones pertinentes para dar cumplimiento a la meta propuesta en el siguiente trimestre.</t>
  </si>
  <si>
    <t>En el mes de mayo de 2022, se realizó el registro oportuno de la información en el sistema SIRBE en la mayoría de Comisarías de Familia, en este periodo solo se recibió el reporte de la Comisaría de Familia de Engativá 2, ya que a un profesional no se le renovó el contrato, ocasionando que las citas que tenía este profesional  programado previamente tuviese que se reasignarse al interior del equipo de la Comisaría de Familia, toda vez que la Subdirección para la familia no cuenta con disponibilidad presupuestal para asignar un reemplazo.
Es importante mencionar que aún continúa el equipo de profesionales de descongestión de seguimiento a medidas de protección de años anteriores y su correspondiente registro en el sistema de información. Contando en la actualidad con 12 profesionales distribuidos en las siguientes comisarias Usme-1, Usme-2, Tunjuelito, Bosa-1, Bosa-3, Kennedy-1, Engativa-1,Rafael Uribe Uribe, Suba-1, Puente Aranda, Ciudad Bolivar-1, Ciudad Bolivar-2 .</t>
  </si>
  <si>
    <t>09/06/2022 No se generan observaciones respecto al análisis presentado en el seguimiento al indicador de gestión. Se deja la siguiente recomendación: seguir adelantando todas las acciones pertinentes para dar cumplimiento a la meta propuesta en el siguiente trimestre.</t>
  </si>
  <si>
    <t>El día 4 de julio de 2022, se recibe reporte de medición durante el periodo enero a junio del año en curso del indicador de gestión.
En el periodo objeto de medición, se identificó que las Comisarías de Familia programaron 27.429 actuaciones en estado seguimiento, de las cuales registraron los respectivos resultados 25.664, logrando así el 93,56% de cumplimiento de cumplimiento oportuno de las actuaciones al Sistema de Información SIRBE COMISARÍAS.
Así mismo, durante el periodo comprendido entre el 1 de abril y el 30 de junio de 2022, no se recibieron reportes  significativos que pudiera afectar la prestación del servicio en las Comisarías de Familia, solamente en el mes de mayo se recibió novedad de la Comisaria de Familia de Engativá 2, el cual no hubo durante algunas semanas profesional de seguimiento asignado que cumpliera con las actuaciones de seguimiento programadas toda vez que no se le renovó contrato por prestación de servicios.
No obstante, se asignó a un profesional del equipo de descongestión en dicha Comisaría de Familia con miras a mitigar la situación presentada.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y Ciudad Bolivar-2.</t>
  </si>
  <si>
    <t>07/07/2022 No se generan observaciones respecto al análisis presentando en el seguimiento al indicador de gestión. Se deja la siguiente recomendación: con respecto al cumplimiento del periodo ene-jun se encuentra actualmente en un sobrecumplimiento del 104% con respecto a la meta de la vigencia (90%).</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</si>
  <si>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</si>
  <si>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</si>
  <si>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</si>
  <si>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</si>
  <si>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</si>
  <si>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</si>
  <si>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</si>
  <si>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</si>
  <si>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</si>
  <si>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Durante el primer mes del año 2022, se realizaron actividades orientadas a favorecer las opciones de seguimiento a la referenciación del servicio para la Integración y los derechos del migrante, refugiado y retornado, llevando a cabo el seguimiento a referenciaciones realizadas a los servicios de la Secretaria Distrital de Integración Social, Creciendo en Familia y Comisaría de familia. 
De otra parte, se hizo seguimiento a las referenciaciones realizadas a los servicios ofrecidos por agencias multilaterales tales como la Cruz Roja, Save the Children, Acnur y Humanity and Inclusión, actores que desarrollan acciones orientadas a la inclusión de la población migrante, refugiada y retornada. Lo anterior en consonancia con los propósitos definidos desde el servicio en mención y aportando en la cualificación del ejercicio de seguimiento a la referenciación, incluido en el procedimiento Orientación, información y referenciación (PCD-PSS-006).</t>
  </si>
  <si>
    <t>14/03/2022 No se generan observaciones respecto al análisis reportado para el seguimiento del indicador.</t>
  </si>
  <si>
    <t xml:space="preserve">Durante el mes de febrero se continuó realizando seguimiento de manera significativa a las referenciaciones adelantadas a los diferentes servicios de la Secretaria Distrital de Integración Social (SDIS). Por otra parte, se hizo seguimiento a referenciaciones adelantadas a actores externos como la Secretaría de Educación del Distrito (SED) y organismos internacionales como: Scalabrini, Save The Children, Cruz Roja, Fundación De Atención Al Migrante (FAMIG), la Organización Internacional para las Migraciones (OIM) y la Oficina del Alto Comisionado de las Naciones Unidas para los Refugiados (ACNUR), actores que desarrollan acciones orientadas a la Atención e inclusión de la población migrante, refugiada y retornada en la ciudad. Lo anterior en consonancia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 de la población migrante, refugiada y retornada, se espera seguir fortaleciendo dicho Actividad.
Por último, es importante señalar que este indicador surtió un proceso de actualización que se oficializo mediante circular 007 SG del 28/02/2022 la cual condujo a que ya no se utilice el Formato Base de consolidación población migrante (FOR-PSS-270) como evidencia del reporte y que solo quede como evidencia a partir de febrero el Formato Seguimiento a la referenciación de población (FOR-PSS-086). </t>
  </si>
  <si>
    <t>Durante el mes de marzo el cumplimiento del indicador corresponde a 61,7 %, dado que se referenciaron 123 personas y se realizaron 76 seguimientos a referenciación. 
Durante el primer trimestre de 2022, se referenciaron un total de 385 personas, realizando seguimiento a un total de 230 personas con lo cual el porcentaje de seguimiento fue de 60%, que corresponde al cumplimiento de lo programado en la meta del indicador.  Se continua con el proceso de referenciación de población proveniente de flujos migratorios mixtos tanto a los servicios de la Secretaria Distrital de Integración Social, como a otras entidades del orden distrital y de cooperación actores que desarrollan acciones orientadas a la atención e inclusión de la población migrante, refugiada y retornada en la ciudad. Lo anterior en concordancia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t>
  </si>
  <si>
    <t>08/04/2022 No se generan observaciones respecto al análisis reportado para el seguimiento del indicador.</t>
  </si>
  <si>
    <t>Durante el mes de abril se continua con el proceso de referenciación de población proveniente de flujos migratorios mixtos tanto a los servicios de la Secretaria Distrital de Integración Social, como a otras entidades del orden distrital y de cooperación internacional. Se evidencia particular referenciación a dos organismos internacionales para atención en salud (Medical Teams y Americares), siguiendo lo establecido en el Procedimiento Orientación, Información y Referenciación (PCD-PSS-006). 
Es importante mencionar que durante el mes hay un mayor número de referenciaciones, lo que indica que el proceso se ha ido fortaleciendo y sigue siendo efectivo para la atención.</t>
  </si>
  <si>
    <t>06/05/2022 No se generan observaciones respecto al análisis reportado para el seguimiento del indicador.</t>
  </si>
  <si>
    <t xml:space="preserve">Durante el mes de mayo se continúa con el proceso de referenciación de población proveniente de flujos migratorios mixtos tanto a los servicios de la Secretaria Distrital de Integración Social, como a otras entidades del orden distrital y de cooperación internacional. Se evidencia particular referenciación a dos organismos internacionales para atención en salud (Medical Teams y Americares): a la Fundación de Atención al Migrante (FAMIG) y a la Fundación Scalabrini, siguiendo lo establecido en el procedimiento Orientación, información y referenciación (PCD-PSS-006). 
Es importante mencionar que durante el mes hay una disminución en el número de referenciaciones, lo cual no afecta el desempeño del indicador con respecto a la meta programada.
</t>
  </si>
  <si>
    <t>06/06/2022 No se generan observaciones respecto al análisis reportado para el seguimiento del indicador.</t>
  </si>
  <si>
    <t>Durante el mes de junio el cumplimiento del indicador corresponde a 76,3 %, dado que se referenciaron 93 personas y se realizaron 71 seguimientos a la referenciación.
Durante el segundo trimestre de 2022, se referenciaron un total de 370 personas, realizando seguimiento a un total de 238 personas, con lo cual el porcentaje de seguimiento fue de 64%, que corresponde a un cumplimiento del 4,3 % por encima de lo programado en la meta del indicador. Este sobrecumplimiento está relacionado con una disminución del número de referenciaciones lo cual posibilito un mayor seguimiento a las mismas. Este aspecto se pueda interpretar como un indicativo de fortalecimiento en el seguimiento a la referenciación y en la realización de la atención.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Es importante mencionar que en atención al sobrecumplimiento que presenta el indicador en el mes de junio afectó el reporte trimestral, razón por la cual se hará seguimiento al comportamiento del indicador durante el tercer trimestre y se evaluará si es necesario adelantar una actualización de la meta programada.</t>
  </si>
  <si>
    <t>PSS-7735-002</t>
  </si>
  <si>
    <t>Circular N° 015 del 20/05/2022</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</si>
  <si>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</si>
  <si>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</si>
  <si>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</si>
  <si>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</si>
  <si>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</si>
  <si>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</si>
  <si>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</si>
  <si>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</si>
  <si>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14/03/2022. Registrar el avance y análisis correspondiente al mes de enero.
22/03/2022. No se generan observaciones adicionales respecto al análisis y evidencia reportada para el seguimiento del indicador.</t>
  </si>
  <si>
    <t>En el mes de febrero se registraron 6838 personas únicas atendidas en los Centros de Desarrollo Comunitario, de las cuales 1766 se encuentran vinculados a otros servicios de la SDIS, presentando como resultado un 26% en el indicador de gestión. Lo que es un buen indicador teniendo en cuenta que la meta es el 35%; esto se relaciona con que se han venido posicionando la complementariedad de los servicios que se prestan en los CDCs ,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particular, en febrero la oferta relacionada con respiro y autocuidado como yoga, pilates, defensa personal, vacaciones recreativas, actividad física y deportiva, tuvo muy buena acogida entre las personas cuidadoras, especialmente en las localidades de san Cristóbal, Rafael Uribe Uribe, Santa Fe y Barrios unidos que recogen el 60% de las atenciones. Los servicios con los que mas se presentó complementariedad desde CDC fueron paquetes alimentarios de jardines, Bono para personas con Discapacidad y apoyos económicos.</t>
  </si>
  <si>
    <t>14/03/2022. No se cuenta con las evidencias para validar el avance cuantitativo reportado. Adicionalmente se recomienda revisar el análisis cualitativo teniendo en cuenta la gestión de cada mes a reportar por separado (enero y febrero).
22/03/2022. No se generan observaciones adicionales respecto al análisis y evidencia reportada para el seguimiento del indicador.</t>
  </si>
  <si>
    <t>En el mes de marzo se registraron 13599 personas únicas atendidas en los Centros de Desarrollo Comunitario, de estas, 4557 se encuentran vinculados a otros servicios de la SDIS, presentando como resultado un 34% en el indicador de gestión. Lo anterior refleja la efectividad de las acciones implementadas teniendo en cuenta que la meta es del 35%, lo cual se relaciona con las articulaciones que se han venido desarrollando con las diferentes subdirecciones técnicas para el posicionamiento de la modalidad Desarrollo de Capacidades para la Generación de Oportunidades y del Servicio Tiempo Propio para Personas Cuidadoras; esto permite la referenciación y vinculación de los usuarios de los servicios y modalidades de la SDIS a la oferta de los CDC.
A corte de marzo el servicio tiempo propio para personas cuidadoras se ha visto fortalecido con la realización de 56 actividades donde se atendieron 1360 usuarios a través de la oferta de la modalidad de zonas de descanso y autocuidado. Los CDC que realizaron mayor número de atenciones a través de actividades son: CDC San Blas 461 atenciones, CDC La Victoria 185 atenciones, CDC José Antonio Galán 163 atenciones, CDC Porvenir 137 atenciones y CDC Arborizadora Alta 113 atenciones.</t>
  </si>
  <si>
    <t>05/04/2022. La cifra relacionada para el numerador del indicador, no corresponde con lo encontrado en la evidencia suministrada. Se recomienda revisar y ajustar según corresponda.
08/04/2022. No se generan observaciones adicionales respecto al análisis y evidencia reportada para el seguimiento del indicador.</t>
  </si>
  <si>
    <t>10/05/2022. No se generan observaciones respecto al análisis y evidencia reportada para el seguimiento del indicador.</t>
  </si>
  <si>
    <t>En el mes de mayo se registraron 26.953 personas únicas atendidas en los Centros de Desarrollo Comunitario, de estas 10.315 se encuentran vinculados a otros servicios de la SDIS, presentando como resultado un 38.3%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El servicio tiempo propio para personas cuidadoras hace parte de uno de los servicios de las manzanas del cuidado y el Sistema Distrital de Cuidado-SIDICU, que busca la atención integral de personas cuidadoras y sujetos del cuidado, a través de la implementación de 226 actividades donde se atendieron 7.015 usuarios a través de la oferta de la modalidad de zonas de descanso y autocuidado; las actividades con mayor participación son yoga, actividades lúdicas, gimnasia y aeróbicos, danzas y natación.</t>
  </si>
  <si>
    <t>07/06/2022. No se generan observaciones respecto al análisis y evidencia reportada para el seguimiento del indicador.</t>
  </si>
  <si>
    <t>PSS-7740-001</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</si>
  <si>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</si>
  <si>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</si>
  <si>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</si>
  <si>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Para el componente de prevención integral se realizaron diferentes talleres virtuales y presenciales, campañas comunicativas, jornadas, conferencias, ferias, entre otros, en torno a temas de prevención en Salud Mental y Orientación Socio Ocupacional-OSO; Prevención sustancias psicoactivas SPA; Prevención de paternidad y maternidad temprana PPYMT, y violencias. Desarrollado de forma articulada en los servicios territoriales de la Subdirección para la Juventud.</t>
  </si>
  <si>
    <t>14/03/2022 No se generan observaciones respecto al análisis presentado en el seguimiento al indicador de gestión. Se deja la siguiente recomendación: se debe adelantar todas las acciones pertinentes para dar cumplimiento a la meta propuesta.
Por favor revisar la ortografía antes de enviar el reporte.</t>
  </si>
  <si>
    <t>Es importante mencionar que para el mes de febrero se realizaron dos reuniones importantes con el equipo de prevención integral, una de ellas para organizar el plan de trabajo y otra para proponer la elaboración de un podcast de prevención de consumo de sustancias psicoactivas. Otra actividad a tener en cuenta es que se realizó una pieza gráfica que informe a los jóvenes acerca de las atenciones psicosociales que ofrece este componente.</t>
  </si>
  <si>
    <t>Se hizo una publicación de un taller de prevención de sustancias psicoactivas que se llevó a cabo en la localidad de Usme, así mismo se realizó taller de prevención con estudiantes del IED Santa Librada en Usme, abordando temas de consumo de sustancias psicoactivas con grados 8 y 9 el 4 de marzo.
El equipo de prevención integral desarrollo un taller sobre salud mental que busca identificar y fortalecer recursos personales, grupales y del entorno que motiven y faciliten el bienestar integral, realizado el lunes 28 de marzo mediante Google Meet.</t>
  </si>
  <si>
    <t>08/04/2022 No se generan observaciones respecto al análisis presentado en el seguimiento al indicador de gestión. Se deja la siguiente recomendación: se debe adelantar todas las acciones pertinentes para dar cumplimiento a la meta propuesta.
Se debe actualizar el indicador de gestión, con las recomendaciones dadas anteriormente en el correo. Por favor revisar la ortografía antes de enviar el reporte.</t>
  </si>
  <si>
    <t>Las actividades del mes de abril para el componente de prevención integral se enmarcaron en su gran mayoría en los talleres territoriales que realiza el equipo, como prevención de consumo de sustancias psicoactivas y salud mental en los colegios de las localidades de Usaquén y Usme.
Por otra parte, se realizó el alistamiento para las fechas conmemorativas anuales de este componente, también se realizó un guion para elaborar un podcast de prevención del consumo de sustancias
psicoactivas y finalmente se desarrolló un cubrimiento al evento de graduación de jóvenes del servicio</t>
  </si>
  <si>
    <t>09/05/2022 No se generan observaciones respecto al análisis presentado en el seguimiento al indicador de gestión. Se deja la siguiente recomendación: se debe adelantar todas las acciones pertinentes para dar cumplimiento a la meta propuesta.</t>
  </si>
  <si>
    <t>Las actividades del mes de mayo para el componente de prevención integral se enmarcan principalmente en el día de la familia en donde se realizó un podcast, entrevistando a una profesora experta en derecho de familia, también se registró la información en la parrilla de contenidos, con la cual se harán piezas de orientación psicosocial y salud mental, también se desarrollaron las piezas sobre el día de la prevención del consumo de tabaco realizado el 31 de mayo.</t>
  </si>
  <si>
    <t>09/06/2022 No se generan observaciones respecto al análisis presentado en el seguimiento al indicador de gestión. Se deja la siguiente recomendación: se debe adelantar todas las acciones pertinentes para dar cumplimiento a la meta propuesta en el siguiente reporte.</t>
  </si>
  <si>
    <t>Es importante recalcar que para el mes de junio frente a la política pública de enfoque diferencial y la acción propia de la línea de orientación socio ocupacional, se logró generar un avance en el acercamiento con organizaciones de jóvenes con orientaciones sexuales diversas, además de la participación de la marcha LGTBI en la localidad de Rafael Uribe Uribe, y en una institución educativa de la localidad de suba.
El cumplimento del indicador se evidencia en 100% siendo para el primer semestre una atención total de 6.830 jóvenes beneficiados médiate la atenciones en prevención integral como soporte la base datos datamart-SIRBE, por el componente de prevención  para el proyecto,   Este indicador se caracteriza por reflejar el número de jóvenes que son informados en temas relacionados con prevención integral mediante las atenciones que oferta el proyecto para que los jóvenes puedan expresar sus emociones a través de un dialogo participativo, con esto se busca que la juventud contrarreste el sufrimiento emocional y brinde la reconstrucción de los lazos sociales y familiares que quizás muchos en condiciones de vulnerabilidad manifiesta han perdido</t>
  </si>
  <si>
    <t>13/07/2022 No se generan observaciones y/o recomendaciones respecto al análisis presentado en el seguimiento al indicador de gestión.</t>
  </si>
  <si>
    <t>PSS-7740-002</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</si>
  <si>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</si>
  <si>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</si>
  <si>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</si>
  <si>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 xml:space="preserve">Reportes plataforma Distrito Joven. </t>
  </si>
  <si>
    <t>Reporte de registros de la plataforma Distrito Joven</t>
  </si>
  <si>
    <t>Se realiza la consolidación de los reportes de usuarios inscritos y oportunidades cargadas en la plataforma web y App distrito joven del mes de Enero del año 2022, se identifica un crecimiento en el número de inscritos en la App teniendo en cuenta el programa de Servicio Social para la Seguridad Económica de la Juventud y las demás ofertas realizadas por la Subdirección para la juventud.</t>
  </si>
  <si>
    <t>Las acciones realizadas durante el transcurso del mes de febrero se encuentran orientadas a la elaboración del documento de número de usuarios y oportunidades que se subieron en el transcurso del mes, es importante aclarar que, los datos y registros se realizaron con base en la información obtenida de la APP
Además, se realizaron diversas reuniones con el equipo de Alcaldía parara poder centralizar las oportunidades de las diferentes entidades del Distrito por medio del formulario de forms. También se hicieron reuniones con el equipo de DADE para trabajar en conjunto en las mejoras y actualizaciones propuestas para la App.</t>
  </si>
  <si>
    <t>Se realizaron diversas acciones basados en 3 componentes para el mes de marzo, descritos así: 1. Propuestas en mejoras de la APP, en la cual se desarrollan documentos para compilar las mejoras, 2. Revisión del formulario de ofertas del distrito, en el que se realizó el seguimiento a las oportunidades que ofertan diferentes entidades para compartir por la APP y 3. Reporte de usuarios inscritos, en donde se describen por las redes sociales los usuarios inscritos.</t>
  </si>
  <si>
    <t>La Subdirección para la Juventud Mediante el uso de la APP “Distrito Joven” ha realizado la difusión de la oferta institucional y la creación de contenidos dirigidos a los jóvenes de Bogotá, cargando oportunidades en temas relacionados con educación y vinculación laboral para el mes abril, así como un incremento en beneficiarios inscritos.</t>
  </si>
  <si>
    <t>Se realizaron diversas reuniones con el equipo de Alcaldía para poder centralizar las oportunidades de las diferentes entidades del Distrito por medio del formulario de Forms. También se hicieron reuniones con el equipo de DADE para trabajar en conjunto en las mejoras y actualizaciones propuestas para la App.</t>
  </si>
  <si>
    <t>Se realiza la consolidación de los reportes de usuarios inscritos y oportunidades cargadas en la plataforma web y app distrito joven del mes de junio del año 2022, nuevamente se identifica un crecimiento del número de inscritos en la App teniendo en cuenta el programa de Servicio Social para la Seguridad Económica de la Juventud y la necesidad de oportunidades laborales para las y los jóvenes de la ciudad.
Se evidencia una amplia posibilidad de mejora en los ingresos a cada una de las oportunidades publicadas, que están enfocadas en las necesidades de las y los jóvenes de la ciudad. 
El número de jóvenes beneficiados mediante la aplicación distrito joven reportadas para el primer semestre de la vigencia 2022 corresponde a 44.804 jóvenes que utilizaron la plataforma, lo que refleja los resultados de la difusión entre los jóvenes de la aplicación que para La Secretaría de Integración Social, a través de la Subdirección de Juventud, tiene como propósito fundamental brindar oportunidades a jóvenes entre los 14 a 28 años; que estén orientadas al desarrollo de habilidades y competencias ciudadanas o laborales, en aras de potenciar el ejercicio de sus derechos y proyectos de vida y promover la participación.</t>
  </si>
  <si>
    <t>PSS-7740-003</t>
  </si>
  <si>
    <t>Implementar estrategias con enfoque diferencial de inclusión para las mujeres jóvenes en los servicios prestados.</t>
  </si>
  <si>
    <t>N/A</t>
  </si>
  <si>
    <t>Las actividades que se realizaron para el mes de enero referente a las actividades del enfoque diferencial fueron ajustar el plan de trabajo y actualizar el cronograma de fechas conmemorativas</t>
  </si>
  <si>
    <t>Se realizaron ferias de empleabilidad en las localidades de San Cristóbal, Usme, Fontibón y Engativá lo que permitió que jóvenes se acercaran con su hoja de vida y participaran de las oportunidades dispuestas en esta ferias para facilitar y contribuir a la búsqueda de empleo de estos jóvenes con la participación activa de las jóvenes en búsqueda de oportunidades laborales.</t>
  </si>
  <si>
    <t>De acuerdo con la articulación realizada con el colegio IED El Rodeo de la localidad de San Cristóbal se apoyó en la conmemoración del día internacional de la mujer con taller de cine foro para la prevención de violencias con estudiantes de las jornadas mañana y tarde de todo el ciclo de secundaria. 
Se realizó un Facebook Live el 8 de marzo sobre el empoderamiento y salud mental de las mujeres donde se trataron temas de derechos de las mujeres, salud mental y la oferta que tiene distrito joven,</t>
  </si>
  <si>
    <t>Se realizaron unas feria de sexualidad en dos colegios de Engativá para fomentar los derechos sexuales y derechos reproductivos y se hizo la publicación de los talleres territoriales que el equipo de prevención de maternidad y paternidad temprana realiza a lo largo y ancho de la ciudad.</t>
  </si>
  <si>
    <t>Para este mes se generó un producto audiovisual con una de las jóvenes PARCERAS vinculadas al programa y que hoy en día cuenta con un empleo que fue obtenido gracias a esta apuesta de ciudad. Karen Maquilón, hace parte del equipo de psicosociales de la SDIS y es por esto que junto al Subdirector se realizó visita a su lugar de residencia para realizar una entrevista y video que permita mostrar su historia como caso de éxito.</t>
  </si>
  <si>
    <t>En el marco de la campaña ‘Emprendiendo un Sueño’ como estrategia comunicativa que ayuda a visibilizar emprendimientos juveniles de la ciudad, por medio de la creación y producción de piezas audiovisuales que posteriormente son compartidas en las redes sociales de Distrito Joven, para el mes de junio de 2022 realizó la Difusión de Emprendimientos de tres (3) jóvenes beneficiarias del programa ‘Parceros por Bogotá’ .
Con corte a mes de junio se han atendido 20.639 mujeres jóvenes de los 34.725 jóvenes reportados , lo que representa un 59% de mujeres jóvenes atendidas en el proyecto a través de los  Componente de oportunidades juveniles, Política Pública y Prevención, donde se realiza  asesoría jurídica,  actividades para el uso del tiempo libre, entre otras.</t>
  </si>
  <si>
    <t>13/07/2022 No se generan observaciones respecto al análisis presentado en el seguimiento al indicador de gestión. Se tiene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</si>
  <si>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</si>
  <si>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</si>
  <si>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</si>
  <si>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</si>
  <si>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</si>
  <si>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En el marco del programa restaurativo de los centros forjar, se realizó las publicaciones en las redes sociales de las actividades propuestas. Así mismo, se realizó el acompañamiento de las actividades propuestas por los líderes del componente para el mes en curso.
Lo anterior teniendo en cuenta que los centros forjar tienen por objetivo de contribuir a la resocialización de los a jóvenes de Bogotá de 14 a 18 años que hacen parte del Sistema de Responsabilidad Penal para adolescentes.</t>
  </si>
  <si>
    <t>En este mes se radicación 90 informes enviados hacia las 18 defensorías y los 8 juzgados de conocimiento del SRPA, y el trámite de más de 250 solicitudes atendidas a través de correo electrónico.
Dentro de los requerimientos más solicitados se siguen manteniendo la verificación y consulta sobre posibles cambios de sanciones, la facilitación de espacios para estudios de caso entre defensorías, juzgados y profesionales de los servicios, procesos de traslado de EPS para atención en salud, situaciones de riesgo a nivel familiar e individual y la atención de solicitudes por parte de las defensorías, juzgados y profesionales de los servicios sobre procesos de jóvenes que tenemos a cargo.</t>
  </si>
  <si>
    <t>En gestión, articulación y en concordancia con el Modelo de Atención Integral para Adolescentes y Jóvenes vinculados al Sistema de Responsabilidad Penal SRPA, tanto en medio abierto, familiar, y socio comunitario del Servicio Forjar Restaurativo Suba.
Se realizaron articulaciones con las diferentes instancias de participación de la localidad las cuales generaron acciones e impactos positivos para los Jóvenes Activos y Egreso del servicio, a continuación, se relaciona Ruta Integral de Atención Juvenil mes marzo de 2022.
Dentro del comportamiento de remisiones establecidas entre las defensorías de bienestar familiar y los juzgados de conocimiento del sistema de responsabilidad penal para adolescentes para el mes de marzo de 2022 se obtuvo un total de 42 remisiones divididas en 4 para procesos de IARAJ, 22 RIAJ, 10 para libertad asistida y 6 para prestación de servicios a la comunidad, divididas en 13 para ciudad Bolívar, 20 para Rafael Uribe y 9 para Suba.</t>
  </si>
  <si>
    <t>En el marco del programa de Justicia restaurativa de los centros forjar, se realizó el taller de radio dirigido a las y los jóvenes de Forjar. Así mismo, se realizó el acompañamiento a la entrega de becas
FORGE para los jóvenes pertenecientes al programa de justicia restaurativa. Además, se realizaron las publicaciones en las redes sociales de Distrito joven de las diferentes actividades desarrolladas.</t>
  </si>
  <si>
    <t xml:space="preserve">fortalecimiento de la finalidad restaurativa en el servicio, se han generado articulaciones con entidades privadas, como Quality, ANAFALCO, Casa Limpia entre otras y organizaciones comunitarias, como La Red Agroecológica del Sur, Fundación Dios es Cultura y Casa de la Cultura de Potosí, que favorecen tanto el desarrollo de acciones de reparación en territorio, que permiten la reconstrucción del tejido social, como la vinculación de parte de la población beneficiaria en oportunidades laborales y de formación continua, aportando a la consolidación de su proyecto de vida y la inclusión social de la población beneficiaria y sus redes de apoyo familiar.
</t>
  </si>
  <si>
    <t>En el marco del programa de Justicia restaurativa de los centros forjar, se realizó el Podcast con la Coordinadora del enlace de la Ruta Integral de Atenciones Juveniles del centro Forjar de Ciudad Bolívar, Lo anterior teniendo en cuenta que los centros forjar tienen por objetivo de contribuir a la resocialización de los a jóvenes de Bogotá de 14 a 18 años que hacen parte del Sistema de Responsabilidad Penal para adolescentes.
El porcentaje de jóvenes que egresan del servicio debido al plan de atención integral es de 43% con 116 egresados de los 272 atendidos en la presente vigencia superando con lo establecido en la meta del indicador y demostrando que las modalidades de atención establecidas en los lineamientos técnicos del Instituto Colombiano de Bienestar Familiar establecidas en los centros forjar son efectivas y para las medidas y sanciones del Sistema de Responsabilidad Penal para Adolescentes - SRPA.</t>
  </si>
  <si>
    <t>13/07/2022 No se generan observaciones respecto al análisis presentado en el seguimiento al indicador de gestión. Se deja la siguiente recomendación: se debe adelantar todas las acciones pertinentes para dar cumplimiento a la meta propuesta en el siguiente reporte.</t>
  </si>
  <si>
    <t>PSS-7744-011</t>
  </si>
  <si>
    <t>Niñas y niños de primera infancia atendidos en las modalidades jardines infantiles diurnos, nocturnos, casas de pensamiento intercultural y espacios rurales.</t>
  </si>
  <si>
    <t>Monitorear la atención de las niñas y los niños de primera infancia atendidos en las modalidades jardines infantiles diurnos, nocturnos, casa de pensamiento intercultural y espacios rurales.</t>
  </si>
  <si>
    <t>Diligenciamiento del Formato Ficha SIRBE y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</si>
  <si>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participan en jardines infantiles diurnos, nocturnos, casas de pensamiento intercultural y espacios rurales en el periodo / No. de cupos ofertados en jardines infantiles diurnos, nocturnos, casas de pensamiento intercultural y espacios rurales en el periodo) * 100</t>
  </si>
  <si>
    <t>Numerador: Sistema Misional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</si>
  <si>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nocturnos, casas de pensamiento intercultural y espacios rurales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</si>
  <si>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de las modalidades jardines infantiles diurnos, nocturnos, casas de pensamiento intercultural y espacios rurales, remitido por la DADE.
Denominador: directorio de servicios sociales Subdirección para la Infancia.</t>
  </si>
  <si>
    <t>En enero se atendieron 29.953 niñas y niños de primera infancia en las distintas modalidades, lo que equivale a un resultado para el indicador de 51% es decir cuarenta y nueve (49) puntos porcentuales debajo de la meta mensual, en razón al cierre de la vigencia anterior y ajustes graduales requeridos para iniciar la atención en las unidades operativas, así como, al avance progresivo en el registro de participantes en el aplicativo SIRBE y la activación de niñas y niños en estado de atención en jardines infantiles diurnos, nocturnos y casas de pensamiento intercultural. Además, se precisa que se generaron nuevas estrategias de atención en horarios adicionales en el marco del plan de rescate social.
Adicionalmente, se adelantaron acciones para promover la participación de las niñas y los niños, los procesos de corresponsabilidad con las familias a través del autocuidado y la protección en los hogares y en otros espacios; se efectuaron las gestiones correspondientes para mantener un número de colaboradoras y colaboradores acorde con la cobertura autorizada y/o ajustada a fin de cumplir los estándares técnicos de calidad para la educación inicial.
Se debe aclarar que la atención de niñas y niños inició el 18 de enero de 2022 a partir de la implementación de los esquemas: presencial en 254 unidades operativas y educación inicial en casa en 18 unidades operativas.
Así mismo, por medio de los convenios suscritos con Cajas de Compensación Familiar se operaron 36 jardines infantiles sociales, los cuales atendieron a las niñas y los niños a través de los siguientes esquemas: presencialidad en 34 y educación inicial en casa en 2. Además, por medio de convenios de asociación celebrados con Organizaciones sin Ánimo de Lucro se atendieron a las niñas y los niños en 42 jardines infantiles cofinanciados, los cuales prestaron servicio en presencialidad.</t>
  </si>
  <si>
    <t>17/03/2022
No se generan observaciones o recomendaciones respecto al análisis presentado en el seguimiento al indicador de gestión.</t>
  </si>
  <si>
    <r>
      <rPr>
        <sz val="9"/>
        <rFont val="Arial"/>
        <family val="2"/>
      </rPr>
      <t>En febrero se atendieron 44.054 niñas y niños de primera infancia en las distintas modalidades, lo que equivale a un resultado para el indicador de 73%, es decir, veintisiete (27) puntos porcentuales debajo de la meta mensual del indicador, en razón a los ajustes graduales requeridos para iniciar la operación en jardines infantiles diurnos, nocturnos y casas de pensamiento intercultural; el ingreso progresivo de las niñas y los niños a las unidades operativas y el avance en el registro y activación de participantes en el aplicativo SIRBE.
Así mismo, se continuó la implementación de acciones que promueven la participación de niñas y niños, los procesos de corresponsabilidad con las familias a partir del autocuidado y las gestiones para mantener el número de colaborado</t>
    </r>
    <r>
      <rPr>
        <sz val="9"/>
        <color theme="1"/>
        <rFont val="Arial"/>
        <family val="2"/>
      </rPr>
      <t>res y colaboradoras acorde con la cobertura autorizada y/o ajustada a fin de cumplir los estándares técnicos de calidad para la educación inicial.
Adicionalmente, en el mes de reporte se implementaron el esquema de atención presencial en 258 unidades operativas y el de educación inicial en casa en 8 unidades operativas.
Además, a partir de los convenios suscritos con Cajas de Compensación Familiar se operaron 36 jardines infantiles sociales, los cuales atendieron a las niñas y los niños a través de los siguientes esquemas: presencialidad 35 y educación inicial en casa 1). Por medio de convenios de asociación celebrados con Entidades sin Ánimo de Lucro se atendieron a las y los participantes en 42 jardines infantiles cofinanciados, los cuales brindaron la atención de manera presencial.</t>
    </r>
  </si>
  <si>
    <t>En marzo, se atendieron 53.685 niñas y niños de primera infancia en las modalidades jardines infantiles, diurnos, nocturnos, casas de pensamiento intercultural y espacios rurales; lo cual equivales a un resultado del indicador de 85%, es decir, quince puntos porcentuales por debajo de la meta del indicador, en razón a los ajustes graduales requeridos para la operación de jardines infantiles diurnos, nocturnos, casas de pensamiento intercultural y espacios rurales; el ingreso progresivo de niñas y niños; y el traslado de las familias en el territorio a causa de su condición económicas y de empleo. Se proyecta avanzar de manera progresiva con la vinculación de niñas y niños a las modalidades.
Se precisa, que en los espacios rurales se realizó toma de medidas antropométricas y seguimiento al esquema de vacunación en corresponsabilidad con madres, padres y cuidadores. Por otra parte, se realizaron acciones de fortalecimiento del eje ambiental del proyecto educativo comunitario a través de las actividades: preparación del terreno y elaboración de eras para la siembra de perejil, cilantro, gladiolos, con el apoyo de algunas familias. Así mismo, en la unidad operativa Montaña de Colores se cosecharon las arvejas de la huerta con las niñas y los niños promoviendo las tradiciones culturales y campesinas de la ruralidad. 
Se continuó la implementación de acciones que promueven la participación de niñas y niños, los procesos de corresponsabilidad con las familias a partir del autocuidado y las gestiones para mantener el número de colaboradores acorde con la cobertura autorizada y/o ajustada a fin de cumplir los estándares técnicos de calidad para la educación inicial.
Adicionalmente, en el mes se implementaron el esquema de atención presencial en 334 unidades operativas y el de educación inicial en casa en 6 Jardines Infantiles; operaron a partir de convenios suscritos con Cajas de Compensación Familiar 36 jardines infantiles sociales que atendieron a niñas y niños a través de los esquemas: presencialidad 35 y educación inicial en casa 1; y por medio de convenios de asociación celebrados con entidades sin ánimo de lucro se atendieron a las y los participantes en 42 jardines infantiles cofinanciados, los cuales brindaron la atención de manera presencial.</t>
  </si>
  <si>
    <t>11/04/2022
No se generan observaciones o recomendaciones respecto al análisis presentado en el seguimiento al indicador de gestión.</t>
  </si>
  <si>
    <t>En abril, se atendieron 49.794 niñas y niños de primera infancia en las modalidades jardines infantiles diurnos, nocturnos, casas de pensamiento intercultural y espacios rurales. Lo anterior, equivale a un resultado de 79%, es decir, veintiún puntos porcentuales por debajo de la meta, en razón a los ajustes graduales requeridos para la operación de las modalidades de manera presencial, las dinámicas y los procesos de adecuaciones en las unidades operativas y solicitudes de alimentos, así como la constante rotación y traslado de las familias en el territorio a causa de su condición y la de sus hogares. Se proyecta generar articulaciones con las áreas y dependencias de la entidad a fin de avanzar de manera conjunta en las acciones para aumentar la activación de niñas y niños en las unidades operativas de las modalidades de atención.
En los espacios rurales de Bogotá, la atención de las niñas y los niños se brindó a través de los esquemas presencial y en alternancia, quienes vivenciaron experiencias pedagógicas enmarcadas en los proyectos educativos comunitarios PEC, orientados a la pervivencia de los saberes campesinos - rurales en los cinco territorios rurales. Así mismo, en el marco del mes de la niñez, se realizaron acciones de corresponsabilidad familiar para fortalecer habilidades parentales de crianza amorosa, más juego, estrategia que movilizó otras formas de relacionamiento basadas en el respeto, la escucha, el amor, el acompañamiento al desarrollo infantil y el diálogo como estrategia de respeto.
Adicionalmente, se implementaron los esquemas atención de presencial en 337 unidades operativas y educación inicial en casa en 6 Jardines Infantiles; se operaron a partir de convenios suscritos con Cajas de Compensación Familiar 36 jardines infantiles sociales que atendieron a las niñas y los niños a través de los esquemas: presencialidad 36 y por medio de convenios de asociación celebrados con entidades sin ánimo de lucro se atendieron a las y los participantes en 42 jardines infantiles cofinanciados, los cuales brindaron la atención de manera presencial.</t>
  </si>
  <si>
    <t>En mayo se atendieron 51.014 niñas y niños de primera infancia en las modalidades jardines infantiles diurnos, nocturnos, casas de pensamiento intercultural y espacios rurales. Lo anterior equivale a un resultado de 80%, es decir, veinte puntos porcentuales por debajo de la meta. Esto obedece al aumento gradual de participantes en las modalidades de atención como resultado de las dinámicas de migración de las familias dentro y fuera de la ciudad. Se proyectan acciones de articulación con las subdirecciones locales para la integración social que incentiven el aumento en el número de participantes en la medida en que avanza la vigencia.
En mayo, se mantuvieron los procesos de atención presencial en las unidades operativas teniendo presentes las dinámica operativas, administrativas y logísticas, así como la rotación y el traslado de las familias a otros territorios.
En cuanto a la modalidad de atención espacios rurales, en mayo se realizaron acompañamientos en el esquema presencial a través de actividades vivenciales y experienciales que se centraron en el cuidado y autocuidado personal. Así mismo, en el marco del mes de la familia se desarrollaron actividades orientadas a promover relaciones democráticas con el juego, la literatura, el arte y la exploración del medio; además, se efectuaron con las niñas y los niños actividades que responden a la actualización de la política pública de infancia y adolescencia.
Adicionalmente, en la modalidad jardines infantiles diurnos se implementó la presencialidad en 338 unidades operativas propias y educación inicial en casa en 2 unidades operativas propias; se operaron 36 jardines infantiles sociales a partir de convenios suscritos con Cajas de Compensación Familiar, los cuales atendieron a las niñas y los niños en esquema presencial; y por medio de convenios de asociación celebrados con entidades sin ánimo de lucro se atendieron a las y los participantes en 42 jardines infantiles cofinanciados, los cuales brindaron la atención de manera presencial.</t>
  </si>
  <si>
    <t>En junio se atendieron 50.986 niñas y niños de primera infancia en las modalidades jardines infantiles diurnos, nocturnos, casas de pensamiento intercultural y espacios rurales, lo cual equivale a un resultado de 81%, es decir, diecinueve puntos porcentuales por debajo de la meta. Lo anterior, obedece a la apertura del servicio en presencialidad en todas las unidades operativas y al aumento gradual de participantes en estado “en atención” como resultado de la migración de las familias en el territorio distrital, nacional e internacional. Se proyecta articular procesos de georreferenciación, búsquedas activas, entre otras estrategias para incentivar el ingreso de niñas y niños a las diferentes modalidades para garantizar la atención de calidad en primera infancia.
Por otro lado, en la modalidad espacio rurales se brindó atención a las niñas y los niños de manera presencial en jornada completa en las tres unidades operativas, una vez superadas las enfermedades respiratorias y los casos de varicela que generaron el cierre preventivo del espacio Exploradores Sumapaceños de San Juan de Sumapaz por dos días y su posterior desinfección. En la localidad Ciudad Bolívar en el espacio rural Montaña de Colores se prestó atención presencial en media jornada con refrigerios reforzados.
Adicionalmente, en la modalidad jardines infantiles diurnos se implementó la presencialidad en 336 unidades operativas propias; se operaron 36 jardines infantiles sociales a partir de convenios suscritos con Cajas de Compensación Familiar, en donde se atendieron a las niñas y los niños en esquema presencial; y por medio de convenios de asociación celebrados con entidades sin ánimo de lucro se atendieron a las y los participantes en 42 jardines infantiles cofinanciados, que brindaron la atención de manera presencial.</t>
  </si>
  <si>
    <t>08/07/2022
No se generan observaciones o recomendaciones respecto al análisis presentado en el seguimiento al indicador de gestión.</t>
  </si>
  <si>
    <t>PSS-7744-001</t>
  </si>
  <si>
    <t>Niñas y niños de primera infancia con permanencia mínima de 90 días en las modalidades jardines infantiles diurnos, nocturnos, casas de pensamiento intercultural y espacios rurales.</t>
  </si>
  <si>
    <t>Monitorear la permanencia mínima de 90 días de niñas y niños de primera infancia que participan en las modalidades jardines infantiles diurnos, nocturnos, casas de pensamiento intercultural y espacios rurales.</t>
  </si>
  <si>
    <t>Diligenciamiento del Formato Ficha SIRBE y el registro oportuno de su información en el Sistema  Misional SIRBE.
Formalización del cupo asignado a niñas y niños de primera infancia en las modalidades jardines infantiles diurnos, nocturnos, casas de pensamiento intercultural y espacios rurales.</t>
  </si>
  <si>
    <t>Numerador: Sistema Misional SIRBE.
Denominador: Sistema Misional SIRBE.</t>
  </si>
  <si>
    <t>Numerador: reporte de la meta 2 de las modalidades jardines infantiles diurnos, nocturnos, casas de pensamiento intercultural y espacios rurales. 
Denominador: reporte Sistema Misional SIRBE</t>
  </si>
  <si>
    <t>En enero, se continuó el acompañamiento a familias, niñas y niños de primera infancia y el apoyo alimentario por medio de la entrega del bono canjeable por alimentos en las unidades operativas que brindan la atención en esquemas diferentes al presencial. Además, se avanzó en la implementación gradual del esquema de atención presencial en jardines infantiles diurnos, nocturnos y casas de pensamiento intercultural, de acuerdo con las características y particularidades de las unidades operativas, dando respuesta a las necesidades de las familias a fin de garantizar el desarrollo integral de niñas y niños, así como promover la corresponsabilidad y el auto cuidado.</t>
  </si>
  <si>
    <t>En febrero, en las unidades operativas que brindan atención a través de la modalidad educación inicial en casa, se mantuvo el acompañamiento dirigido a familias, niñas y niños de primera infancia y el apoyo alimentario por medio de la entrega del bono canjeable por alimentos. Además, en jardines infantiles diurnos, nocturnos y casas de pensamiento intercultural se continuó avanzando en la implementación del esquema de atención presencial, logrando incrementar el número de unidades operativas que atiende a las y los participantes a través de dicho esquema. Cabe precisar, que la implementación del esquema de atención presencial se efectuó en el marco de las normas nacionales y distritales aplicables vigentes, las particularidades de cada una de las unidades operativas, las necesidades de las familias de cada localidad y la promoción de la corresponsabilidad, el autocuidado y el desarrollo integral de las niñas y los niños.</t>
  </si>
  <si>
    <t>Con corte a marzo, 16.003 niñas y niños de primera infancia presentaron una permanencia mínima de 90 días en las modalidades jardines infantiles, diurnos, nocturnos, casas de pensamiento intercultural y espacios rurales, lo que equivale a un resultado del indicador de 30%, es decir, setenta puntos porcentuales por debajo de la meta del indicador; en razón al ingreso progresivo de niñas y niños durante el primer trimestre de la vigencia y al traslado de las familias en el territorio a causa de su condición económica y de empleo. Se proyecta el aumento de la permanencia en los servicios en la medida en que avanza la vigencia. 
En los jardines infantiles y las casas de pensamiento intercultural se promovieron la participación de las niñas y los niños, y los procesos de corresponsabilidad con las familias a partir del autocuidado y las gestiones para continuar el cumplimiento de los estándares técnicos de calidad para la educación inicial.
Por otro lado, en los espacios rurales se tomaron medidas antropométricas y se hizo seguimiento al esquema de vacunación de manera conjunta con madres, padres y cuidadores; se desarrollaron acciones asociadas con el eje ambiental de los proyectos educativos comunitarios, tales como: la preparación del terreno para la siembra de perejil, cilantro, gladiolos; y en la unidad operativa Montaña de Colores se recogió la cosecha de arvejas con los niños y niñas.</t>
  </si>
  <si>
    <t>En abril, en las modalidades jardines infantiles diurnos, nocturnos, y casas de pensamiento intercultural, se implementó en 337 unidades operativas el esquema de atención presencial y en 6 unidades operativas el esquema educación inicial en casa. Así mismo, se operaron 36 jardines infantiles sociales a partir de convenios suscritos con Cajas de Compensación Familiar, en los cuales se atendieron a las niñas y los niños de manera presencial; y se operaron 42 jardines infantiles cofinanciados por medio de convenios de asociación celebrados con entidades sin ánimo de lucro que brindaron atención a las y los participantes es esquema presencial. Cabe precisar, que la atención brindada a las y los participantes y sus familias contempló la implementación de acciones intencionadas en los componentes nutrición y salubridad, ambientes adecuados y seguros, proceso pedagógico, talento humano y proceso administrativo.
Adicionalmente, en los espacios rurales, se brindó atención a las niñas y los niños en los esquemas presencial y en alternancia. También se generaron experiencias pedagógicas de conformidad con los proyectos educativos comunitarios, las cuales permitieron promover la pervivencia de saberes campesinos y se desarrollaron acciones que promovieron la corresponsabilidad de las familias y el fortalecimiento de habilidades asociadas a la crianza amorosa, el respeto, la escucha, el acompañamiento al desarrollo infantil y el diálogo.</t>
  </si>
  <si>
    <t>En mayo, en las modalidades jardines infantiles diurnos, nocturnos, y casas de pensamiento intercultural, se implementó en 338 unidades operativas propias la atención presencial y en 2 unidades operativas propias el esquema educación inicial en casa. Así mismo, se operaron 36 jardines infantiles sociales a partir de convenios suscritos con Cajas de Compensación Familiar, en los cuales se atendieron a las niñas y los niños de manera presencial; y se operaron 42 jardines infantiles cofinanciados por medio de convenios de asociación celebrados con entidades sin ánimo de lucro que brindaron atención a las y los participantes en esquema presencial. Se precisa, que en la atención brindada en las modalidades se implementaron acciones que materializaron las directrices de los componentes nutrición y salubridad, ambientes adecuados y seguros, proceso pedagógico, talento humano y proceso administrativo.
Adicionalmente, en los espacios rurales, se brindó atención a las niñas y los niños en los esquemas presencial, continuando con el apoyo pedagógicas de conformidad con los proyectos educativos comunitarios, así como, actividades vivenciales y experienciales que se centraron en el cuidado y autocuidado personal; y en el marco del mes de la familia se realizaron actividades orientadas a la promoción de relaciones democráticas, por medio, del juego, la literatura, el arte y exploración.</t>
  </si>
  <si>
    <t>Con corte a junio, 42.988 niñas y niños de primera infancia presentaron una permanencia mínima de 90 días en las modalidades jardines infantiles diurnos, nocturnos, casas de pensamiento intercultural y espacios rurales, lo que equivale a un resultado del indicador de 70%, es decir, treinta puntos porcentuales por debajo de la meta, debido a la migración de las familias en el territorio distrital, nacional e internacional en respuesta a situaciones económicas y sociales. Se proyecta que el número de participantes con permanencia mínima de 90 días en las modalidades aumente en la medida en que avanza la vigencia.
Así mismo, en 336 unidades operativas propias donde funcionan jardines infantiles y casas de pensamiento intercultural se implementó la atención presencial; se operaron 36 jardines infantiles sociales a partir de convenios suscritos con Cajas de Compensación Familiar donde se atendieron a las niñas y los niños de manera presencial; y se operaron 42 jardines infantiles cofinanciados por medio de convenios de asociación celebrados con Entidades sin Ánimo de Lucro donde se brindó atención a las y los participantes en esquema presencial. Los procesos de atención se prestaron en cumplimiento de las condiciones de calidad definidas en el documento estándares técnicos para la calidad de educación inicial en los componentes nutrición y salubridad, ambientes adecuados y seguros, proceso pedagógico, talento humano y proceso administrativo.
Adicionalmente, en los espacios rurales se brindó atención a las y los participantes en el esquema presencial con equipos interdisciplinarios a partir de experiencias pedagógicas de los Proyectos Educativos Comunitarios con enfoques diferencial, de derechos y de género. Así mismo, se realizaron articulaciones en Sumapaz con la ruta de la salud infantil dirigida a las niñas y los niños priorizados, toma de talla y peso a todas y todos; y en Ciudad Bolívar se desarrollaron jornadas de prevención de delitos sexuales a través de la estrategia “La Vaca Clemencia la que previene los delitos sexuales y la violencia”.</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</si>
  <si>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</si>
  <si>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</si>
  <si>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</si>
  <si>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del Formato Ficha SIRBE y registro oportuno de su información en el Sistema Misional SIRBE.
Formalización del ingreso de gestantes, niñas y niños de primera infancia en la modalidad creciendo juntos.</t>
  </si>
  <si>
    <t>Numerador: Sistema Misional SIRBE
Denominador: directorio servicios sociales Subdirección para la Infancia</t>
  </si>
  <si>
    <t>Numerador: reporte Sistema Misional SIRBE.
Denominador: directorio servicios sociales Subdirección para la Infancia.</t>
  </si>
  <si>
    <t>En enero se atendieron 15.746 gestantes, niñas y niños de primera infancia (estados: en atención, atendido y suspendido) lo que equivale a un resultado del indicador de 105%, es decir, cinco (5) puntos porcentuales por encima de la meta  del indicador; lo anterior, debido al tránsito progresivo de las y los participantes a jardines infantiles, el avance gradual de los egresos de las niñas y los niños que cumplen la edad máxima de permanencia en la modalidad definida en la Resolución 0509 de 2021 y la depuración de participantes en estado suspendido por motivo de egreso.
Por otra parte, se registraron 13.912 participantes en estado "en atención" en la modalidad, a quienes se les asignó bono canjeable por alimentos, así como la realización de caracterizaciones familiares, jornadas de toma de peso y talla y acciones de seguimiento a casos identificados con malnutrición.</t>
  </si>
  <si>
    <t>En febrero, se atendieron 14.351 gestantes, niñas y niños de primera infancia (estados: en atención, atendido y suspendido) lo que equivale a un resultado del indicador de 96%, es decir, un resultado cuatro (4) puntos porcentuales inferior a la meta del indicador. Este comportamiento obedece al avance en el egreso de las y los participantes y en la depuración de niñas y niños en estado “Suspendido” en el sistema de información misional SIRBE a nivel distrital; lo anterior, evidencia la gestión de las Subdirecciones Locales para la Integración Social en relación con dichas acciones.
Por otro lado, en el mes de reporte se registraron en la modalidad creciendo juntos 13.993 participantes en estado "en atención", a quienes se les brindó bono canjeable por alimentos; atenciones programadas en la modalidad en los diferentes componentes de atención a través de los esquemas encuentros en casa, encuentros grupales y encuentros de cuidado; seguimientos por malnutrición; y activaciones de ruta por presuntas vulneraciones de derechos.</t>
  </si>
  <si>
    <t>En marzo se atendieron 21.478 gestantes, niñas y niños de primera infancia (estados: en atención, atendido y suspendido) en la modalidad Creciendo Juntos, lo que equivale a un resultado del indicador de 86%, es decir 14 puntos porcentuales inferiores a la meta del indicador. El comportamiento enunciado obedece a la alta flotabilidad de las familias y al ingreso progresivo de las y los participantes a la modalidad durante el primer trimestre de la vigencia; se proyecta el aumento progresivo de participantes en la modalidad en la medida en que avanza la vigencia.
Así mismo, se precisa que las atenciones brindadas a las y los participantes de la modalidad se realizó a través de encuentros grupales, en casa y de cuidado en el marco del Sistema Distrital de Cuidado, en aspectos asociados a los componentes salud y nutrición, psicosocial, fortalecimiento comunitario y desarrollo infantil. Además, se realizaron jornadas de toma de datos antropométricos a participantes en atención; seguimiento a casos de malnutrición y de presuntas vulneraciones de derechos; y jornadas pedagógicas. Adicionalmente, se generaron acciones de articulación con la estrategia “NIDOS” de IDARTES; con la Fundación Éxito a fin de establecer criterios de vinculación para la vigencia 2022; se continuaron las acciones con la estrategia "Medio acuático" y con la estrategia "Lo que la teta da", así como la vinculación de los jóvenes a las acciones de la estrategia RETO.
Nota: el cambio en los valores del numerador y del denominador en relación con el mes anterior se debe a que el indicador se actualizó a través de la Circular No. 010 de 31/03/2022, incluyendo a partir de entonces los participantes y cupos generados con la implementación del plan de Rescate Social, que inició en marzo de la presente vigencia.</t>
  </si>
  <si>
    <t>En abril, se brindó atención a 23.922 gestantes, niñas y niños de primera infancia (estados: en atención, atendido y suspendido) en la modalidad creciendo juntos, lo que equivale a un resultado de 96%, es decir, 4 puntos porcentuales por debajo de la meta del indicador. Lo anterior, obedece al ingreso gradual de las y los participantes a la modalidad durante los primeros meses de la vigencia y al constante cambio de lugar de residencia de las familias; se proyecta la implementación de acciones articuladas con las subdirecciones locales para la integración social que incentiven el ingreso de gestantes, niñas y niños en la modalidad.
Adicionalmente, durante el mes se realizaron encuentros grupales, en casa y de cuidado en el marco del Sistema Distrital de Cuidado, en los cuales se desarrollaron acciones intencionadas asociadas a los componentes salud, desarrollo infantil, nutrición, psicosocial y fortalecimiento comunitario; se efectuó la toma de medidas antropométricos en las y los participantes; se realizó seguimiento a los casos de malnutrición y de presuntas vulneraciones de derechos identificados; y se continuó la articulación con diversas dependencias de la SDIS, Instituciones y Entidades a fin de implementar acciones conjuntas que contribuyan a la garantía de los derechos de gestantes, niñas, niños y sus familias, en el marco de la modalidad creciendo juntos.</t>
  </si>
  <si>
    <t>En mayo se brindó atención a 23.178 gestantes, niñas y niños de primera infancia (estados: en atención, atendido y suspendido) en la modalidad creciendo juntos, lo que equivale a un resultado de 93%, es decir, siete puntos porcentuales por debajo de la meta del indicador. Este comportamiento se presenta por la alta rotación de las familias en los territorios distrital y nacional, y, el ingreso progresivo de participantes a la modalidad; se proyecta continuar acciones de articulación entre nivel central y las subdirecciones locales de integración social que incentiven el ingreso de participantes durante la vigencia.
Las atenciones brindadas a las y los participantes de la modalidad se realizaron a través de encuentros grupales, en casa y de cuidado, en el marco del Sistema Distrital de Cuidado, en los componentes salud y nutrición, psicosocial, fortalecimiento comunitario y desarrollo infantil. Así mismo, se continuó con la segunda toma trimestral de datos antropométricos a participantes en atención, el seguimiento a casos de malnutrición, de presunta vulneración de derechos y acompañamientos en la jornada pedagógica. Adicionalmente, se afianza la articulación con la Fundación Éxito a fin de otorgar bonos canjeables por alimentos a algunas familias vinculadas; se continuó la articulación con las estrategias "Medio acuático" y "Lo que la teta da", así como las acciones participativas en territorio para la formulación de la nueva Política Pública de Infancia y Adolescencia con el equipo Política Pública de Infancia y Adolescencia de la Subdirección para la Infancia.</t>
  </si>
  <si>
    <t>En junio se atendieron 23.215 gestantes, niñas y niños de primera infancia (estados: en atención, atendido y suspendido) en la modalidad creciendo juntos, lo que equivale a un resultado de 93%, es decir, 7 puntos porcentuales por debajo de la meta del indicador. Lo anterior, obedece al ingreso gradual de las y los participantes a la modalidad y al cambio de lugar de residencia de las familias dentro y fuera de la ciudad. Se proyecta continuar la implementación de estrategias y acciones articuladas con las Subdirecciones Locales para la Integración Social que incentiven el ingreso de potenciales participantes.
Así mismo, se continuó el desarrollo de encuentros grupales en casa y de encuentros de cuidado en el marco del Sistema Distrital de Cuidado – SIDICU-. En estos, los equipos interdisciplinares realizaron acciones intencionadas asociadas a los componentes salud y nutrición, desarrollo infantil, fortalecimiento comunitario y  psicosocial; se efectuó la toma de medidas antropométricas del segundo trimestre a cada participante; se hizo seguimiento a los casos de malnutrición identificados por la Dirección de Nutrición y Abastecimiento, así como a los casos de presunta vulneración de derechos identificados en cada territorio; se continuaron las articulaciones intra e interinstitucionales para implementar acciones conjuntas que contribuyan a la garantía de los derechos de gestantes, niñas, niños y sus familias en el marco de la atención brindada en la modalidad creciendo juntos.</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</si>
  <si>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</si>
  <si>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</si>
  <si>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</si>
  <si>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participantes de la modalidad creciendo juntos.
Seguimiento a la permanencia de gestantes, niñas y niños de la modalidad creciendo juntos.</t>
  </si>
  <si>
    <t>Numerador: sistema misional SIRBE.
Denominador: sistema misional SIRBE.</t>
  </si>
  <si>
    <t>Numerador: reporte sistema misional SIRBE. 
Denominador: reporte sistema misional SIRBE.</t>
  </si>
  <si>
    <t xml:space="preserve">En enero se brindó atención a 13.912 participantes en la modalidad Creciendo Juntos, quienes se beneficiaron con la asignación de bono canjeable por alimentos, la realización de caracterizaciones familiares, el desarrollo de jornadas de toma de datos antropométricos en las cuales se determinó la talla y el peso de ellas y ellos a fin identificar su estado nutricional y la implementación de acciones de seguimiento a los casos identificados con malnutrición por bajo peso o sobrepeso. </t>
  </si>
  <si>
    <t>En febrero en la modalidad Creciendo Juntos se brindó atención a 13.993 participantes, a quienes se les entregó bono canjeable por alimentos y atenciones programadas en los diferentes componentes de la modalidad. Cabe precisar que los participantes se atendieron a través de los esquemas encuentros en casa, encuentros grupales y encuentros de cuidado en respuesta a las necesidades y particularidades de ellas y ellos. Así mismo, se efectuó seguimiento a los casos de malnutrición por bajo peso o sobrepeso identificados previamente y se activaron rutas de atención a presuntas vulneraciones de derechos de gestantes, niñas y niños. Las acciones enunciadas contribuyen a la garantía de los derechos de las y los participantes, al potenciamiento de su desarrollo integral y al fortalecimiento de las capacidades de las familias para educar, cuidar y proteger.</t>
  </si>
  <si>
    <t xml:space="preserve">Con corte a marzo, 10.199 gestantes, niñas y niños de primera infancia presentaron una permanencia mínima de 90 días en la modalidad Creciendo Juntos, lo que equivale a un resultado del indicador de 57%, que obedece a la alta flotabilidad de las familias y al ingreso progresivo de las y los participantes a la modalidad durante el primer trimestre de la vigencia; se proyecta el aumento progresivo de participantes a la modalidad en la medida en que avanza la vigencia.
Se precisa que a las y los participantes recibieron bono canjeable por alimentos y se les brindaron atenciones a través del equipo interdisciplinario en los componentes salud y nutrición, psicosocial, fortalecimiento comunitario y desarrollo infantil; para ello, se realizaron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(bajo peso o sobrepeso) reportados; y se activaron rutas de atención a presuntas vulneraciones de los derechos de gestantes, niñas y niños. Lo anterior, contribuye a la garantía de los derechos de las y los participantes y permite potenciar su desarrollo integral y la formación a sus familias.                                                                                                                                                                                   </t>
  </si>
  <si>
    <t xml:space="preserve">En abril, en la modalidad creciendo juntos se entregó a las y los participantes bono canjeable por alimentos, se les hizo partícipes de acciones intencionadas asociadas a los componentes salud, desarrollo infantil, nutrición, psicosocial y fortalecimiento comunitario a fin de potenciar el desarrollo de las niñas y los niños y fortalecer en las familias las capacidades para educar, cuidar y proteger; se efectuó seguimiento a los casos de malnutrición por bajo peso o sobrepeso identificados; y se realizaron las gestiones correspondientes para la activación de rutas de atención a presuntas vulneraciones de los derechos de gestantes, niñas y niños.                                                                                                                                                                                   </t>
  </si>
  <si>
    <t>En mayo, en la modalidad creciendo juntos, las y los participantes recibieron atenciones del equipo interdisciplinario en los componentes salud y nutrición, psicosocial, fortalecimiento comunitario y desarrollo infantil; para ello, se desarrollaron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(riesgo de desnutrición, desnutrición, sobrepeso, obesidad) reportados; y se activaron rutas de atención a presuntas vulneraciones de los derechos en gestantes, niñas y niños. Lo anterior, contribuye a la garantía de los derechos de las y los participantes y permite potenciar su desarrollo integral y la formación de las familias a fin de fortalecer sus capacidades para educar, cuidar y proteger.</t>
  </si>
  <si>
    <t>Con corte a junio, 15.464 gestantes, niñas y niños de primera infancia presentaron una permanencia mínima de 90 días en la modalidad creciendo juntos, lo que equivale a un resultado del indicador de 75%, en virtud de los cambios de lugar de residencia de las familias o el retorno a su ciudad o país de procedencia. Se reconoce un aumento en el número de participantes atendidos y se proyecta que en el tercer trimestre se incremente el número de participantes con permanencia mínima de 90 días por las articulaciones intra e interinstitucionales.
Adicionalmente, se entregaron bonos canjeables por alimentos los cuales se proyecta garantizar para el próximo mes; se brindó atención a cada participante a través del equipo interdisciplinario en los componentes desarrollo infantil, salud y nutrición, psicosocial y fortalecimiento comunitario, en los encuentros grupales, en casa y de cuidado; para estos últimos se tuvieron en cuenta las solicitudes recibidas por las y los participantes durante los encuentros y las remisiones de los profesionales que acompañan los diferentes procesos en la modalidad. Se hizo seguimiento a los casos de malnutrición (bajo peso o sobrepeso) reportados por la Dirección de Nutrición y Abastecimiento, así como a los casos de presuntas vulneraciones de derechos a gestantes, niñas y niños reportados.</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</si>
  <si>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</si>
  <si>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</si>
  <si>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</si>
  <si>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</si>
  <si>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</si>
  <si>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</si>
  <si>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t>
  </si>
  <si>
    <t>Numerador: reporte sistema misional SIRBE.
Denominador: directorio servicios sociales Subdirección para la Infancia.</t>
  </si>
  <si>
    <t>En enero 554 gestantes, niñas y niños de primera infancia fueron atendidos en las modalidades Espacios Rurales y Crecemos en la Ruralidad, lo que corresponde a un resultado del indicador de 86% en razón a que las actividades en dichas modalidades iniciaron a partir del desarrollo de procesos de inducción y reinducción con los profesionales y se verificaron los datos de gestantes, niñas, niños y sus familias participantes en las dos modalidades en Suba, Chapinero, Ciudad Bolívar, Usme y Sumapaz a fin de identificar los cupos e iniciar las búsquedas activa. Así mismo, se realizaron fortalecimientos técnicos a las familias de las niñas y los niños en el marco de los compromisos y responsabilidades para contribuir a la garantía de sus derechos.</t>
  </si>
  <si>
    <t>En febrero 527 gestantes, niñas y niños de primera infancia fueron atendidos en las modalidades Espacios Rurales y Crecemos en la Ruralidad, lo que corresponde a un resultado del indicador de 82% en razón a que las actividades desarrolladas en dichas modalidades consistieron en la caracterización de las y los participantes en las áreas pedagógica, psicosocial y nutricional para iniciar los acompañamientos integrales; en Espacio Rurales se caracterizaron a las niñas y los niños que habitan cerca de centros poblados con condiciones geográficas que les impide llegar a estos a fin de proyectar acompañamientos presenciales; y en crecemos en la ruralidad se realizaron caracterizaciones interdisciplinarias a gestantes, niñas y niños que habitan en la zona rural dispersa.
Por otro lado, en el proceso de consolidación de los grupos participantes de las dos modalidades se realizaron transiciones efectivas de niñas y niños a la Secretaría Distrital de Educación; el equipo psicosocial atendió situaciones asociadas a salud, aspectos psicosociales y riesgos en la garantía de derechos. Las acciones mencionadas se registraron de manera semanal en la matriz de seguimiento mensual. Así mismo, se entregaron paquetes alimentarios a gestantes, niñas y niños de Sumapaz, Usme, Chapinero; y bonos canjeables por alimentos a gestantes, niñas y niños de Ciudad Bolívar y Suba; las entregas de alimentos permiten mantener o mejorar el adecuado estado nutricional de las y los participantes.
Además, en los cinco territorios rurales niñas, niños y comunidad participaron de la movilización social “Manos Rojas” orientada a sensibilizar a madres, padres y cuidadores en la prevención del reclutamiento de niñas, niños y adolescentes rurales a la guerra. La movilización permitió acordar con las y los participantes el compromiso de socializar con otras personas habitantes de la ruralidad el tema y promover la denuncia ante las autoridades competentes.
Adicionalmente, se continuaron las búsquedas activas de gestantes, niñas y niños para lograr la cobertura propuesta en las dos modalidades de atención. Cabe precisar, que las atenciones brindadas por las modalidades en el esquema de atención en alternancia, se registraron en el formulario habilitado en Google Apps, estas atenciones se realizaron al identificar casos de COVID-19 en las y los participantes o en el talento humano a fin de garantizar el aislamiento y la reducción de la probabilidad de contagio.</t>
  </si>
  <si>
    <t>En marzo, se atendieron 609 gestantes, niñas y niños de primera infancia en la modalidad Crecemos en la Ruralidad, lo que equivale a un resultado del indicador de 113%, es decir 13 puntos porcentuales por encima de la meta, en razón al avance progresivo del egreso de participantes en estado suspendido y a que en los territorios rurales han emergido habitantes migrantes, que ingresan y egresan de manera permanente a la modalidad.
Así mismo, se brindó a las niñas y a los niños acompañamiento interdisciplinario en el esquema de atención presencial en la mayoría de las localidades. En algunos casos, de acuerdo con la situación específica, se realizó la atención en el esquema de alternancia; se priorizaron en los territorios rurales actividades orientadas al seguimiento nutricional a través de la toma de medidas antropométricas y seguimiento al esquema de vacunación a fin de prevenir enfermedades prevalentes de la primera infancia rural.
Nota: el cambio en los valores del numerador y del denominador en relación con el mes anterior se debe a que el indicador se actualizó a través de la Circular No. 010 de 31/03/2022, reflejando únicamente la modalidad Crecemos en la Ruralidad.</t>
  </si>
  <si>
    <t>En abril se atendieron 505 gestantes, niñas y niños de primera infancia en la modalidad crecemos en la ruralidad lo que equivale a un resultado de 94%, es decir, seis puntos porcentuales por debajo de la meta. Lo anterior obedece al constante cambio de residencia de las familias a lo amplio del territorio distrital y nacional en respuesta a sus condiciones socioeconómicas y a las fluctuaciones que presenta la asistencia de participantes los primeros meses de las vigencias. Se proyecta la implementación de acciones articuladas con las Subdirecciones Locales para la Integración Social que permitan incentivar el aumento de participantes en la modalidad crecemos en la ruralidad.
Así mismo, se precisa que durante el mes se acompañaron a las y los participantes a través de atenciones en el esquema presencial, superando el reto posterior a la pandemia de generar confianza en ellas, ellos y sus familias; se implementaron acciones que permitieron estar vigilantes ante la presencia de situaciones puntuales relacionadas con la salud y el aspecto psicosocial; se fortaleció la corresponsabilidad familiar; se realizó homenaje a la niñez rural por medio de actividades que promovieron la crianza amorosa con el juego; se propiciaron experiencias pedagógicas y psicosociales asociadas con la crianza amorosa a fin de fortalecer vínculos afectivos familiares y comunitarios, así como la promoción de la transformación de creencias y prácticas que naturalizan la violencia, y reafirmar el compromiso de los adultos en la garantía de entornos amorosos y seguros para la primera infancia.</t>
  </si>
  <si>
    <t>En mayo se atendieron 491 gestantes, niñas y niños de primera infancia en la modalidad crecemos en la ruralidad, lo que equivale a un resultado de 91%, es decir, nueve puntos porcentuales por debajo de la meta del indicador. Lo anterior, obedece a la alta rotación de participantes en los territorios rurales por situaciones como: cambio de territorio, ofertas laborales, situaciones de salud, educación y socioeconómicas; se proyecta la búsqueda activa y articulada con profesionales de la modalidad y las Subdirecciones Locales de Integración Social que estimulen el aumento de participantes en la modalidad.
Así mismo, en el marco de la formulación de la Política Pública de Infancia y Adolescencia, se acompañaron a las niñas y los niños rurales a través de actividades lúdicas que permitieron desarrollar diálogos prospectivos a fin recoger las voces de la primera infancia, encaminadas a vivenciar el juego amoroso y el cuidado para vivir una primera infancia feliz. Así mismo, se realizaron acompañamientos familiares a través de experiencias pedagógicas orientadas a visibilizar en la familia y comunidad el tema de cuidado y autocuidado, protección y promoción de los derechos de las niñas y los niños, promoviendo la integración familiar como escenario de cuidado.</t>
  </si>
  <si>
    <t>En junio se atendieron 509 gestantes, niñas y niños de primera infancia en la modalidad crecemos en la ruralidad, lo que equivale a un resultado de 94%, es decir, seis puntos porcentuales por debajo de la meta del indicador, en razón a diferentes situaciones de carácter social y económico presentadas en las dinámicas familiares de las y los participantes de la modalidad y en el contexto territorial.
Así mismo, se precisa que durante este periodo se realizaron actividades orientadas al desarrollo de experiencias pedagógicas con enfoque diferencial y de género con la participación de las familias campesinas rurales. Así mismo, con el acompañamiento de los equipos interdisciplinarios se lograron vivenciar experiencias pedagógicas comunitarias en el marco del mes de la familia a fin de visibilizar los derechos, en articulación con la Secretaría Distrital de Salud y la Subdirección para la Familia de la entidad.</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</si>
  <si>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</si>
  <si>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</si>
  <si>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</si>
  <si>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</si>
  <si>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Numerador: reporte sistema misional SIRBE 
Denominador: reporte sistema misional SIRBE</t>
  </si>
  <si>
    <t>En enero se inició, según los cronogramas del memorando remitido a las subdirecciones locales con asunto “cierre actividades vigencia 2021 e inicio vigencia 2022 en el servicio educación inicial en el marco de la atención integral”, a partir de la inducción, reinducción, planeación de actividades de fortalecimiento técnico y la movilización social con los equipos interdisciplinares de las modalidades espacios rurales y crecemos en la ruralidad.
Además, se actualizó la información de las familias, se confirmó su permanencia en la modalidad Espacios Rurales en Sumapaz y Ciudad Bolívar y en la modalidad Crecemos en la Ruralidad en Suba, Chapinero, Ciudad Bolívar, Usme y Sumapaz. Así mismo, se realizó la acogida de niñas, niños y sus familias, logrando la generación de confianza con las y los participantes nuevos, así como, el fortalecimiento con las niñas y los niños que permanecen en la modalidad.</t>
  </si>
  <si>
    <t>En febrero, en las modalidades Crecemos en la Ruralidad y Espacios Rurales se iniciaron las actualizaciones de los Proyectos Educativos Comunitarios (PEC) y la propuesta de acompañamiento y seguimiento, que contempla actividades presenciales que favorecen interacciones y orientaciones relacionadas con los procesos de desarrollo infantil y el fortalecimiento de habilidades parentales de las familias para educar, cuidar y proteger, las cuales serán potenciadas desde la perspectiva pedagógica, psicosocial, nutricional  y de género según los contextos rurales donde se desarrolla.
Adicionalmente, se proyectó la atención de gestantes y lactantes para contribuir a la garantía de sus derechos, la prevención de embarazos subsecuentes y el proyecto de vida personal y familiar en el marco del Sistema Distrital de Cuidado.</t>
  </si>
  <si>
    <t>Con corte a marzo, 342 niñas y niños de primera infancia presentaron permanencia de 90 días en la modalidad Crecemos en la Ruralidad, lo cual equivale a un resultado del indicador de 56% en razón a la alta rotación de las y los participantes ocasionada por la llegada de familias migrantes que ingresan y egresan a la modalidad con frecuencia.
Así mismo, en la modalidad se brindaron a las y los participantes las atenciones en el marco de los proyectos educativos comunitarios PEC, los cuales se orientan a la supervivencia de los saberes rurales - campesinos en los cinco territorios rurales de la ciudad, a partir de los esquemas presencial y en alternancia. Adicionalmente, las atenciones interdisciplinarias a niñas, niños y gestantes se promovieron hábitos de vida saludable, física y emocional. Así mismo, actividades para las y los cuidadores con movilizaciones sociales orientadas a acciones lúdicas y artísticas de respiro en el marco del día internacional de los derechos de las mujeres, en especial las mujeres rurales – campesinas, que se centraron en el enfoque de género a fin de promover la transformación de imaginarios entre hombre y mujeres.</t>
  </si>
  <si>
    <t xml:space="preserve">En abril, las gestantes, niñas y niños que participan en la modalidad crecemos en la ruralidad, en los territorios rurales ubicados en las localidades de Suba, Chapinero, Santafé, Usme, Ciudad Bolívar y Sumapaz, se atendieron de manera presencial superando situaciones del clima que afectaron la salud de las y los participantes, así como de las y los profesionales. Se realizaron actividades para fortalecer hábitos de vida saludables a través de recetas infantiles, tales como, pastel de zanahoria, ensaladas de frutas y verduras. Adicionalmente, las familias rurales participaron de eventos lúdicos y juegos que se realizaron en articulación con otras entidades a fin fortalecer y generar habilidades parentales en madres, padres, cuidadoras y cuidadores que permitan la construcción de relaciones horizontales en la familia y la comunidad, así como incorporar aprendizajes sociales y emocionales, y concertar y comunicar asertivamente sentimientos y emociones.
</t>
  </si>
  <si>
    <t>En mayo, las niñas, los niños y las gestantes rurales que participan en la modalidad crecemos en la ruralidad fueron acompañadas en el esquema de presencialidad en cinco territorios ubicados en las localidades Suba, Chapinero, Santafé, Usme, Ciudad Bolívar y Sumapaz. Estos acompañamientos estuvieron orientados a partir de experiencias pedagógicas, psicosociales y nutricionales que permiten fortalecer el proceso de desarrollo según las necesidades en la primera infancia rural de manera diferencial.
Así mismo, se precisa que, en el marco de la conmemoración del día de la familia, Ley 1257 de 2017, la modalidad crecemos en la ruralidad, desarrolló actividades en articulación con la Subdirección para la Familia, IDARTES, SUBRED SUR a fin de generar experiencias pedagógicas a través de actividades, como: picnic rural, festivales de crianza y cuidado,  espacios de cuidado y autocuidado, que convocaron a las familias a dialogar entorno a la crianza y cuidado con amor, como una estrategia pedagógica que incentivan la generación de habilidades para la construcción de relaciones horizontales para la vida, encaminadas a la escucha, el respeto, la conciliación familiar, la transformación de relaciones de equidad de género y otros aspectos del entorno familiar.</t>
  </si>
  <si>
    <t>Con corte a junio, 472 niñas, niños y gestantes presentaron una permanencia mínima de 90 días en la modalidad crecemos en la ruralidad, lo cual equivale a un resultado de 70%, en razón a la alta rotación de las familias de las y los participantes en los territorios rurales, en respuesta a situaciones económicas, laborales, educativas y de tránsito por migración en algunos casos. Se proyecta que las niñas, niños y gestantes con permanencia mínima de 90 días en la modalidad aumenten de manera progresiva, en la medida en que avanza la vigencia.
Así mismo, se precisa que se realizaron actividades con las familias de las niñas y los niños en el marco de la conmemoración del día de las campesinas y los campesinos, con las cuales se visibilizó a través de transmisión cultural el arduo trabajo en el sector agrícola de Bogotá de las mujeres y los hombres del campo y se les rindió un homenaje. 
De manera paralela, se generaron articulaciones con la Secretaría Distrital de Salud para la toma de talla y peso de las niñas, los niños y gestantes; por otra parte, se desarrollaron jornadas de prevención de delitos sexuales y violencia, manejo de emociones y promoción de estilo de vida saludable.</t>
  </si>
  <si>
    <t>PSS-7744-006</t>
  </si>
  <si>
    <t>Niñas, niños y adolescentes atendidos en las modalidades centros amar diurnos y nocturnos que culminan el plan de atención integral.</t>
  </si>
  <si>
    <t>Monitorear el número de niñas, niños y adolescentes atendidos en las modalidades centros amar diurnos y nocturnos que culminan el plan de atención integral.</t>
  </si>
  <si>
    <t>Estrategias oportunas de atención dirigidas a niñas, niñas, adolescentes y familias en situación de trabajo infantil vinculados a las modalidades centros amar diurnos y nocturnos.
Cambio del estado de seguimiento en el Sistema Misional SIRBE.</t>
  </si>
  <si>
    <t>Numerador: sistema misional SIRBE
Denominador: sistema misional SIRBE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</si>
  <si>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</si>
  <si>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</si>
  <si>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En enero, en concordancia con la reactivación económica y escolar que ha generado nuevos lineamientos a nivel distrital y nacional, se continuó el regreso gradual para brindar atención a las y los participantes vinculados de manera presencial. En once (11) de las trece (13) unidades operativas se brindó atención presencial, contando así con espacios protectores con la entrega de desayuno, almuerzo o cena y el proceso de atención integral a través de los componentes: atención psicosocial, desarrollo pedagógico, nutrición y salubridad y gestión para la articulación. En dos unidades operativas se presentó atención virtual mientras se cumplen las condiciones de infraestructura y dotación requeridas para la atención presencial; las unidades de San Cristóbal y Usaquén continuaron con la atención en alternancia tres días a la semana con entrega de refrigerios y actividades extramurales.
Se precisa que el retorno a la presencialidad ha permitido continuar procesos para los cuales el Modelo de Atención Integral establece un tiempo máximo de dos años, y que debido a la pandemia se pospusieron a fin de privilegiar los derechos de la niñez y la adolescencia, reconociendo la identificación de situaciones de riesgos de vulneración derechos que se profundizaron por la Pandemia y las grandes brechas socioeconómicas de las familias, debido a la afectación de las actividades económicas en las cuarentenas, a la operación virtual de los colegios que ocasionó que niñas, niños y adolescentes se encontraran hacinados, en espacios con deficientes condiciones de salubridad y riesgos asociados al consumo de sustancias psicoactivas. La reactivación permite continuar el plan de atención integral y retomar la culminación de procesos de atención por finalización de este.</t>
  </si>
  <si>
    <t>Con corte a febrero, 121 niñas, niños y adolescentes atendidos en las modalidades centros amar diurnos y nocturnos culminaron el plan de atención, lo que implica que dichos participantes están fuera de riesgo asociado al trabajo infantil ampliado; lo anterior equivale a un resultado del indicador de 42% debido al retorno progresivo de las y los participantes a la atención presencial en los Centros Amar, dado que ello posibilita la continuación de los procesos de culminación del plan de atención integral.
Se precisa que el proceso de atención integral se brindó a través de los componentes: atención psicosocial, desarrollo pedagógico, nutrición y salubridad y gestión para la articulación del modelo de atención integral; lo anterior, es posible por el trabajo interdisciplinario y complementario de los profesionales de los centros amar, efectuado a fin de garantizar los derechos a las niñas, niños y adolescentes y retirarlos de los riesgos asociados al trabajo infantil ampliado. Así mismo, en dicho mes se presentaron algunos retiros voluntarios e inasistencias prolongadas debido al incremento en el cambio de domicilio de las familias y a factores asociados a la baja corresponsabilidad y agenciamiento.</t>
  </si>
  <si>
    <t>En marzo, los Centros Amar brindaron atención a las y los participantes en los esquemas de atención que se precisan a continuación: once (11) unidades operativas retornaron a acciones de atención presencial y dos (2) unidades operativas en no presencial, debido al avance progresivo de adecuaciones en la infraestructura para poder preparar alimentos en dichas unidades operativas.
Cabe precisar que el regreso a la presencialidad continúa siendo un reto para lograr las coberturas y la asistencia permanente de los participantes a los Centros Amar, debido a la resistencia y cambio de hábitos generados por aislamiento en las familias, siendo este un factor determinante en los procesos de atención integral, derivados del modelo propuesto para la prestación de las modalidades.
Ante el reto enunciado, los equipos interdisciplinarios hacen seguimiento a las acciones y actividades promovidas para incentivar la corresponsabilidad de las familias a través de la generación de acuerdos. Por otro lado, se realizaron talleres de padres, escuelas de padres y reuniones, para revisar uno a uno los retrocesos y avances de cada uno de los participantes de los Centros Amar. Así mismo, se trabajó en las unidades operativas a partir de la línea técnica suministrada para el fortalecimiento de acciones que contribuyen a mejorar los procesos de atención, incluyendo el diligenciamiento de la ficha SIRBE, con sus novedades, a fin de lograr que niñas, niños y adolescentes terminen su proceso de atención para erradicar el trabajo infantil de sus vidas.</t>
  </si>
  <si>
    <t>Con corte a abril se atendieron 129  niños, niñas y adolescentes en las modalidades centros amar diurnos y nocturnos quienes culminaron el plan de atención integral, lo cual equivale a un resultado de 40%, es decir, diez puntos porcentuales por debajo de la meta. Lo anterior, obedece al constante cambio de lugar de residencia de las familias en el territorio nacional. Se proyecta la implementación de acciones que incentiven la culminación del plan de atención de la modalidad centros amar diurnos y nocturnos.
Así mismo, se precisa que en el marco de la conmemoración de la niñez, los centros amar se unieron a la fiesta nacional a través de la invitación realizada por la corporación juego y niñez, donde se realizaron 13 festivales para convocar a las familias a vivir y hablar de la crianza amorosa más juego, en estas jornadas participaron más de 300 familias y 500 niñas, niños y adolescentes. Así mismo, en cumplimiento de la Ley 2089 de 2021 “por medio de la cual se prohíbe el uso del castigo físico, los tratos crueles, humillantes o degradantes y cualquier tipo de violencia como método de corrección contra niñas, niños y adolescentes y se dictan otras disposiciones”, los centro amar acompañaron acciones de sensibilización mediante diferentes metodologías para que las familias conozcan la ley y la implementen.
Además, en dos unidades operativas se continuó la atención no presencial debido a reparaciones en la infraestructura, adquisición de elementos de dotación de cocina y los procesos de entrega de alimentos por la Dirección de Nutrición y Abastecimiento. Los centros de San Cristóbal y Usaquén continuaron brindando la atención en alternancia tres días a la semana con entrega de refrigerios y actividades extramurales. 
Así mismo, en los Centros Amar se generaron las siguientes acciones:
1. Prevención y fortalecimiento de las relaciones familiares, reforzando lazos de amor y crianza asertiva entre madres, padres, hijas e hijos.
2. Se implementaron metodologías alternativas que modifican pautas de crianza, promoviendo el juego como herramienta de diversión y disfrute de tiempos de calidad.
3. Se mitigó el riesgo de trabajo infantil ampliado dando garantía al Artículo 30 de la convención; derecho a la recreación, participación en la oferta cultural y las artes, permitiéndoles a niñas, niños y adolescentes desarrollar actividades propias de su ciclo vital, a partir de juegos al aire libre, potenciando sus capacidades.
4. Se planearon acciones en el marco de las manzanas de cuidado y escuelas para los cuidadores de: deportes, música, danza, artes y juego.
5. Se fomentó la diversidad cultural, el buen trato y la comunicación asertiva, fortaleciendo el esquema corporal, potenciando habilidades y destrezas, las cuales permitieron promover el desarrollo integral de niñas, niños y adolescentes.
6. Se sensibilizó a los participantes acerca de la discapacidad y se brindó orientación vocacional permitiendo el acercamiento a un ambiente laboral simulado y el conocimiento de hábitos y competencias laborales.
7. Se permitió el intercambio de saberes entre niñas, niños y adolescentes de la modalidad y las personas con discapacidad promoviendo la comprensión y la sensibilización en torno a la discapacidad y el acercamiento a un ambiente laboral simulado.</t>
  </si>
  <si>
    <t>Con corte a junio, 78 niñas, niños y adolescentes atendidos en las modalidades centros amar diurnos y nocturnos culminaron el plan de atención integral, lo que equivale a un resultado de 39%, es decir, once puntos porcentuales debajo de la meta del indicador que obedece al incremento de egresos por los criterios: inasistencias injustificadas y retiros voluntarios, por la poca corresponsabilidad de las familias y sus dificultades para retornar a los hábitos y rutinas después de la pandemia, así como al cambio de sus lugares de residencia al interior o exterior de la ciudad. Se proyecta continuar la implementación de acciones que incentiven la culminación del plan de atención y el reconocimiento del acuerdo de corresponsabilidad a través de la sensibilización acerca de los aportes del acompañamiento nutricional, psicosocial y pedagógico a la garantía de los derechos de las niñas, niños y adolescentes.
Adicionalmente, se implementaron en las modalidades centros amar diurnos y nocturnos acciones intencionadas para fortalecer las capacidades y habilidades de las niñas, los niños y adolescentes desde el incentivo a la creatividad, el desarrollo y las actividades recreativas y deportivas que inciden en la reducción de la vulneración de sus derechos.
Así mismo, se conmemoró el día mundial contra el trabajo infantil a partir del desarrollo de acciones distritales que permitieron la movilización social y comunitaria, y el reconocimiento del trabajo infantil como un intolerable social que es necesario abordar a partir de escenarios de protección que garanticen a las niñas, los niños y adolescentes una vida plena y acorde con su edad.
Cabe precisar que el número total de niñas, niños y adolescentes en estado "Atendido" en el período reportado en el denominador disminuyó en relación con los bimestres anteriores debido a la implementación de estrategias para identificar y egresar a los participantes que cumplieron el proceso de atención durante el periodo comprendido entre enero y abril, al ingreso de participantes que inician su proceso de atención y a la contratación progresiva del talento humano de las modalidades.</t>
  </si>
  <si>
    <t>PSS-7744-007</t>
  </si>
  <si>
    <t>Unidades operativas de la Subdirección para la Infancia cualificadas por la estrategia atrapasueños para la atención de niñas, niños y adolescentes víctimas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</si>
  <si>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</si>
  <si>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</si>
  <si>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la estrategia atrapasueños (acumulado) / No. total de unidades operativas diurnas de la Subdirección para la Infancia que operan en el periodo de reporte) *100</t>
  </si>
  <si>
    <t>Numerador: base de datos de asistencia a las cualificaciones de la estrategia atrapasueños.
Denominador: directorio servicios sociales Subdirección para la Infancia.</t>
  </si>
  <si>
    <t>Identificar en la base de datos de cualificación de la estrategia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t>
  </si>
  <si>
    <t>Numerador: base de datos de cualificación de la estrategia atrapasueños.
Denominador: directorio servicios sociales Subdirección para la Infancia.</t>
  </si>
  <si>
    <t>En atención a lo definido en la “Descripción del método de cálculo” del presente indicador, se hará seguimiento a este, a partir de febrero dadas las dinámicas de las unidades operativas a las cuales se dirige el ciclo de cualificación.</t>
  </si>
  <si>
    <t>En febrero, se elaboró la propuesta de cualificación que se implementará en las unidades operativas de la Subdirección para la Infancia durante la vigencia 2022, en la cual se proyectó la realización de sesiones de concienciación; acogida; laboratorio de paz; encuentros con madres, padres y cuidadores; cuidado emocional y un cierre simbólico. Se planea efectuar la cualificación a partir de dos ciclos, uno que se desarrollará de marzo a junio y otro de julio a octubre, y el cierre se desarrollará en noviembre a fin de desarrollar 7 sesiones en cada ciclo.
Además, se convocaron dos (2) espacios donde se socializó la propuesta que se desarrollará con el talento humano de las unidades operativas ubicadas en siete (7) localidades del Distrito. El primer espacio se realizó el 18 de febrero con la participación del equipo implementador que construirá la metodología con la cual se desarrollarán las siete (7) sesiones proyectadas; el segundo espacio fue el 24 de febrero con el equipo de seguimiento y los referentes de infancia donde se contextualizó sobre la estrategia atrapasueños y los ciclos de cualificación que se llevarán a cabo en Suba, Engativá, Usaquén, Fontibón, San Cristóbal, Los Mártires y Santafé; así mismo, se intercambiaron contactos telefónicos con referentes de infancia a fin de contactarlas para concertar el inicio en el mes de marzo.</t>
  </si>
  <si>
    <t>En marzo, se socializó con las y los referentes de infancia de las Subdirecciones Locales para la Integración Social de Engativá, Fontibón, Santafé y Suba la metodología y dinámica con se realizará la cualificación para la atención de niñas, niños y adolescentes víctimas y afectados por el conflicto armado, el cual se estructuró en siete (7) encuentros, a saber: concienciación; acogida; laboratorio de paz; encuentros con madres, padres y cuidadores; cuidado emocional; y un cierre simbólico. En dichas localidades, se generaron los acuerdos para desarrollar el primer ciclo de la cualificación con la participación de 40 unidades operativas de atención integral a la primera infancia, infancia y adolescencia durante el periodo comprendido entre marzo y junio. Así mismo, se concertó con las y los referentes desarrollar el encuentro de concienciación en la primera semana de abril, en el cual se programarán de manera conjunta las fechas de los encuentros con las 40 unidades seleccionadas.</t>
  </si>
  <si>
    <t xml:space="preserve">En abril, se desarrollaron con las unidades operativas de la subdirección para la Infancia, dos encuentros de la primera sesión del ciclo de cualificación de la estrategia atrapasueños, con la participación de las responsables de 40 unidades operativas. Esta primera sesión del ciclo de cualificación se denominó Senderos de Esperanza, consistió en la generación de un espacio de reflexión a partir de una experiencia simbólica relacionada con los procesos pedagógicos, artísticos y psicosociales que se implementan en la estrategia Atrapasueños, a fin de fortalecer acciones colectivas que promuevan la construcción de paz en los territorios.
Así mismo, se realizó un encuentro de la segunda sesión del ciclo de cualificación, denominado Hilando Memorias, en el cual se generó una experiencia simbólica a través de procesos pedagógicos, artísticos y psicosociales, donde se  fortalecieron acciones colectivas que promueven la construcción de paz en diferentes contextos, donde se contó con la participación de docentes de 22 unidades operativas de la dependencia.
Adicionalmente, se realizaron cinco laboratorios denominados Activando mi Memoria a partir de la generación de un espacio donde niñas y niños activaron su memoria con la exploración de objetos y sonidos cotidianos de su hogar a fin de evocar recuerdos como parte importante de sus historias de vida.
Además, se precisa que las acciones enunciadas se realizaron en las localidades Santa Fe, Fontibón, Suba y Engativá.
</t>
  </si>
  <si>
    <t>En mayo, una (1) unidad operativa de la Subdirección para la Infancia se cualificó  a través de un ciclo de siete sesiones, por la estrategia atrapasueños, para la atención de niñas, niños y adolescentes victimas y afectados por el conflicto armado; lo anterior, equivale a un resultado del indicador de 0,2%,  el cual aumentará de manera gradual durante la vigencia en la medida en que se avance con el desarrollo de las sesiones que integran el ciclo de cualificación; se proyecta incentivar a la totalidad de unidades operativas que iniciaron el ciclo para culminarlo e iniciar nuevos ciclos de cualificación.
Así mismo, se precisa que se desarrollaron 4 sesiones en las cuales se continuó el encuentro Hilando memorias donde se generó una experiencia simbólica a través de procesos pedagógicos, artísticos y psicosociales que contribuyeron al fortalecimiento de acciones colectivas a fin de promover la construcción de paz en diferentes contextos; en estos participaron profesionales de 23 unidades operativas de la Subdirección para la Infancia.
De igual manera, se desarrollaron 3 encuentros de laboratorios de paz. El primero denominado “Activando mi Memoria” que busca fomentar en las niñas y los niños ejercicios de memoria por medio de sonidos asociados a los espacios donde transcurre su vida, donde participaron 33 unidades operativas. 
El segundo encuentro, se denominó “Árbol del recuerdo” en el cual se implementó el eje de duelo y vida desde el reconocimiento de los miedos y tristezas que han desarrollado las niñas y los niños y se busca la resignificación por medio de estrategias pedagógicas y psicosociales que permiten su reconocimiento para propiciar una transformación, donde participaron 23 unidades operativas.
Y el tercer encuentro se denominó “El poder de la PAZ” en el cual se generó un espacio de participación y reflexión, donde niñas y niños, por medio del juego y la lúdica, reconocen al otro como sujetos de paz, donde participaron 17 unidades operativas.
Así mismo, se desarrollaron encuentros transversales denominados “Palabras dulces y cuidado emocional” y “Consiéntete” con las agentes educativas. 
Se precisa, que las acciones enunciadas, se desarrollaron en las localidades Santa Fe, Fontibón, Suba y Engativá.</t>
  </si>
  <si>
    <t>En junio, dieciséis (16) unidades operativas de la Subdirección para la Infancia se cualificaron a través de un ciclo de siete sesiones, por la estrategia atrapasueños, para la atención de niñas, niños y adolescentes víctimas y afectados por el conflicto armado; De manera acumulada, se tienen 17 unidades operativas cualificadas lo que equivale a un resultado del indicador de 4%,  el cual aumentará de manera gradual durante la vigencia en la medida en que se avance con el desarrollo de las sesiones del ciclo de cualificación; cabe precisar que la unidad operativa Laches de la localidad Santa fe reprogramó su participación en el último encuentro debido a un cruce con una actividad para la cual no se contaba con otro espacio para desarrollar, según refirió la coordinadora. Se dejó acta con registró de la situación.
En junio se continuó el desarrollo de los tres (3) laboratorios de paz propuestos en las unidades operativas generando espacios de reflexión donde niñas y niños reconocieron miedos y tristezas desde el juego y la lúdica. Así mismo, identificaron la importancia de construir paz desde los diferentes escenarios.
Adicionalmente, se desarrollaron encuentros con las madres y los padres de las niñas y los niños que participaron en los laboratorios denominados “Palabras dulces” donde se generó un espacio de reflexión en torno a la comunicación asertiva y afectuosa en el sistema familiar, como estrategia protectora en la primera infancia que aporta a la reconstrucción de la paz, en los cuales se contó con la participaron 21 unidades operativas.
Por otra parte, se iniciaron con las maestras los encuentros de cuidado emocional denominados ¡Consiéntete! en donde ellas identificaron herramientas para su autocuidado en diferentes jornadas; así mismo, se propició un espacio tranquilo que les permitió concentrarse y dedicarse tiempo de calidad a sí mismas. Para esta actividad se contó con la participación de 19 unidades operativas.</t>
  </si>
  <si>
    <t>PSS-7744-008</t>
  </si>
  <si>
    <t>Salas amigas de la familia lactante reconocidas en el Distrito.</t>
  </si>
  <si>
    <t xml:space="preserve"> Medir y monitorear el número de salas amigas de la familia lactante reconocidas en el Distrito.</t>
  </si>
  <si>
    <t>Implementación de los criterios establecidos para el reconocimiento de una sala amiga de la familia lactante en el Distrito.</t>
  </si>
  <si>
    <t>(No. de salas amigas de la familia lactante reconocidas en el Distrito durante el período / No. de salas amigas de la familia lactante programadas para evaluar en el Distrito durante el período) *100</t>
  </si>
  <si>
    <t>Actas de evaluación y reconocimiento</t>
  </si>
  <si>
    <t>Identificar en la base de datos oficial del equipo lactancia materna el número de salas amigas de la familia lactante reconocidas y dividirlo entre el número de salas amigas de la familia lactante programadas para evaluar durante el periodo.
El término salas amigas de la familia lactante reconocidas incluye salas reconocidas y con actualización del reconocimiento durante la vigencia dado que el proceso es el mismo y en ambos casos se emite un "reconocimiento".  
El denominador se registrará de manera anual pues depende de la implementación del procedimiento y el manual de la estrategia.</t>
  </si>
  <si>
    <t xml:space="preserve">Actas de verificación </t>
  </si>
  <si>
    <t>En enero, en cumplimiento de las medidas para reducir el contagio de la COVID-19 y avanzar en el regreso a la presencialidad direccionado por la Entidad, el equipo técnico de lactancia materna continuó el desarrollo de las acciones virtuales y presenciales enunciadas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 telefónica en lactancia materna y alimentación infantil saludable a familias usuarias de salas amigas de la familia lactante.
• Registro de información de acompañamientos telefónicos realizados por localidad en bases de datos.
• Seguimiento a los grupos de apoyo a la lactancia materna (GALM) a través del fortalecimiento técnico de los agentes educativos de entornos comunitarios en zonas rural y urbana de la ciudad.
• Acompañamiento a las salas amigas de la familia lactante en los entornos vida cotidiana, laboral, comunitario e institucional.</t>
  </si>
  <si>
    <t>En febrero, en cumplimiento de las medidas para reducir el contagio de la COVID-19 y avanzar en el regreso voluntario a la presencialidad direccionado por la Entidad, el equipo técnico de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acompañamiento al GALM de la localidad de Suba coordinado por la líder comunitaria Jenny González y la sensibilización para la creación del grupo de apoyo comunitario del espacio rural Nazareth en la localidad de Sumapaz.
• Se acompañó a las salas amigas de la familia lactante en los entornos vida cotidiana, laboral, comunitario e institucional.
• Se adelantaron mesas de trabajo con los equipos jurídico y sistema de gestión de la Subdirección para la Infancia, así como, con la Subdirección de Nutrición de la Entidad y la Secretaría Distrital de Salud a fin de generar acuerdos en torno a la terminología de los manuales operativos de la estrategia salas amigas de la familia lactante.</t>
  </si>
  <si>
    <t>En marzo,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en Ciudad Bolívar con la lideresa comunitaria y se acordó programar reunión de socialización sobre el proceso de conformación de GALM ya que cuenta con madres gestantes y lactantes de su comunidad.
• Se acompañó a las salas amigas de la familia lactante en los entornos vida cotidiana, laboral, comunitario e institucional.
• Se realizaron mesas de trabajo con diferentes áreas de la Secretaría Distrital de Integración Social y con variadas instituciones del sector salud a fin de actualizar los procedimientos y manuales del reconocimiento y actualización del reconocimiento de Salas Amigas de la Familia Lactante según la normatividad vigente en la materia. Es así que, por directriz del área jurídica, se cambian los términos “certificación” por “reconocimiento”, “cumplir” por “implementar” y “recertificación” por “actualización del reconocimiento”.</t>
  </si>
  <si>
    <t>En abril, en cumplimiento de las medidas para reducir el contagio de la COVID-19 y avanzar en el regreso a la presencialidad direccionado por la SDIS,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En abril se realizaron las primeras reuniones de GALM en la zona rural de Usme.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y actualización del reconocimiento de las salas amigas de la familia lactante según la normatividad vigente en la materia.</t>
  </si>
  <si>
    <t>En mayo,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se articuló con los hombres participantes de los colectivos masculinos avanzando en los pasos para conformar GALM masculinos.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sostenimiento y actualización del reconocimiento de las salas amigas de la familia lactante en los entornos institucional, laboral y comunitario según la normatividad vigente en la materia.</t>
  </si>
  <si>
    <t>En junio, el equipo de Lactancia Materna continuó con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se articuló con los hombres participantes de los colectivos masculinos avanzando en los pasos para conformar GALM masculinos.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sostenimiento y actualización del reconocimiento de las salas amigas de la familia lactante en los entornos institucional, laboral y comunitario según la normatividad vigente en la materia.
• En el marco de la estrategia salas amigas de la familia lactante, se avanza de manera gradual en los procesos de dotación de neveras, termómetros y demás elementos necesarios las salas amigas, para lo cual se ha generado articulación con el área de dotaciones de la Subdirección para la Infancia.
• Durante el mes de reporte se han ido terminando de manera progresiva los contratos de las profesionales del equipo lactancia materna y, en esta medida, se ha avanzado gradualmente en el trámite del proceso de su contratación. Así mismo, en relación con la implementación de la Resolución 2423 de 2018 según la cual las Subdirecciones Locales para la Integración Social deben contar con una sala amiga de la familia lactante, la Subdirección de Plantas Físicas junto con el equipo de Lactancia Materna ha avanzado en la gestión de las visitas a los espacios para el cumplimiento de lo especificado en dicha norma.</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</si>
  <si>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</si>
  <si>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</si>
  <si>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</si>
  <si>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</si>
  <si>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</si>
  <si>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</si>
  <si>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t>
  </si>
  <si>
    <t>Numerador: Reporte del Sistema Misional SIRBE por localidad.
Denominador: reporte del Sistema de Información y Registro de Servicios Sociales.</t>
  </si>
  <si>
    <t xml:space="preserve">En atención a lo definido en la “descripción del método de cálculo” se hará seguimiento al indicador a partir de febrero dado que los jardines infantiles privados inician servicio en la última semana de enero.    </t>
  </si>
  <si>
    <t>En febrero, 75 jardines infantiles privados fueron asesorados técnicamente, lo que equivale a una ejecución de 5%, en razón a que la asesoría técnica se dirigió a responder la demanda presentada a la fecha, es decir, al talento humano de los jardines infantiles que había efectuado su solicitud en diciembre y enero.
Cabe precisar, que en el periodo de reporte se diseñaron e implementaron espacios de asesoría técnica especializada a los cuales se convocaron a los representantes de los jardines infantiles privados que realizaron solicitudes entre diciembre de 2021 y enero de 2022. Dichas solicitudes, se categorizaron por las temáticas que corresponden a necesidades para la adecuada implementación de las condiciones de bioseguridad actualizadas por el Ministerio de Salud y Protección Social y que buscan garantizar el regreso seguro de las niñas y los niños a la atención presencial.</t>
  </si>
  <si>
    <t>Con corte a marzo, un total de 141 jardines infantiles privados inscritos en el Sistema de Información y Registro de Servicios Sociales se han asesorado técnicamente, lo que equivale a un resultado del indicador de 10%, en razón a que la participación voluntaria de estos en los espacios de asesoría aumenta de manera progresiva en la medida en que se estabilizan aspectos logísticos y operativos asociados a la atención de las niñas y los niños.
Se generaron de manera progresiva espacios de asesoría técnica presencial y recobrar estos escenarios produjo un incremento en la participación de los equipos de trabajo de los jardines infantiles privados, quienes durante el primer trimestre de la anualidad, priorizaron sus acciones en la organización de las condiciones de cada componente de atención, que permite brindar a niñas, niños y familias un servicio de calidad, que a su vez debe continuar garantizando condiciones de bioseguridad y entornos protectores a la primera infancia.</t>
  </si>
  <si>
    <t>Con corte a abril, un total de 172 jardines infantiles privados inscritos en el Sistema de Información y Registro de Servicios Sociales se han asesorado técnicamente, lo que equivale a un resultado de 13%, es decir, doce puntos porcentuales por debajo de la meta. Lo anterior obedece a las necesidades identificadas en la atención por los equipos de trabajo de los jardines infantiles privados de conformidad con las condiciones de calidad establecidas en el documento Estándares Técnicos para la calidad de la Educación Inicial. Se proyecta como acción de mejora puntualizar por componente las situaciones que requieren claridad a fin de ajustar, actualizar o elaborar los documentos necesarios para dar cumplimiento a lo definido en los estándares, así como realizar las adecuaciones necesarias en la infraestructura.
Así mismo, en el mes se planeó el ejercicio de autoevaluación que los jardines infantiles privados deben realizar a partir de los resultados obtenidos en la aplicación del formato Instrumento Único de Verificación, por el área de Inspección y Vigilancia de la entidad en las visitas de verificación de condiciones, a fin de propiciar un escenario de asesoría técnica generado a partir del reconocimiento de los aspectos técnicos y operativos que están en cumplimiento y aquellos que se requieren subsanar para garantizar la seguridad y la calidad en la atención que los jardines infantiles privados brindan a las niñas, los niños y sus familias. Adicionalmente, durante el mes se brindó asesoría técnicas en los diferentes componentes del documento Estándares Técnicos para la calidad de la Educación Inicial en respuesta a la demanda generada por los jardines infantiles privados de la ciudad.</t>
  </si>
  <si>
    <t>Con corte a mayo, un total de 199 jardines infantiles privados inscritos en el Sistema de Información y Registro de Servicios Sociales se han asesorado técnicamente, lo cual equivale a un resultado del indicador de 15%, es decir, diez puntos porcentuales por debajo de la meta; dicho aumento obedece a que durante el mes de reporte se implementó la nueva metodología de asesoría técnica a cargo de la Subdirección para la Infancia; se proyecta intensificar su difusión para incentivar la participación de los jardines infantiles privados de la ciudad.
Se precisa que la nueva metodología tiene como propósito ofertar a las personas naturales y jurídicas que prestan el servicio de educación inicial con enfoque de atención integral a la primera infancia, ciclos de fortalecimiento técnico, el cual integra diferentes núcleos temáticos que se consideran fundamentales en cada uno de los componentes en los que se estructuran los Estándares Técnicos para la Calidad de la Educación Inicial. Esta propuesta de ciclo, se basa en una organización temática que se desarrolla de forma completa cada mes, de manera que quienes participan en este, podrán fortalecer de manera profunda, intensiva, estructurada y coherente, conocimientos basados en los referentes técnicos, esto  implica la implementación de un proceso compuesto por cuatro o cinco sesiones en las cuales es fundamental la participación continua de quienes se inscriben según las necesidades identificadas en sus escenarios de atención. En el mes de reporte el equipo fortalecimiento técnico programó y desarrolló los ciclos “El saber pedagógico y su incidencia en educación inicial” y "Ambientes adecuados y seguros".</t>
  </si>
  <si>
    <t>Con corte a junio, un total de 204 jardines infantiles privados inscritos en el Sistema de Información y Registro de Servicios Sociales han sido asesorados técnicamente, lo cual equivale a un resultado de 20%, es decir, cinco puntos porcentuales por debajo de la meta, que obedece al retorno a la presencialidad y a la superación de la situación de emergencia ocasionado por la pandemia de la COVID-19 en el territorio nacional y distrital.
Cabe precisar que en el mes del reporte finalizan los ciclos iniciados en mayo: "El saber pedagógico y su incidencia en educación inicial" y "Ambientes adecuados y seguros", cada uno con un total de cinco sesiones que permitieron desarrollar procesos de aprendizaje continuos, articuladores de conceptos y experiencias que conducen al análisis de lo implementado y a la posibilidad certera de generar transformación en las acciones que se proponen a las niñas y los niños.
Es importante señalar que las percepciones y la evaluación generada por las y los participantes resaltan encontrarse con espacios reflexivos y reconocedores de las prácticas y las realidades que circundan a los equipos de trabajo, donde se ahonda en el sentido de los principios señalados en documentos orientadores como el Lineamiento Pedagógico y Curricular para la Educación Inicial en el Distrito, los referentes técnicos y demás literatura que parte de los enfoques y han aportado a la construcción de la educación inicial en el Distrito.</t>
  </si>
  <si>
    <t>PSS-7744-013</t>
  </si>
  <si>
    <t>Gestantes, niñas y niños de primera infancia atendidos en las modalidades jardines infantiles diurnos (incluyendo horario adicional), nocturnos y creciendo juntos con recursos del plan de rescate social.</t>
  </si>
  <si>
    <t>Monitorear el número de gestantes, niñas y niños de primera infancia atendidos en las modalidades jardines infantiles diurnos (incluyendo horario adicional), nocturnos y creciendo juntos con recursos del plan de rescate social.</t>
  </si>
  <si>
    <t>Diligenciamiento del Formato Ficha SIRBE y registro oportuno de su información en el Sistema Misional SIRBE.
Formalización del cupo asignado a gestantes, niñas y niños de primera infancia en las modalidades jardines infantiles diurnos (incluyendo horario adicional), nocturnos y creciendo juntos.</t>
  </si>
  <si>
    <t>(No. gestantes, niñas y niños únicos atendidos en las modalidades jardines infantiles diurnos (incluyendo horario adicional), nocturnos y creciendo juntos con recursos del plan de rescate social durante la vigencia / No. de gestantes, niñas y niños que se proyecta atender con recursos del plan de rescate social) * 100</t>
  </si>
  <si>
    <t xml:space="preserve">Numerador: sistema misional SIRBE.
Denominador: documento proyección gestantes, niñas y niños que se atenderán con recursos del plan de rescate social.  </t>
  </si>
  <si>
    <t>Identificar por la variable id persona en su último estado actual (atendido, en atención y suspendido) a gestantes, niñas y niños únicos atendidos en las modalidades jardines infantiles diurnos (incluyendo horario adicional), nocturnos y creciendo juntos en unidades operativas que incluyan en su nemotecnia "RESO" o "RESCATE SOCIAL" o participantes con actuación de intervención "1010 rescate social subinfancia" atendidos en la unidad operativa Rayito de Luna durante la vigencia y dividirlo entre el número de gestantes, niñas y niños que se proyecta atender con recursos del plan de rescate social.</t>
  </si>
  <si>
    <t xml:space="preserve">Numerador: reporte sistema misional SIRBE.
Denominador: documento proyección gestantes, niñas y niños que se atenderán con recursos del plan de rescate social.  </t>
  </si>
  <si>
    <t>En marzo se atendieron 7,411 gestantes, niñas y niños de primera infancia en las modalidades jardines infantiles diurnos (incluyendo horario adicional), nocturnos y creciendo juntos con recursos del plan de Rescate Social, lo cual equivale a un resultado del indicador de 35% que obedece al ingreso progresivo de las y los participantes a las modalidades y a su constante traslado de lugar de residencia dada su vulnerable condición socioeconómicas.
Así mismo, se precisa que con los recursos del plan de Rescate Social se brindó atención a gestantes, niñas y niños de primera infancia cuyas condiciones socioeconómicas, culturales y familiares se vieron afectadas por los efectos adversos de la pandemia de la Covid-19. Dicha atención se brindó a las y los participantes a través de una oferta flexible y diferencial acorde con sus realidades y necesidades, favoreciendo sus dinámicas económicas y sociales para disminuir la pobreza; suministrando entornos protectores, cuidado calificado, apoyo alimentario, prácticas pedagógicas y promoción de la corresponsabilidad de las familias a fin de contribuir a la garantizar de sus derechos.
Adicionalmente, se efectuó la suscripción progresiva de convenios y contratos en las 19 localidades del Distrito, principalmente aquellas en las cuales se identificó mayor vulnerabilidad a fin de favorecer la operación de las modalidades jardines infantiles diurnos (incluyendo horario adicional), nocturnos y creciendo juntos.</t>
  </si>
  <si>
    <t>Con corte a abril se brindó atención a 11.563 gestantes, niñas y niños de primera infancia en las modalidades jardines infantiles diurnos (incluyendo horario adicional), nocturnos y creciendo juntos con recursos del plan de rescate social; lo que equivale a un resultado de 55%, es decir, cuarenta y cinco puntos porcentuales por debajo de la meta del indicador. Lo anterior, obedece a la identificación y vinculación progresiva de las gestantes, niñas y niños vulnerables de la ciudad y en especial de familias que se han visto afectadas en sus condiciones socioeconómicas, culturales y familiares por los efectos adversos de la Pandemia de la Covid-19. Se proyecta la generación de acciones articuladas con las localidades que permitan avanzar en el proceso de identificación de la población e incentivar el incremento en la vinculación de participantes.
Así mismo, se continuó el despliegue de una oferta flexible y diferencial, que responde a las realidades territoriales y a las necesidades de las familias, en las modalidades de atención jardines infantiles diurnos, nocturnos y creciendo juntos, dirigida a contribuir al desarrollo integral de niñas y niños a partir de los componentes pedagógico, nutricional con apoyo alimentario de calidad y en oportunidad, cuidado calificado y promoción de la corresponsabilidad de las familias a fin de contribuir a la garantía de los derechos de las y los participantes.</t>
  </si>
  <si>
    <t>Con corte a mayo se brindó atención a 15.080 gestantes, niñas y niños de primera infancia en las modalidades jardines infantiles diurnos (incluyendo horario adicional), nocturnos y creciendo juntos con recursos del plan de rescate social, lo cual equivale a un resultado del indicador de 72%, es decir, veintiocho puntos porcentuales por debajo de la meta. Este aumento es resultado de la identificación y vinculación progresiva de gestantes, niñas y niños vulnerables de la ciudad, en especial de familias afectadas en sus condiciones socioeconómicas, culturales y familiares por los efectos adversos de la pandemia de la Covid-19. Para seguir avanzando, se proyecta continuar fortaleciendo la articulación entre el nivel central y los operadores, compartiendo bases de datos de personas identificadas, a partir de las cuales se contactarán a las familias con el fin de incentivar la vinculación de participantes, así como, las estrategias propias que vienen desarrollando cada uno de los operadores.
Así mismo, se precisa, que la atención brindada a las y los participantes de jardines infantiles diurnos (incluyendo horario adicional), nocturnos y creciendo juntos con recursos del plan de rescate social, se efectuó a partir de la continuidad de una oferta flexible y diferencial que responde a las realidades territoriales y las necesidades de las familias, y se orientó a contribuir al desarrollo integral de las niñas y los niños a partir de los componentes pedagógico, nutricional con apoyo alimentario de calidad y en oportunidad, cuidado calificado y promoción de la corresponsabilidad de las familias a fin de contribuir a la garantía de sus derechos.</t>
  </si>
  <si>
    <t>Con corte a junio se brindó atención a 16.645 gestantes, niñas y niños de primera infancia en las modalidades jardines infantiles diurnos (incluyendo horario adicional), nocturnos y creciendo juntos con recursos del plan de rescate social, lo cual equivale a un resultado de 79%, es decir, veintiún puntos porcentuales por debajo de la meta. El aumento registrado en el resultado en relación con el mes anterior obedece a la vinculación progresiva de participantes en las modalidades. Se proyecta continuar las acciones de articulación entre los equipos interdisciplinarios del nivel central y los operadores, compartiendo bases de datos de personas identificadas para contactar potenciales participantes y las estrategias propias desarrolladas por los operadores en atención a las características y particularidades de los territorios.
Adicionalmente, en jardines infantiles diurnos (incluyendo horario adicional), nocturnos y creciendo juntos, se continuó atendiendo a las y los participantes a través de una oferta flexible y diferencial que responde a sus realidades territoriales y sus necesidades y que promueve su desarrollo integral a partir de acciones intencionadas asociadas a los componentes pedagógico, nutricional con apoyo alimentario de calidad, cuidado calificado y la corresponsabilidad de sus familias para contribuir a la garantía y goce de sus derechos.</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</si>
  <si>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</si>
  <si>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</si>
  <si>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</si>
  <si>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</si>
  <si>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</si>
  <si>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</si>
  <si>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ACOMULADO DE LA VIGENCIA SERA EL PROMEDIO DE LOS CUATRO TRIMESTRES</t>
  </si>
  <si>
    <t xml:space="preserve">Base de datos del Total de participantes en atención en servicios sociales o apoyos de complementación alimentaria con clasificación del estado nutricional en la SDIS.           </t>
  </si>
  <si>
    <t>La información presentada corresponde a las bases de datos mensuales del  mes de enero con información de los participantes en atención, en el periodo se registraron 2873 datos de registros de peso y talla de participantes en atención entre el 1 de enero y 31 de enero de 2022, de estos, lograron ser clasificados de acuerdo a indicadores del estado nutricional 2857 datos, lo que equivale al 99,4% de los datos registrado en el periodo, la meta establecida para el indicador es del 100%.</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</si>
  <si>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 Está solicitud se hizo en la retroalimentación de enero y a la fecha no se ha cumplido.</t>
  </si>
  <si>
    <t>La información presentada corresponde a las bases de datos mensuales del  mes de enero a febrero con información de los participantes en atención, en el periodo se registraron 17961 datos de registros de peso y talla de participantes en atención entre el 1 de enero y 28 de febrero de 2022, de estos, lograron ser clasificados de acuerdo a indicadores del estado nutricional 17881 datos, lo que equivale al 99,5% de los datos registrado en el periodo, la meta establecida para el indicador es del 100%.</t>
  </si>
  <si>
    <t>La información presentada corresponde a las bases de datos mensuales del  mes de enero a marzo con información de los participantes en atención, en el periodo se registraron 68787 datos de registros de peso y talla de participantes en atención entre el 1 de enero y 31 de marzo de 2022, de estos, lograron ser clasificados de acuerdo a indicadores del estado nutricional 69500 datos, lo que equivale al 99,6% de los datos registrado en el periodo, la meta establecida para el indicador es del 100%.</t>
  </si>
  <si>
    <t>10/04/2022 No se encuentran evidencias cargadas en la carpeta de indicadores para validar la información cuantitativa reportada.
11/04/2022 Luego de revisar las evidencias no se generan observaciones y/o recomendaciones respecto al análisis presentado en el seguimiento al indicador de gestión.</t>
  </si>
  <si>
    <t xml:space="preserve">La información presentada corresponde a las bases de datos de los participantes en atención en los servicios sociales y apoyos alimentarios a partir de enero hasta abril del 2022, se registraron 77761 datos de registros de peso y talla de participantes en atención de los servicios sociales y apoyos alimentarios entre el 1 de enero hasta el 30 de abril de 2022. De estos, se lograron clasificar 77417 datos de acuerdo a indicadores del estado nutricional, lo que equivale al 99,6% de los datos registrados en el periodo. </t>
  </si>
  <si>
    <t xml:space="preserve">La información presentada corresponde a las bases de datos de los participantes en atención en los servicios sociales y apoyos alimentarios a partir de enero hasta mayo del 2022, se registraron 88488 datos de registros de peso y talla de participantes en atención de los servicios sociales y apoyos alimentarios entre el 1 de enero hasta el 31 de mayo de 2022. De estos, se lograron clasificar 88070 datos de acuerdo a indicadores del estado nutricional, lo que equivale al 99,5% de los datos registrados en el periodo. </t>
  </si>
  <si>
    <t>08/06/2022 No se generan observaciones respecto al análisis presentado en el seguimiento al indicador de gestión. Se deja la siguiente recomendación: seguir adelantando todas las acciones pertinentes para dar cumplimiento a la meta propuesta en el siguiente trimestre.</t>
  </si>
  <si>
    <t>La información presentada corresponde a las bases de datos de los participantes en atención en los servicios sociales y apoyos alimentarios a partir de enero hasta junio del 2022, se registraron 104952 datos de registros de peso y talla de participantes en atención de los servicios sociales y apoyos alimentarios entre el 1 de enero hasta el 30 de junio de 2022. De estos, se clasificaron 104157 datos de acuerdo a indicadores del estado nutricional, lo que equivale al 99,2% de los datos registrados en el periodo.</t>
  </si>
  <si>
    <t>12/07/2022 No se generan observaciones y/o recomendaciones respecto al análisis presentado en el seguimiento al indicador de gestión.</t>
  </si>
  <si>
    <t>PSS-7745-002</t>
  </si>
  <si>
    <t>Familias vinculadas a la estrategia de mil días de oportunidades para la vida con acuerdos de transformación</t>
  </si>
  <si>
    <t>Analizar la eficacia de la permanencia de las familias vinculadas a la estrategia de mil días de oportunidades para la vida en la Secretaría Distrital de Integración Social al medir el porcentaje de Familias vinculadas a la estrategia de mil días de oportunidades para la vida con acuerdos de transformación.</t>
  </si>
  <si>
    <t>Permanencia de las familias en la estrategia</t>
  </si>
  <si>
    <t>(Número de familias con acuerdos de transformación/Número de familias atendidas en mil días de oportunidades para la vida programadas para la construcción de acuerdos de transformación)*100%</t>
  </si>
  <si>
    <t>Base de datos estrategia</t>
  </si>
  <si>
    <t>"Numerador:
Total de familias vinculadas a la estrategia de mil días de oportunidades para la vida de la Secretaria Distrital de Integración Social con acuerdos de transformación en la base de la estrategia.
Denominador: 
Total  de familias atendidas en la estrategia de mil días de oportunidades para la vida de la Secretaria Distrital de Integración Social programadas para la construcción de los acuerdos de transformación en el mes de medición en la base de la estrategia.
Nota: 
Solo se tendrán en cuenta en el denominador aquellas familias a las cuales de acuerdo a su proceso en la estrategia, les corresponda la construcción de los acuerdos de transformación (tres meses posteriores a la fecha de ingreso)
EL RESULTADO ACUMULADO DE LA VIGENCIA SERA LA SUMATORIA DE LOS CUATRO TRIMESTRES</t>
  </si>
  <si>
    <t>Base de datos del Total de participantes en atención en la estrategia de mil días de oportunidades para la vida en la SDIS, reportada por la Subdirección de Nutrición.</t>
  </si>
  <si>
    <t>En la implementación de la Estrategia de mil días de oportunidades para la vida en la Secretaría Distrital de Integración Social, se han programado un total de 108 familias que se encuentran en la fase de "Alcanzado Logros" de acuerdo con su fecha de ingreso para la concertación de acuerdos de transformación al 30 de abril de 2022. De este total, 70 familias ya tienen en vigencia sus acuerdos de transformación.</t>
  </si>
  <si>
    <t xml:space="preserve">En la implementación de la Estrategia de mil días de oportunidades para la vida en la Secretaría Distrital de Integración Social, se han programado un total de 129 familias que se encuentran en la fase de "Alcanzado Logros" de acuerdo con su fecha de ingreso para la concertación de acuerdos de transformación al 31 de mayo de 2022. De este total, 88 familias ya tienen en vigencia sus acuerdos de transformación, lo que equivale a un 61% de cumplimiento de la meta creciente en el periodo. </t>
  </si>
  <si>
    <t xml:space="preserve">En la implementación de la Estrategia de mil días de oportunidades para la vida en la Secretaría Distrital de Integración Social, se han programado un total de 130 familias de acuerdo con su fecha de ingreso para la concertación de acuerdos de transformación al 30 de junio de 2022. De este total, 120 familias ya tienen en vigencia sus acuerdos de transformación y ya se encuentran en la fase de "Alcanzado Logros", lo que equivale a un 92,30% de cumplimiento de la meta creciente en el periodo. </t>
  </si>
  <si>
    <t>12/07/2022 No se generan observaciones respecto al análisis presentado en el seguimiento al indicador de gestión. Se tiene la siguiente recomendación: debemos revisar si en los próximos reportes el cumplimiento del indicador va seguir siendo mayor a la meta propuesta (70%), actualmente se encuentra en sobrecumplimiento del 132%. Si es así se recomienda actualizar la meta del indicador.</t>
  </si>
  <si>
    <t>PSS-7745-003</t>
  </si>
  <si>
    <t>Población participante de los servicios sociales con apoyos alimentarios que reciban socialización en acciones de Información, Educación y Comunicación para la Promoción de Hábitos en Estilos de Vida Saludables (IEC-PHEVS), con énfasis en alimentación, nutrición y actividad física.</t>
  </si>
  <si>
    <t>Analizar la eficacia de las acciones de socialización para la promoción de hábitos en estilos de vida saludable de los participantes en los servicios sociales con apoyo alimentario de la Secretaría Distrital de Integración Social con énfasis en alimentación, nutrición y actividad física.</t>
  </si>
  <si>
    <t>Calidad y oportunidad del dato consolidado y enviado</t>
  </si>
  <si>
    <t xml:space="preserve">Eficacia </t>
  </si>
  <si>
    <t>(Número de participantes únicos en atención en los servicios sociales con apoyo alimentario con acciones de IEC-PHEVS socializadas / Total de participantes en atención en los servicios sociales con apoyo alimentario programadas)*100%</t>
  </si>
  <si>
    <t>Base de consolidación mensual de las acciones de IEC-PHEVS</t>
  </si>
  <si>
    <t>Numerador:
Total de participantes únicos en atención en los servicios sociales de la Secretaría Distrital de Integración Social con apoyo alimentario con acciones de IEC-PHEVS socializadas, enviadas en la base de consolidación mensual (Formato: for_pss_298_v1_base_consolidacion_mensual_promocion_vida_saludable o base de reporte SIRBE)
Denominador:
Total de participantes en atención en los servicios sociales de la Secretaría Distrital de Integración Social con apoyo alimentario programadas de acuerdo con la base de programaciones por Subdirección Técnica.
Notas:
Se tendrán en cuenta las siguientes modalidades de apoyo alimentario: Comedores comunitarios - cocinas populares - bonos canjeables por alimentos (metas 4 y 11), canastas alimentarias y suministros a unidades propias SDIS donde se efectúen las acciones de IEC-PHEVS.
Solo se contarán personas únicas por vigencia.
La consolidación la efectúa la subdirección de Nutrición y el envío desde las áreas técnicas de la SDIS se realiza en el formato establecido FOR_PSS_298_v1_base_consolidacion__mensual_promocion_vida_saludable o base de reporte SIRBE.
EL RESULTADO ACUMULADO DE LA VIGENCIA SERA LA SUMATORIA DE LOS CUATRO TRIMESTRES</t>
  </si>
  <si>
    <t>Base de consolidación del total de los participantes en atención en los servicios sociales de la SDIS con apoyo alimentario que recibieron acciones de IEC-PHEVS (FOR_PSS_298 o la base de reporte SIRBE) remitida por la Subdirección de Nutrición.</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</si>
  <si>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al 30 de abril de 2022. De un total programado de 28.832 participantes únicos en atención para el periodo, se generó un reporte acumulado de 27.616 participantes únicos en los servicios sociales beneficiados con apoyos alimentarios con acciones de IEC-PHEVS socializadas, lo que equivale a una ejecución del 95,8%, de la meta establecida para el indicador.</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</si>
  <si>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entre el 01 de enero hasta el 31 de mayo de 2022. De un total programado de 36.039 participantes únicos en atención para el periodo, se generó un reporte acumulado de 32.480 participantes únicos en los servicios sociales beneficiados con apoyos alimentarios con acciones de IEC-PHEVS socializadas, lo que equivale a una ejecución del 90,1%, de la meta establecida para el indicador. Lo anterior, se ha dado para mayo, debido al cierre de unidades operativas, lo cual ha disminuido el reporte de acciones en IEC-PHEVS.</t>
  </si>
  <si>
    <t xml:space="preserve">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30 de junio de 2022. De un total programado de 10787 participantes únicos en atención para el periodo, se generó un reporte acumulado de 10937 participantes únicos en los servicios sociales beneficiados con apoyos alimentarios con acciones de IEC-PHEVS socializadas, lo que equivale a una ejecución del 101%, de la meta establecida para el indicador. Lo anterior, se calculó para el 20% de las personas únicas atendidas del trimestre de abril a junio del 2022 en las modalidades de comedores comunitarios y canastas alimentarias. </t>
  </si>
  <si>
    <t>12/07/2022 No se generan observaciones respecto al análisis presentado en el seguimiento al indicador de gestión. Se tiene la siguiente recomendación: debemos revisar si en los próximos reportes el cumplimiento del indicador va seguir siendo mayor a la meta propuesta (95%), actualmente se encuentra en sobrecumplimiento del 107%. Si es así se recomienda actualizar la meta del indicador.</t>
  </si>
  <si>
    <t>PSS-7749-001</t>
  </si>
  <si>
    <t xml:space="preserve">Personas atendidas en emergencia social, referenciadas a servicios sociales </t>
  </si>
  <si>
    <t>Monitorear la referenciación de población a servicios sociales</t>
  </si>
  <si>
    <t>Durante el mes de enero  se continua con el proceso de referenciar a las y los ciudadanos que lo requirieron a los diferentes servicios y proyectos tanto de la Secretaria Distrital de Integración Social (SDIS) como del Distrito Capital,  a través del formato “Seguimiento a la referenciación de población (FOR-PSS-086)" de acuerdo con lo establecido en el procedimiento Orientación, Información y Referenciación (PCD-PSS-006) de la entidad, logrando fortalecer la atención a las personas que se encuentran en emergencia social.
Es importante anotar que, debido a la finalización de contratos y recomposición de los equipos locales e incluso contingencias (activación de bonos), algunos equipos locales  no pudieron realizar el proceso de referenciación de población. Es necesario entonces, continuar desde la coordinación del servicio, con el acompañamiento y apoyo a los equipos locales, frente al seguimiento y fortalecimiento del proceso de referenciación de población.</t>
  </si>
  <si>
    <t>14/03/2022 Se recomienda complementar la gestión realizada.
15/03/2022  No se generan más observaciones respecto al análisis reportado para el seguimiento del indicador.</t>
  </si>
  <si>
    <t xml:space="preserve">En el mes de febrero la atención y el proceso de referenciación a la población atendida se ha venido realizando de manera permanente tanto a los servicios de la Secretaria Distrital de Integración Social (SDIS)  como a otras entidades del orden distrital y nacional, siguiendo el procedimiento Orientación, Información y Referenciación (PCD-PSS-006) de la entidad. 
En este periodo, pese a las diferentes situaciones que ha tenido que afrontar el equipo tales como la reorganización de los mismos y la realización de contingencias en algunas localidades, se ha venido aumentando el número de referenciaciones en relación con el mes anterior. Al respecto y con el fin de impactar de manera positiva el indicador, se espera continuar reforzando el proceso de referenciación de la población que se atiende desde el servicio.
</t>
  </si>
  <si>
    <t>14/03/2022  No se generan observaciones respecto al análisis reportado para el seguimiento del indicador.</t>
  </si>
  <si>
    <t>Durante el mes de marzo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marzo se evidencia un ligero aumento en el número de referenciaciones en comparación con el mes de febrero. 
Para el trimestre enero, febrero y marzo, se referenciaron a los diferentes servicios sociales internos y externos a 2.315 personas, de un total de 52218 personas atendidas en emergencia social en el mismo periodo, logrando así un 44%  de avance de la meta del indicador de gestión del servicio Respuesta Social.
Como se puede observar en los resultados del indicador, este presenta una ligera sobre ejecución que puede estar relacionada con registros de atenciones realizadas desde las modalidades de atención en Emergencia Social: Alojamiento Transitorio, Bono Apoyo Alimentario, Auxilio Funerario y Suministros que aún no han sido actualizadas en el Sistema de Registro de Beneficiarios para los Programas Sociales del Distrito (SIRBE) mediante los cambios de estado de los beneficios, lo que seguramente con posterioridad aumentara el número de personas atendidas en el servicio.</t>
  </si>
  <si>
    <t>08/04/2022 Se recomienda verificar la meta proyectada ya que el indicador presenta sobrecumplimiento, así como revisar la presentación y organización de  las evidencias que soportan la gestión del indicador. 
No se generan más observaciones respecto al análisis reportado para el seguimiento del indicador.</t>
  </si>
  <si>
    <t xml:space="preserve">
06/05/2022  No se generan observaciones respecto al análisis reportado para el seguimiento del indicador.</t>
  </si>
  <si>
    <t xml:space="preserve">En el mes de mayo se continúa el proceso de referenciación de la población a los servicios de la Secretaria Distrital de Integración Social (SDIS) y a otros servicios de entidades tanto del sector público como del privado, lo que es registrado en el  formato de “Seguimiento a la referenciación de población (FOR-PSS-086)" de acuerdo con lo establecido en el procedimiento Orientación, información y referenciación (PCD-PSS-006) de la entidad.
En el desarrollo del proceso de referenciación, durante el mes en curso, se ha evidenciado un aumento en la cantidad de las mismas con respecto al mes de abril. Se espera continuar fortaleciendo la referenciación de la población que se atiende desde el servicio de respuesta social. </t>
  </si>
  <si>
    <t>06/06/2022  No se generan observaciones respecto al análisis reportado para el seguimiento del indicador.</t>
  </si>
  <si>
    <t xml:space="preserve">Durante el mes de junio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junio se evidencia una reducción en el número de referenciaciones en comparación con el mes de mayo. 
Para el trimestre abril, mayo, junio, se referenciaron a los diferentes servicios sociales internos y externos a 3298 personas, de un total de 5326 personas atendidas en emergencia social en el mismo periodo, logrando así un 62%  de avance de la meta del indicador de gestión del servicio Respuesta Social.
Como se puede observar en los resultados del indicador, este presenta un sobrecumplimiento que está relacionado con:  
• El empoderamiento del equipo humano en las unidades operativas en la realización del procedimiento Orientación, Información y Referenciación (PCD-PSS-006).
• El seguimiento y acompañamiento realizado a los profesionales del servicio, por parte del equipo coordinador.
• Debido a un ajuste en las definiciones técnicas para el procesamiento de datos, el reporte actual de atenciones SIRBE reduce el número de personas únicas atendidas que se toma como insumo; lo anterior como consecuencia de la armonización con los aspectos operativos que se desarrollan en las atenciones regulares.
Se evaluara a la luz de esta panorama, cual seria la afectación del indicador para tomar decisiones al respecto. </t>
  </si>
  <si>
    <t>07/07/2022  No se generan observaciones respecto al análisis reportado para el seguimiento del indicador.</t>
  </si>
  <si>
    <t>PSS-7749-002</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</si>
  <si>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</si>
  <si>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</si>
  <si>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</si>
  <si>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</si>
  <si>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</si>
  <si>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</si>
  <si>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</si>
  <si>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En el mes de febrero se realizó orientación y se brindó información a familias afectadas por emergencias de origen natural o antrópico, en el marco de la Evaluación de Daños, Riesgo Asociado y Análisis de Necesidades en el ámbito social - EDRAN Social, para las que fue activada la Secretaria Distrital de Integración Social (SDIS) por el Instituto distrital de gestión de riesgo y cambio climático (IDIGER) y se les diligenció el formato de registro de población afectada (F05).
Dado que es el primer mes que se pone en funcionamiento el indicador, el equipo de Gestión del Riesgo se va adaptando gradualmente al proceso, orientando e informando a la comunidad afectada en una proporción similar, tanto para los servicios que ofrece la SDIS, como para los ofertados por otras entidades del Sistema Distrital para la Gestión de Riesgos y Cambio Climático.
Considerando que los requerimientos que plantea la resolución 0509 del 2021 al servicio, en particular el de generar respuesta integrales a la población atendida, se decide crear este indicador, el cual medirá las orientaciones que se haga a las familias atendidas y que se les haya diligenciado el formato de registro de población afectada (F05).</t>
  </si>
  <si>
    <t>Para el mes de marzo se realizó orientación a diferentes servicios sociales internos y externos a la Secretaría Distrital de Integración Social (SDIS) a 20 familias afectadas por emergencias de origen natural o antrópico, para las cuales se realizó la Evaluación de daños, riesgo asociado y análisis de necesidades en el ámbito social - EDRAN Social, con el diligenciamiento del formato de registro de población afectada (F05). El reporte de este mes muestra un ligero incremento con respecto al mes anterior lo cual constituye un dato importante que alimenta positivamente el indicador para el primer trimestre de la vigencia 2022.
El indicador PSS-7749-002 se creó con la Circular No. 007 del 28/02/2022 razón por la cual para el primer trimestre de la vigencia 2022 se reporta información acumulada de los meses febrero y marzo. Teniendo en cuenta lo anterior se reporta que para este periodo se realizó orientación a diferentes servicios sociales internos y externos a la Secretaria Distrital de Integración Social (SDIS) a 39 familias, de un total de 107 familias afectadas por emergencias de origen natural o antrópico,  para las cuales se realizó la EDRAN Social, con el diligenciamiento del formato de registro de población afectada (F05). Logrando así un 36% de avance de la meta del indicador de gestión del servicio Gestión del riesgo, este resultado indica una ligera sobre ejecución, que esta relacionada a factores como: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t>
  </si>
  <si>
    <t xml:space="preserve">Para el mes de mayo se realizó orientación a diferentes servicios sociales internos y externos a la Secretaría Distrital de Integración Social (SDIS) a 31 familias afectadas por emergencias de origen natural o antrópico, para las cuales se realizó la evaluación de daños, riesgo asociado y análisis de necesidades en el ámbito social - EDRAN Social, con el diligenciamiento del formato de registro de población afectada (F05). 
El equipo de Gestión del Riesgo se ha ido adaptando gradualmente al proceso, orientando e informando a la comunidad afectada, tanto para los servicios que ofrece la SDIS, como para los ofertados por otras entidades del Sistema Distrital para la Gestión de Riesgos y Cambio Climático o gestiones necesarias ante ellos.
Se presenta un incremento en el número de orientaciones realizadas a las familias atendidas en EDRAN social con respecto al mes anterior; este aumento se evaluara en el reporte de junio con respecto al reporte trimestral SIRBE de EDRAN Social con el fin identificar la tendencia que se presente en el indicador. 
</t>
  </si>
  <si>
    <t>Durante el mes de junio el cumplimiento del indicador corresponde a 11,3 %, dado que se atendió por EDRAN Social con el diligenciamiento del formato de registro de población afectada (F05) a 106 familias de las cuales se orientó e informo a 12, lo cual indica un rezago en el cumplimiento que está asociado a la atención por parte del equipo del Servicio de Gestión del Riesgo, de diversas emergencias de origen natural y antrópico y la asistencia y participación en los PMU a los que se convocó al servicio, lo que redujo los tiempos de atención específica a las familias. 
Durante el segundo trimestre de 2022, se atendió por EDRAN Social con el diligenciamiento del formato de registro de población afectada (F05) un total de 192 familias, realizando orientación e información a un total de 64 familias, con lo cual el porcentaje de seguimiento fue de 33%, que corresponde a un cumplimiento del 3 % por encima de lo programado en la meta del indicador. Este sobrecumplimiento está relacionado con: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 en particular en los meses de abril y mayo.
Este aspecto se pueda interpretar como un indicativo de fortalecimiento en la orientación e información a las familias atendidas en EDRAN Social. 
Se continúa con la orientación e información a familias a los servicios de la Secretaria Distrital de Integración Social, como a otras entidades del orden distrital. Lo anterior en concordancia con los propósitos definidos desde el servicio de Gestión del Riesgo.</t>
  </si>
  <si>
    <t>PSS-7752-001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</si>
  <si>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</si>
  <si>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</si>
  <si>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</si>
  <si>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</si>
  <si>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</si>
  <si>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indicar al final de la vigencia será acumulado.</t>
    </r>
  </si>
  <si>
    <t>Informe parcial de atención a niños y niñas con corte a la fecha</t>
  </si>
  <si>
    <t>En los Centros Proteger se ha dado continuidad a la atención de niños,  niñas  y sus familias en el marco de la protección integral. Durante el mes de enero se dio continuidad a la modalidad de atención integral de niños y niñas con medida de ubicación institucional atendiendo el 100% de niños y niñas remitidos por autoridad competente. 
Durante este mes se atendieron un total de 184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7 niños y niñas lo cual muestra el trabajo de los equipos interdisciplinarios, se realizaron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</si>
  <si>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15/03/2022 Revisar, debido a que el indicador es semestral no se debe reportar avance cuantitativo pero si cualitativo.
16/03/2022 No se generan más observaciones respecto al análisis reportado para el seguimiento del indicador.</t>
  </si>
  <si>
    <t>En los Centros Proteger se ha dado continuidad a la atención de niños,  niñas  y sus familias en el marco de la protección integral. Durante el mes de febrero de 2022 se dio continuidad a la modalidad de atención integral de niños y niñas con medida de ubicación institucional atendiendo el 100% de niños y niñas remitidos por autoridad competente. 
Durante este mes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</si>
  <si>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15/03/2022 Revisar, debido a que el indicador es semestral no se debe reportar avance cuantitativo. Adicionalmente se recomienda emplear la estructura sugerida para realizar el análisis mensual, por lo que se sugiere ser mas precisos en la información presentada.
16/03/2022 No se generan más observaciones respecto al análisis reportado para el seguimiento del indicador.</t>
  </si>
  <si>
    <t>En los Centros Proteger se ha dado continuidad a la atención de niños,  niñas  y sus familias en el marco de la protección integral. Durante los meses de enero, febrero y marzo de 2022 se dio continuidad a la modalidad de atención integral de niños y niñas con medida de ubicación institucional atendiendo el 100% de niños y niñas remitidos por autoridad competente. 
Durante los meses de enero, febrero y marzo de 2022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</si>
  <si>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08/04/2022 Se recomienda revisar el análisis suministrado, ya que se debe reportar solamente el análisis mensual, es decir, marzo. Adicionalmente verificar las cifras y la información, ya que es muy similar  a la reportada en febrero.
13/04/2022 No se generan más observaciones respecto al análisis reportado para el seguimiento del indicador.</t>
  </si>
  <si>
    <t xml:space="preserve">Durante el mes de abril de 2022, en los Centros Proteger se ha dado continuidad a la atención integral a niñas y niños con medida de ubicación institucional, atendiendo el 100% de niñas y niños remitidos por autoridad competente.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Así mismo, durante el mes de abril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</si>
  <si>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 xml:space="preserve">
06/05/2022 No se generan más observaciones respecto al análisis reportado para el seguimiento del indicador.</t>
  </si>
  <si>
    <t xml:space="preserve">Durante el mes de mayo de 2022, en los Centros Proteger se ha dado continuidad a la atención integral a niñas y niños con medida de ubicación institucional, atendiendo el 100% de niñas y niños remitidos por autoridad competente.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Así mismo, durante el mes de mayo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</si>
  <si>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 xml:space="preserve">
08/06/2022 No se generan más observaciones respecto al análisis reportado para el seguimiento del indicador.</t>
  </si>
  <si>
    <t xml:space="preserve">Durante el mes de junio de 2022, en los Centros Proteger se ha dado continuidad a la atención integral a niñas y niños con medida de ubicación institucional, atendiendo el 100% de niñas y niños remitidos por autoridad competente (Comisario (a) de Familia / Defensor  (a) de Familia). En este mismo periodo, se atendieron integralmente 238 niñas y niños en los Centros Proteger, en este mismo mes, 42 niñas y niños fueron reintegrados a su medio familiar.  
En los meses de enero a junio del año 2022, de los 410 niños, se atendieron oportunamente 387, equivalente al 94,4 %, de los cuales 371 niñas y niños se han atendido integralmente  en los Centros Proteger y 166 se reintegraron a su medio familiar. Lo anterior indica el avance en los procesos adelantados con las familias vinculadas a Procesos Administrativos de Restablecimiento de Derechos (PARD) avanzando en la creación de entornos protectores que garanticen que las niñas y los niños permanezcan en prevalencia de derechos y no reingresen a los sistemas de protección.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De igual manera,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</si>
  <si>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07/07/2022 Se recomienda revisar el análisis reportado, ya que se indica que se atendieron el 100% de los niños pero no se indica el porcentaje (94,4)  de niños que se atendieron oportunamente, siendo este el objetivo del indicador.
Por otra parte, se realizaron ajustes de redacción y cambio en el avance cuantitativo reportado, por favor verificar.
Adicionalmente, se recomienda verificar la evidencia reportada, ya que se adjunta una base y no el "Informe parcial de atención a niños y niñas con corte a la fecha", de acuerdo a lo formulado.
08/07/2022 No se generan más observaciones respecto al análisis reportado para el seguimiento del indicador.</t>
  </si>
  <si>
    <t>11/04/2022 No se generan observaciones respecto al análisis y evidencias reportadas para el seguimiento del indicador.</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</si>
  <si>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</si>
  <si>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</si>
  <si>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</si>
  <si>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</si>
  <si>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</si>
  <si>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</si>
  <si>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</si>
  <si>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</si>
  <si>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</si>
  <si>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Para el mes de marzo y como reporte del primer trimestre del 2022, se obtiene un 92% de cumplimiento del indicador, traducido en cuarenta y nueve (49) personas en riesgo de habitar la calle atendidas mediante la estrategia, de un potencial de cincuenta y tres (53) personas identificadas en riesgo de habitar la calle. 
Lo anterior se obtiene mediante la consolidación de equipos territoriales por zonas sociales con enfoque interdisciplinar y las actividades de impacto realizadas a nivel distrital que produjeron un reconocimiento desde lo comunitario, social e institucional, permitiendo la ampliación de escenarios y el aumento en la identificación de personas en riesgo. Con estos aspectos se amplía la gama de posibilidades para la generación de oportunidades y diversificación de la oferta institucional pública y privada para la atención integral de la población.   
Teniendo en cuanta que, la meta del indicador es del 98% y cumplido el primer trimestre del año, nos encontramos seis (6) puntos porcentuales por debajo de la meta proyectada, con una tendencia anual constante.
Esta situación se origina por la dinámica en los factores de riesgo de habitabilidad en calle durante el trimestre, obteniendo mayor incidencia en aspectos relacionados con lo individual, familiar y de contexto, evidenciando que en la población de personas mayores predominan aspectos relacionados con presencia de ideas y pensamientos de baja probabilidad que la situación de vulnerabilidad mejore, percepción de disminución en las habilidades físicas y cognitivas, además de sentimiento de desprotección o abandonado por referentes que, en algunos caso, obedece a la pérdida de seres significativos por fallecimiento. Aunado a ello, hay desconocimiento de las entidades sociales y gubernamentales que pueden generar apoyo en situaciones de vulnerabilidad, por lo que la tendencia a gestionar apoyos y redes es escasa.</t>
  </si>
  <si>
    <t>Para el mes de abril de se consolidan los equipos territoriales por zonas sociales con enfoque interdisciplinar, además se realizan actividades de impacto, a nivel Distrital, que lograron un reconocimiento desde lo comunitario, social e institucional. Lo anterior permitió la ampliación de escenarios y un incremento en la identificación de personas en riesgo potencial, ampliando el espectro de posibilidades para la generación de oportunidades y la diversificación en la oferta institucional pública y privada para la atención integral de la población identificada.
De otro lado y en lo referente a la dinámica de los factores de riesgo de habitabilidad en calle, para este periodo se acentuaron factores relacionados con lo individual, familiar y de contexto, mostrando una tendencia que involucra a la población de personas mayores, donde predominan aspectos de baja tolerancia a la frustración y baja autoestima, generando que tengan necesidades básicas insatisfechas y fragilidad de redes de apoyo, además de sentimiento de desprotección o abandonado por referentes. Además de lo anterior, se evidencia que hay desconocimiento de las entidades sociales y gubernamentales que puedan generar apoyo a situaciones de vulnerabilidad, por lo que la tendencia a gestionar apoyos y redes es escasa.</t>
  </si>
  <si>
    <t>Cumplido el segundo trimestre de la vigencia, se puede evidenciar que el resultado del indicador es del 93%, a 5 puntos porcentuales de cumplir la meta programada. Esto se traduce en que, en lo corrido del año se han identificado 122 personas en riesgo de habitar la calle, de las cuales se han atendido mediante la estrategia 113. Por lo anterior y teniendo en cuenta que hay un ligero incremento con respecto al trimestre anterior, se hace necesario intensificar y fortalecer las actividades adelantadas por el equipo interdisciplinar de abordaje en territorio. 
Si bien se continúa trabajando en el desarrollo de redes y entornos protectores que mitiguen los factores de riesgo y puedan generar acercamiento a la vida en calle, mediante la identificación y caracterización de la población, impactando positivamente para lograr el objetivo del indicador, este aspecto debe redundar con un mayor acercamiento de la población vulnerable, logrando que se adhieran e inicien proceso de atención mediante la estrategia.
Otra aspecto al que se le ha dado mayor énfasis durante este periodo, en cuanto a la dinámica de los factores de riesgo de habitabilidad en calle, tiene que ver con lo individual, familiar y de contexto en cada zona social, además de las acciones desde los enfoques de género y diferencial que se realizan desde territorio</t>
  </si>
  <si>
    <t>08/07/2022 No se generan observaciones respecto al análisis reportado para el seguimiento del indicador.</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</si>
  <si>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</si>
  <si>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</si>
  <si>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</si>
  <si>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</si>
  <si>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</si>
  <si>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</si>
  <si>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</si>
  <si>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</si>
  <si>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</si>
  <si>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 xml:space="preserve">Iniciando la medición de este indicador para la vigencia 2022, durante el mes de enero realizó seguimiento a los procesos establecidos con ciudadanas y ciudadanos habitantes de calle vinculados al Planes de atención Individual para el Desarrollo de Capacidades - PIDC durante el año 2021. Para ello, se realizó articulación con el eje de ampliación de capacidades y generación de oportunidades, en dos áreas fundamentales: el desarrollo de estudios de básica primaria y bachillerato, y la formación a nivel laboral. Así mismo, se adelantaron acciones conjuntas e interinstitucionales con la SDS para la atención en salud, en su mayoría por especialidades y con las registradurías locales para el proceso de identificación plena y tramite de solicitud de contraseña. Estos llevaron a cabo aportes valiosos para la atención integral de las personas vinculadas a PIDC, acompañándolas en el cumplimento de sus objetivos de trabajo.  
Por su parte, el equipo interdisciplinario brindó acompañamiento y orientación a nivel individual y grupal para el manejo de emociones, el fortalecimiento de redes familiares y sociales, así como a la mitigación de daños asociados a la vida en calle. Es importante resaltar que se ha logrado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Camino y al Centro de Desarrollo Integral y Diferencial -Proyecto de Vida (CEDID-PV). </t>
  </si>
  <si>
    <t>Para el mes de febrero se continuó con la aplicación del instrumento de identificación de posibles planes de atención (PIDC). Lo anterior posibilitó la identificación de nuevas ciudadanas y ciudadanos habitantes de calle, para el desarrollo de sus capacidades y focalizar las acciones en los diferentes territorios. Durante este periodo de tiempo también se detectó que la gran mayoría de las atenciones ejecutadas correspondieron a personas de género masculino y por lo tanto, una minoría correspondió al género femenino. Así mismo, se evidenció participación comparativamente mayor en los planes de atención individual para el desarrollo de capacidades, por cuanto refiere a la población ubicada en la zona social del norte de la ciudad y un aumento significativo de la participación en la zona occidente.</t>
  </si>
  <si>
    <t>Durante este trimestre se inició con la identificación de posibles ciudadanos y ciudadanas habitantes de calle que evidenciaron interés por iniciar un proceso, dentro del plan de atención individual para el desarrollo de capacidades PIDC, a quienes se les realizó seguimiento y orientación desde el territorio, para evaluar el ejercicio de compromiso y corresponsabilidad. 
Así mismo, respondiendo a los perfiles ocupacionales que se llevaron a cabo en las localidades, se identificaron ciudadanos habitantes de calle que mostraron interés por culminar sus estudios de formación básica. Sin embargo, debido a que los colegios cercanos ya iniciaron ciclos y CIPREIA tiene inscripciones en el mes de junio, se realizan compromisos para iniciar estudios en el mes de junio y se llevarás a cabo acompañamientos en el desarrollo de capacidades cognitivas, que permitan crear hábitos de estudio y favorecer funciones ejecutivas. 
La medición de este indicador nos permite evidenciar un rezago del 20%, frente a la meta fijada en 70%, con una tendencia anual constante. Lo anterior obedece a la escasa identificación de personas potenciales para ser atendidas, situación que dificultó lograr una eficiencia en la atención mediante los planes de atención individual para el desarrollo de capacidades.
Sin embargo, se realiza articulación con los Centros Transitorios de Cuidado al Carretero que lidera la Unidad Administrativa Especial de Servicios Públicos – UAESP en las localidades de Los Mártires y Puente Aranda, en donde se acuerda realizar Jornadas móviles de Autocuidado y escucha activa. Además, se logra vincular en las Jornadas móviles de Autocuidado y escucha activa, a las Personerías locales y la oferta de los servicios brindados en las Casas de la Igualdad. Estos aspectos aportarán en la identificación de las ciudadanas y ciudadanos habitantes de calle para su atención mediante los planes de atención, siendo este el factor crítico de éxito para el indicador.</t>
  </si>
  <si>
    <t xml:space="preserve">Durante el periodo de corte hubo avance en la identificación de posibles ciudadanos y ciudadanas habitantes de calle que evidencian interés por iniciar un proceso, dentro del marco de plan de atención individual para el desarrollo de capacidades PIDC, a quienes se les realizó seguimiento y orientación desde territorio, para controlar aspectos tales como compromiso y corresponsabilidad.
Por otro lado, respondiendo a los perfiles ocupacionales que se llevaron a cabo en las localidades durante el mes de abril, se identificaron avances en la modificación de habititos y mitigación de consumo de sustancias psicoactivas debido a la generación de compromisos educativos. Adicionalmente el proceso evidenciado en la población permite la restitución de redes familiares y apoyo en las y los ciudadanos habitantes de calle. 
En consecuencia a lo antes mencionado, se realizó articulación con los Centros Transitorios de Cuidado al Carretero que lidera la Unidad Administrativa Especial de Servicios Públicos – UAESP en las localidades de Los Mártires y Puente Aranda, en donde se acuerda la realización de Jornadas móviles de Autocuidado y escucha activa. 
</t>
  </si>
  <si>
    <t>Durante el mes de mayo se avanzó en la identificación de posibles ciudadanos y ciudadanas habitantes de calle que evidencian interés por iniciar un proceso dentro del marco de plan de atención individual para el desarrollo de capacidades - PIDC, a quienes se les realiza seguimiento y orientación desde territorio, para evaluar el ejercicio de compromiso y corresponsabilidad.
De otro lado, con lo que respecta a los perfiles ocupacionales que se llevaron a cabo en las localidades previamente, se evidenciaron avances en la vinculación de acciones socio ocupacionales en torno a la educación, las cuales promueven la apertura al cambio, motivan a los ciudadanos y ciudadanas a fomentar la búsqueda del mejoramiento de la calidad de vida y el desarrollo personal, así mismo, fortalecen sus capacidades de atención y memoria. 
En este mismo sentido, el tiempo empleado en la realización de las guías lo encuentran valioso en tanto son acciones productivas en términos de adquisición de saberes. Las rutinas estructuradas favorecen las dinámicas para el aprovechamiento del tiempo, siendo recomendable y necesario continuar el fortalecimiento habitacional de los ciudadanos y ciudadanas habitantes de calle. 
En coherencia a lo anterior, se realizaron acciones socio ocupacionales enfocadas en educación mediante la realización de actividades preparatorias de lector-escritura para una ciudadana que ingresará a CIPREIA a culminar su formación básica, brindándole orientaciones ante dificultades en el aprendizaje especialmente en memoria operativa y resolución de problemas, además se le comparte y socializa material de estudio, el cual permite promover el análisis de lectura, la estructura en la rutina de estudio y favorece el aprovechamiento del tiempo.
Para este periodo de tiempo reportado, también se acuerda la realización de jornadas móviles de autocuidado y escucha activa, mediante la articulación institucional e interinstitucional, específicamente con la Subdirección local de Integración Social de la localidad de Usaquén-servita, Estación de bomberos de la localidad de Chapinero, CAI rincón de la localidad de Suba, cl 60 kr 18 parque san Luis en la localidad de Teusaquillo y en el colegio república de panamá en la localidad de Barrios Unidos, Unidades de Protección Integral – Perdomo en la localidad de Ciudad Bolívar, Instituto nacional de cancerología en la Localidad de San Cristóbal, Salón comunal barrio la Andrea y Villas de Cafam de la Localidad de Usme, Salón comunal del barrio San Carlos de la localidad de Tunjuelito y la bahía vehicular de la subdirección local para la integración social de la localidad de Rafael Uribe Uribe, Parque la Serena en la Calle 90 A # 85- 70 en la localidad de Engativá, Subdirección local de integración social de Fontibón en la Cra. 104 b # 22 j15, Parque Cayetano cañizares, puerta 7 de abastos y Centro transitorio de cuidado al carretero en la localidad de Kennedy y en la Casa de la juventud barrio laureles Cr 81 b No 73 a 64 sur de la localidad de Bosa, CAI la Valvanera ubicado en la Cl 29 Sur 25- 42 y CAI Restrepo ubicado en la Dg 12 Sur No. 16 -50 de la localidad de Antonio Nariño, Parque El Consuelo ubicado en la Cl 1 B Bis No. 9 Este en la localidad de la Candelaria, Centro transitorio de ciudadanos carreteros DG 19D#39 04 – CTCC en la localidad de Puente Aranda, en la Cl 4 Cra 10a en la localidad de Santa fe y en Fundación  Procrear - CL 21 KR 16 A.</t>
  </si>
  <si>
    <t>08/06/2022 Para los siguientes reportes se recomienda ser más precisos en el análisis, empleando la estructura sugerida la cual se encuentra descrita en el procedimiento Formulación y seguimiento a indicadores de gestión (PCD-SG-002)
No se generan más observaciones respecto al análisis reportado para el seguimiento del indicador.</t>
  </si>
  <si>
    <t>Con corte al mes de junio de 2022, el equipo territorial avanzó en los procesos de identificación de ciudadanos y ciudadanas habitantes de calle que demostraron interés en iniciar procesos de atención individual para el desarrollo de capacidades PIDC en el marco de la estrategia. 
Es así como para el segundo trimestre obtenemos una medición del 82% para el presente indicador, superando la meta proyectada. Esta medición es consistente con la importante gestión interinstitucional que se viene adelantando a lo largo del primer semestre del año, logrando una estrecha y favorable respuesta por parte de las ciudadanas y ciudadanos habitantes de calle que son atendidos mediante Planes de Atención Individual para el Desarrollo de Capacidades. 
Se observa que de 17 personas identificadas como potenciales para ser atendidas, 14 de ellas llegaron a ser atendidas mediante los planes de atención individual para el desarrollo de capacidades, denotando una eficiencia en la perfilación y sus acciones socio-ocupacionales, así como en el desarrollo y establecimiento de rutinas en el quehacer diario para el aprovechamiento del tiempo. Lo anterior se refuerza con la concientización en la importancia y valor de los espacios comunes con familiares, el desarrollo de capacidades de lecto-escritura y el desarrollo de su espiritualidad, logrando mayor autonomía y autogestión en sus procesos ocupacionales, mediante acciones de corresponsabilidad en actividades significativas desde sus intereses manifiestos, fomentando la búsqueda del mejoramiento de la calidad de vida y el desarrollo personal.</t>
  </si>
  <si>
    <t>08/07/2022 Se recomienda verificar al meta formulada ya que se esta presentando un sobrecumplimiento del 18%. No se generan más observaciones respecto al análisis y evidencias reportadas para el seguimiento del indicador.</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</si>
  <si>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</si>
  <si>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</si>
  <si>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</si>
  <si>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</si>
  <si>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</si>
  <si>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</si>
  <si>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</si>
  <si>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</si>
  <si>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Para iniciar el año, en lo corrido del mes de enero de 2022 se avanzó en la identificación de motivos de conflicto en las 4 zonas sociales. Esto se dio a partir de la implementación de la guía de lecturas territoriales, la cual orienta el proceso de revisión documental y de antecedentes históricos sobre la presencia del fenómeno de la habitabilidad en calle en los distintos territorios. Adicionalmente, se realiza lectura territorial a través de la identificación y caracterización de actores sociales y comunitarios por medio de la herramienta ODK, la vinculación de estos actores sociales a los espacios de diálogo comunitario y el posicionamiento de los acuerdos derivados de los mismos en las mesas locales de habitabilidad en calle.</t>
  </si>
  <si>
    <t>Continuar con la implementación de los diálogos comunitarios sobre el fenómeno social de habitabilidad en calle, fue una de las actividades a las que se le dio continuidad durante el mes de febrero de 2022, gestión que tuvo como protagonistas a los actores vinculados a la estrategia que, en su mayoría, fueron miembros de la comunidad, líderes locales o barriales y/o miembros de organizaciones. También se pudo establecer un aumento en la participación de ciudadanos y ciudadanas habitantes de calle, siendo tan solo una minoría corresponde a actores relacionados con la institucionalidad. Lo anterior nos permite evidenciar un significativo avance en la transformación de imaginarios, la identificación de conflictos asociados al fenómeno, basados en las dinámicas de los territorios, aspectos claves para la formulación de planes de trabajo con acuerdos que permiten la mitigación de los posibles impactos negativos.</t>
  </si>
  <si>
    <t xml:space="preserve">Durante el mes de marzo del 2022, hubo continuidad en la implementación de los diálogos comunitarios sobre el fenómeno social de habitabilidad en calle,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Como resultado de estos diálogos se logró identificar que, en las dinámicas de la ciudad, los mayores conflictos asociados al fenómeno de habitabilidad en calle hacen referencia a la relación con percepción de inseguridad, el uso del espacio público y la presencia de factores relacionados con la comercialización y consumo de sustancias psicoactivas legales o no.
</t>
  </si>
  <si>
    <t>11/40/2022 No se generan observaciones respecto al análisis reportado para el seguimiento del indicador.</t>
  </si>
  <si>
    <t xml:space="preserve">Se da continuidad a la implementación de los diálogos comunitarios sobre el fenómeno social de habitabilidad en calle, puesto que estos escenarios han sido determinantes para identificar dos aspectos relevantes. El primero tienen que ver con las dinámicas de la ciudad y las diferentes problemáticas presentadas en los territorios, tales como, el microtráfico, la inseguridad, pobreza extrema, delincuencia organizada, espacios con alto grado de deterioro, percepción negativa de entornos y ocupación informal de los espacios públicos. El segundo aspecto relevante se orienta a la generación de vínculos de confianza y reconocimiento de las labores implementadas por la Secretaría Distrital de Integración Social en el territorio. 
En tal sentido, la implementación de diálogos territoriales y mapeo de actores permiten generar procesos de reconocimiento del territorio, transformación de imaginarios y movilización ciudadana. 
</t>
  </si>
  <si>
    <t>Continuando con la implementación de los diálogos comunitarios sobre el fenómeno social de habitabilidad en calle, para el mes de mayo de 2022 es tangible la manera como estos escenarios permiten el intercambio de percepciones, emociones, inconformidades y necesidades, aspectos que conllevaron a la definición de acuerdos y compromisos para la transformación de esos imaginarios y conflictos asociados al fenómeno de habitabilidad en calle, desde un marco de corresponsabilidad entre los diferentes actores que confluyen en los territorios.
Es así como los espacios adelantados permitieron el acercamiento entre los distintos actores, evidenciando que los mayores conflictos existentes alrededor de la habitabilidad en calle, están directamente correlacionados con factores como la ocupación o uso del espacio público, la percepción de inseguridad, la comercialización y consumo de sustancias psicoactivas (legales e ilegales). Sobre esta base, se pactaron compromisos para el fortalecimiento de la presencia institucional y la intervención en zonas críticas del territorio.</t>
  </si>
  <si>
    <t>De acuerdo a lo diseñado para el presente indicador de eficiencia y la periodicidad semestral del mismo, en este primer reporte cuantitativo se presenta un cumplimiento del 50% de lo esperado para la vigencia 2022. Para lograr esta asertividad en la identificación de actores sociales, para la vinculación del desarrollo de capacidades colectivas para la transformación de imaginarios, se viene trabajando de manera continua en la realización e implementación de los diálogos comunitarios sobre el fenómeno social de habitabilidad en calle, en las 19 localidades urbanas del Distrito.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Es así como se llega a contar con 261 personas que participan en educación en calle como parte de la estrategia de abordaje comunitario, reflejando concordancia con lo esperado para este primer semestre.</t>
  </si>
  <si>
    <t>08/07/2022 Se recomienda realizar la gestión pertinente para lograr cumplir con la meta formulada ya que se esta presentando un rezago del 50%. No se generan más observaciones respecto al análisis y evidencias reportadas para el seguimiento del indicador.</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</si>
  <si>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</si>
  <si>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</si>
  <si>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</si>
  <si>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</si>
  <si>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</si>
  <si>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</si>
  <si>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</si>
  <si>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</si>
  <si>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Durante el mes de enero de 2022, se llevaron a cabo reuniones de seguimiento para evaluar los procesos adelantados frente al indicador. Así es como se propuso adelantar acciones de mejora para la medición durante el resto de la vigencia 2022. En coherencia, se definieron algunos ajustes a realizar en los instrumentos de recolección de información, los cuales den respuesta a los reportes que se adelantan de manera mensual y anual de acuerdo a los equipos que intervienen en dichos enfoques. 
Por lo anterior, se entabla comunicación permanente con los delegados de las modalidades y estrategias para alinear el reporte mensual de las acciones relacionadas con el indicador, en donde se sostiene comunicación a través del grupo y se comparte la matriz definida para el reporte del mes de enero y socializar el cronograma para los reportes del año 2022. 
Según los registros reportados por las modalidades, se cuenta con un total de treinta y dos (32) actividades relacionadas con los enfoques de género, diferencial y territorial, reportados por la Comunidad de vida El camino, Cedid-PV, Centro alta dependencia física mental o cognitiva, Centro para el desarrollo de capacidades para mujeres, Centro de atención sociosanitario Balcanes y Hogar de paso Bakatá. Dentro de las actividades reportadas en relación al enfoque de género, se encuentran machismo y feminismo, tipos de violencias, rutas de atención a violencias, dignidad menstrual, equidad de género, enfoque de género, violencia sobre la mujer en países en vía de desarrollo, equidad de género, prevención de violencias. Desde el enfoque diferencial se reportan grupo de apoyo LGBTI, prevención en violencia, interacción social con enfoque diferencial, enfoque diferencial, diversidad, activación de rutas de atención y prevención, coordinación motriz y estrategias de afrontamiento. Desde el enfoque territorial, se evidencian actividades como orientación geoespacial, interculturalidad, recorrido transmicable, como afecta el fenómeno de habitabilidad en calle a un territorio, territorio y roles, habitabilidad en calle y territorio.</t>
  </si>
  <si>
    <t>Para febrero de 2022 se llevaron a cabo reuniones, cuya finalidad fue evaluar los procesos de medición que se adelantan en relación al indicador. En estos espacios de evaluación se concluyó realizar ajustes a la herramienta ODK, con el fin de fortalecer el proceso, en articulación con los equipos que intervienen en la implementación de los enfoques de género, territorial y diferencial. 
Se recalca que, a través de los delegados de las modalidades, se continúe con la socialización de información que aporte a la apropiación de los enfoques desde los equipos de sus modalidades. En coherencia, se verificó el reporte de actividades que generan las modalidades y estrategias, evidenciando acciones en relación al enfoque de género, como salud e higiene menstrual, libre sexismo, enfoque de género, dignidad y desigualdad de género. Desde el abordaje con enfoque territorial se adelantan acciones relacionadas con temáticas como recorridos al centro histórico, habitabilidad en calle y territorio, mecanismos de participación ciudadana, derecho a la paz, georreferenciación, verdad y justicia. Es así como desde el enfoque diferencial se desarrollan acciones sobre ciclo vital vejez, sensibilización desde el enfoque diferencial, discapacidad desde las habilidades y capacidades.</t>
  </si>
  <si>
    <t xml:space="preserve">Para el mes de marzo se adelantaron mesas de trabajo con diferentes miembros del equipo técnico, el equipo de políticas y el eje de ampliación de capacidades y generación de oportunidades, con quienes se generaron propuestas de ajustes al instrumento de recolección de información, con el objetivo de optimizar y mejorar la información recolectada en relación al indicador. 
De otro lado, se realizaron los ajustes correspondientes y se socializaron, para posterior aprobación con el fin de dar continuidad a la medición del indicador y generar programación para la misma en las diferentes modalidades de atención.
</t>
  </si>
  <si>
    <t xml:space="preserve">Se llevaron a cabo las mesas de trabajo por parte del equipo del eje de ampliación y el equipo técnico, en donde se definió el instrumento de recolección de información para el indicador y las fechas para a aplicación del piloto. Este instrumento permitirá recolectar aspectos y observaciones a tener en cuenta, para definir las herramientas que favorecen a la medición del indicador. 
Así mismo, durante abril se llevó a cabo la cualificación al equipo de medición para la implementación del pilotaje. Además se llevó a cabo la prueba piloto de la medición del indicador, en donde se realiza la programación para la medición en las modalidades y estrategias, haciendo uso de la herramienta ODK ajustada, recopilando los datos necesarios de conformidad con lo registrado en el formulario. En coherencia a ello, se llevó a cabo la socialización de los resultados obtenidos en relación a la nueva herramienta de medición. </t>
  </si>
  <si>
    <t>En el mes de mayo se llevó a cabo mesa de trabajo para socializar los resultados del piloto de la medición que se realizó el mes pasado. En dicha socialización se dieron a conocer los resultados de cada una de las preguntas planteadas en el formulario, realizando el análisis de los datos recolectados e identificando las observaciones y ajustes que son necesarios para definir y consolidar el instrumento de medición que se implementará en la medición de este indicador. Por lo anterior, se definieron las fechas para realizar el seguimiento a las acciones desarrolladas en las diferentes modalidades y estrategias, en relación al enfoque de género, diferencial y territorial. Finalmente, se realizó y consolidó la programación para el seguimiento y verificación de los avances en las acciones de los tres enfoques.</t>
  </si>
  <si>
    <t>Para el mes de junio se lleva a cabo una medición preliminar del indicador, para lo cual se genera un cronograma de visitas a las diferentes modalidades y estrategias que hacen parte del proyecto, utilizando la herramienta ODK, que cuenta con el formulario de medición, verificando los ítems establecidos, y recogiendo las evidencias necesarias para dar respuesta al mismo. Se recopila la información general obtenida de dicha medición y se consolidan además las evidencias recolectadas en cada una de las unidades operativas.
Estas acciones están encaminadas a lograr la adaptabilidad en la prestación de los servicios, buscando brindar una atención diferencial con enfoque de género y territorial.</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</si>
  <si>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</si>
  <si>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</si>
  <si>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</si>
  <si>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</si>
  <si>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</si>
  <si>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</si>
  <si>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</si>
  <si>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</si>
  <si>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</si>
  <si>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 xml:space="preserve">Como ejercicio de apertura del año 2022, durante el mes de enero se llevaron a cabo reuniones para la verificación y revisión de las estrategias utilizadas en la medición del indicador, de donde se identifica la necesidad de generar ajustes a los instrumentos de recolección de información, para lograr incorporar las características y particularidades de las diferentes modalidades y estrategias, teniendo como énfasis el concepto de inclusión social que se tiene desde el proyecto. Para esto, es necesario definir criterios de evaluación que permitan condensar y dar cuenta de la realidad de cada centro de atención, logrando un resultado verás a la hora de realizar la medición del indicador. 
Se programarán espacios de reunión para definir las estrategias y herramientas necesarios para el seguimiento del indicador y que, a través de estas, se logre medir los avances frente a la inclusión social de las y los ciudadanos.  </t>
  </si>
  <si>
    <t>Los espacios para la evaluación del indicador, fueron los protagonistas para el mes de febrero, logrando que se generen acuerdos para el ajuste al instrumento de recolección de información y la metodología de medición del mismo. Aspectos que permitirán evidenciar, de mejor manera, los avances de los procesos de inclusión social de las y los ciudadanos habitantes de calle y en riesgo de estarlo. Lo anterior se concreta mediante la creación mesas de trabajo para el ajuste a dicho proceso.</t>
  </si>
  <si>
    <t xml:space="preserve">Con el fin de afinar el accionar y promover las estrategias y modalidades, frente a los procesos de inclusión social de los participantes, durante el mes de marzo se llevaron a cabo mesas de trabajo donde se acordó incorporar ajustes al instrumento de medición de indicador, reformulando la metodología de recolección y ajustando el instrumento a los formatos e instrumentos que se implementan en las modalidades de acuerdo al umbral y decisión de la persona. 
Por lo anterior, se creó y ajustó el instrumento de recolección de información, además se socializa el mismo para ser implementado y definir su aplicación en las mediciones a realizar durante el 2022. </t>
  </si>
  <si>
    <t xml:space="preserve">En el mes de abril de 2022 se llevaron a cabo mesas de trabajo, por parte del eje de ampliación de capacidades y el equipo técnico, en donde se definieron ajustes a la herramienta de medición del indicador, aspectos que se registraron en el formulario ODK definido para la medición de dicho indicador. De otro lado, se lleva a cabo la cualificación al equipo de medición, dando a conocer el formato de recolección de información, para posterior a esto realizar el piloto de medición de este indicador, en donde se registra la información recolectada durante las visitas. 
Por lo tanto, se realizó la socialización de los resultados obtenidos en relación a la herramienta de medición y se dieron a conocer las observaciones encontradas en las historias sociales de los ciudadanos y ciudadanas, que se encuentran adelantando acciones en relación a procesos de inclusión social. </t>
  </si>
  <si>
    <t>Con el equipo técnico durante el mes de mayo se llevaron a cabo mesas de trabajo, socializando los resultados obtenidos del piloto que fue implementado en las modalidades y estrategias en el mes de abril. Es así como se dan a conocer los datos recopilados mediante la implementación y pertinencia del instrumento, evaluando los criterios y ajustes realizados para la medición del indicador. En concordancia a lo anterior, se presentan las observaciones frente a los resultados, para fortalecer el proceso de medición y se definen los ajustes para desarrollar en el ODK. Así mismo, se consolida el documento de la ruta de seguimiento y acompañamiento a los avances de la inclusión social, para ser implementado en las modalidades y estrategias, el cual permitirá fortalecer e identificar las acciones que se realizan en relación al indicador.</t>
  </si>
  <si>
    <t>En lo corrido del mes de junio de 2022, se socializó el documento de la ruta de seguimiento y acompañamiento a los avances de la inclusión social, con las y los delegados de las modalidades y estrategias que hacen parte del proyecto. En esta socialización se dio a conocer el proceso, momentos y especificidades del documento, el cual está enfocado en acompañar y fortalecer los avances en los procesos de inclusión social de los ciudadanos y ciudadanas habitantes de calle y en riesgo de estarlo. 
Con lo anterior se busca contar con mecanismos oficiales y documentales que contribuyan con el adecuado seguimiento para cumplir el objetivo de este indicador de eficiencia.</t>
  </si>
  <si>
    <t>PSS-7768-001</t>
  </si>
  <si>
    <t>Circular 013 de 28 de abril de 2021</t>
  </si>
  <si>
    <t>Cumplimiento de las Tareas del plan de acción de la vigencia del proyecto de inversión</t>
  </si>
  <si>
    <t>Monitorear el cumplimiento de las tareas programadas en el plan de acción del proyecto de inversión 7768</t>
  </si>
  <si>
    <t>Plan de Acción Proyecto 7768 corresponde a los soportes relacionados en el Plan de Acción:
Matriz de Seguimiento, Documentos Técnicos,
Informes de proceso y  tablero de Control</t>
  </si>
  <si>
    <t xml:space="preserve">Reporte en Excel de los soportes programados para cada periodo. Este contendrá el listado de tareas con: fecha de creación de la tarea, fecha programada de ejecución, fecha de ejecución y observaciones
</t>
  </si>
  <si>
    <t xml:space="preserve">En el mes de enero no se tienen programadas tareas y soportes que den cuenta del avance del indicador </t>
  </si>
  <si>
    <r>
      <t xml:space="preserve">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
    </r>
    <r>
      <rPr>
        <sz val="9"/>
        <rFont val="Arial"/>
        <family val="2"/>
      </rPr>
      <t xml:space="preserve">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META 3
</t>
    </r>
    <r>
      <rPr>
        <sz val="9"/>
        <color theme="1"/>
        <rFont val="Arial"/>
        <family val="2"/>
      </rPr>
      <t>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r>
  </si>
  <si>
    <t>16/03/2022 No se generan observaciones respecto al análisis reportado para el seguimiento del indicador.</t>
  </si>
  <si>
    <r>
      <t xml:space="preserve">A la fecha del reporte se programaron  5 tareas según el plan de acción del proyectado y aprobado en el mes de enero del 2022 las cuales registran su avance mediante 5 soportes
Para la medición de avance del indicador se desarrollaron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Tarea 2. Construir un (1) documento sobre el reconocimiento de las dinámicas de segregación socioespacial, que permita profundizar en la lectura del contexto territorial de los hogares caracterizados por la Tropa Social 
META 2
</t>
    </r>
    <r>
      <rPr>
        <sz val="9"/>
        <rFont val="Arial"/>
        <family val="2"/>
      </rPr>
      <t xml:space="preserve">Tarea 1. Vincular al servicio Tropa Social a tu Hogar a 7.567 hogares, para su atención y el fortalecimiento de proyectos de vida de personas identificadas en pobreza, vulnerabilidad y fragilidad social. Esta tarea se llevo a cabo mediante la verificación telefónica y citación a jornada de concertación de CSF para la atención de hogares de jefatura femenina.
META 3
</t>
    </r>
    <r>
      <rPr>
        <sz val="9"/>
        <color theme="1"/>
        <rFont val="Arial"/>
        <family val="2"/>
      </rPr>
      <t xml:space="preserve">Tarea 1. Elaborar un (1) tablero de control con el monitoreo de logros, avances y dificultades de los compromisos concertados en los contratos sociales familiares suscritos por los hogares acompañados por el servicio Tropa Social a tu Hogar
META 4
Tarea 1. Se desarrollo un (1) informe de las acciones de identificación, caracterización y priorización a la población en situación de pobreza oculta comprendidas durante los meses de enero, febrero y marzo de 2022, las cuales permitirán iniciar el proceso de firma de contratos sociales con hogares pobres ocultos
</t>
    </r>
  </si>
  <si>
    <r>
      <t>7-032022:</t>
    </r>
    <r>
      <rPr>
        <sz val="9"/>
        <color rgb="FFFF0000"/>
        <rFont val="Arial"/>
        <family val="2"/>
      </rPr>
      <t xml:space="preserve"> </t>
    </r>
    <r>
      <rPr>
        <sz val="9"/>
        <color theme="1"/>
        <rFont val="Arial"/>
        <family val="2"/>
      </rPr>
      <t xml:space="preserve">
META 2: De que manera se vincula a los 7.567 hogares, por ejemplo realizando visitas a cada uno de los hogares, haciendo encuestas, etc. Y sugiero que se escriba el análisis en pasado por que se supone el análisis es de la gestión que se realizó.
META 4: El informe esta más enfocado a la gestión del 2021, sugiero que se especifique en el análisis mensual que tiempo se cobija en el informe 
OBSERVACIÒN PARA TODAS LAS TAREAS.
Por favor enviar las evidencias de cada una de las tareas, el cuadro que enviaste de evidencias, es un cuadro de seguimiento., pero lo que se requiere es las evidencias por cada una de las tareas.
8/04/2022 No se generan más observaciones respecto al análisis reportado para el seguimiento del indicador</t>
    </r>
  </si>
  <si>
    <t>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Vincular al servicio Tropa Social a tu Hogar a 7.644 hogares, para su atención y el fortalecimiento de proyectos de vida de personas identificadas en pobreza, vulnerabilidad y fragilidad socia
Soporte 1. Informe de la vinculación de 7.644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</si>
  <si>
    <t>6/05/2022META 2: En la meta se habla de vincular 7567 hogares y en el soporte se habla se 7644 hogares, por favor hacer claridad sobre esta diferencia.
10/05/2022 No se generan más observaciones respecto al análisis reportado para el seguimiento del indicador. 
 Se recomienda continuar con la actualización del indicador de acuerdo a lo socializado en el comité de gestores</t>
  </si>
  <si>
    <t>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Vincular al servicio Tropa Social a tu Hogar a 7.644 hogares, para su atención y el fortalecimiento de proyectos de vida de personas identificadas en pobreza, vulnerabilidad y fragilidad social
Soporte 2. Informe de la vinculación de 7.644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1. Desarrollar un (1) informe de las acciones de identificación, caracterización y priorización a la población en situación de pobreza oculta.
Soporte 1.Informe del proceso de identificación, caracterización, priorización y oferta de servicios del distrito a la población en situación de pobreza oculta.</t>
  </si>
  <si>
    <t>7/06/2022 META 2: En la meta se habla de vincular 7567 hogares y en el soporte se habla se 7644 hogares, esta misma observación se realizó en el período anterior, se recomienda realizar los informes de gestión  en esta misma matriz para evitar que se repitan los errores.
17/06/2022 No se generan más observaciones respecto al análisis reportado para el seguimiento del indicador. 
 Se recomienda continuar con la actualización del indicador de acuerdo a lo socializado en el comité de gestores y en las reuniones mensuales que se realizan para el reporte del SPI.</t>
  </si>
  <si>
    <t>A la fecha del reporte se encuentran programadas 6 tareas según el plan de acción del proyecto aprobado en el mes de enero del 2022 las cuales registran su avance mediante 6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esta tarea tiene una avance del 40% en el 2 trimestre de esta vigencia.
Soporte 1. Matriz de planeación, caracterización y seguimiento de recorridos territoriales de la Tropa Social 
Tarea 2. Se sigue construyendo el documento sobre el reconocimiento de las dinámicas de segregación socioespacial, que permita profundizar en la lectura del contexto territorial de los hogares caracterizados por la Tropa Social; esta tarea tiene una avance del 50% en el 2 trimestre de esta vigencia.
Soporte 1. Documento técnico de reconocimiento de las dinámicas de segregación socioespacial resultado del proceso de caracterización de la Tropa Social.
META 2
Tarea 2. Se sigue trabajando en la vinculación al servicio Tropa Social a tu Hogar a 7.644 hogares, para su atención y el fortalecimiento de proyectos de vida de personas identificadas en pobreza, vulnerabilidad y fragilidad social; esta tarea tiene una avance del 60% en el 2 trimestre de esta vigencia.
Soporte 1.Informe de la vinculación de 7.644 hogares al servicio Tropa Social a tu Hogar, para el fortalecimiento de proyectos de vida de personas identificadas en pobreza, vulnerabilidad y fragilidad socia.
l
META 3
Tarea 1. Se elaboro un (1) tablero de control con el monitoreo de logros, avances y dificultades de los compromisos concertados en los contratos sociales familiares suscritos por los hogares acompañados por el servicio Tropa Social a tu Hogar; esta tarea tiene una avance del 40% en el 2 trimestre de esta vigencia.
Soporte 1. Tablero de control y monitoreo de logros, avances y dificultades de los compromisos concertados en los contratos sociales familiares suscritos por los hogares acompañados por el servicio Tropa Social a tu Hogar.
Tarea 2. Se elaboro un (1) documento técnico y conceptual, a partir de los resultados del proceso de monitoreo de logros, avances y dificultades de las condiciones que permiten la movilidad social de las mujeres jefas de hogar y sus familias; esta tarea tiene una avance del 50% en el 2 trimestre de esta vigencia.
Soporte 1. Documento técnico y conceptual sobre movilidad social.
META 4
Tarea 2. Se sigue trabajando en la reactivar los proyectos de vida de 1536 personas identificadas en pobreza oculta y priorizadas para su atención en el servicio Tropa social a tu hogar y su modalidad Redes de soporte social para la reactivación de proyectos de vida de personas adultas y sus familias en pobreza oculta; esta tarea tiene una avance del 55% en el 2 trimestre de esta vigencia.
Soporte 1. Informe del proceso de alistamiento, acompañamiento y enrutamiento a las redes de soporte para la reactivación de proyectos de vida, de 1536 personas identificadas en pobreza oculta y priorizadas para su atención.</t>
  </si>
  <si>
    <t>7/07/2022: Se recomienda que las tareas se describan en pasado, pues ya fueron programadas y ejecutadas. También se recomienda hablar en términos de porcentajes 
Por otro lado no hay claridad de donde salió el 24 y tampoco subieron las evidencias de la gestión que se realizó en el segundo trimestre (soporte de las tareas),  esto con el objeto de verificar en el seguimiento que se realiza.
11/07/2022 No se generan más  observaciones respecto al análisis reportado para el seguimiento del indicador.</t>
  </si>
  <si>
    <t>PSS-7770-001</t>
  </si>
  <si>
    <t>Circular No. 017 del 22/06/2022</t>
  </si>
  <si>
    <t>Número de personas Mayores que se encuentran activas en Apoyos Económicos.</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</si>
  <si>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</si>
  <si>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</si>
  <si>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(Número de personas mayores únicas atendidas en el servicio de Apoyos Económicos / personas mayores programadas para la vigencia) *100</t>
  </si>
  <si>
    <t>* Sistema de Información y Registro de Beneficiarios (SIRBE) (A, B y B Desplazados).
* Informe de Balance del Programa Colombia Mayor (Cofinanciado).</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</si>
  <si>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En el denominador se incluye el dato del número de personas programadas para la vigencia 2022. Para el reporte trimestral se toma el total de las personas registradas en la hoja modalidad vigencia del reporte de conteo de metas.</t>
  </si>
  <si>
    <t>Apoyos económicos - Conteo de Metas reportado por la Dirección de análisis y Diseño Estratégico (DADE).</t>
  </si>
  <si>
    <t xml:space="preserve">
Para el periodo reportado (mes de enero) el indicador logra un cumplimiento del 93% de acuerdo con lo programado para la vigencia 2022. Lo anterior teniendo en cuenta que en este periodo  se atendieron a 90.055 personas mayores que se encuentran activas en Apoyos Económicos.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</si>
  <si>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No se generan observaciones respecto al análisis reportado para el seguimiento del indicador.  </t>
  </si>
  <si>
    <t xml:space="preserve">
Para el periodo reportado (mes de febrero) el indicador logra un cumplimiento del 92% de acuerdo con lo programado para la vigencia 2022. Lo anterior teniendo en cuenta que en este periodo, se atendieron a 89.891 personas mayores que se encuentran activas en Apoyos Económicos.
</t>
  </si>
  <si>
    <t xml:space="preserve">18/03/2022:
No se generan observaciones respecto al análisis reportado para el seguimiento del indicador.  </t>
  </si>
  <si>
    <t xml:space="preserve">
Para el primer trimestre del año 2022, el indicador logró un cumplimiento del 94% de acuerdo con lo programado para lo corrido de la vigencia 2022. Lo anterior teniendo en cuenta que, hasta el mes de marzo de 2022, se atendieron a un total de 91.572. personas mayores. 
El 1% de no cumplimiento se debe a la rotación de las personas en el servicio, debido a las particularidades que el mismo presenta.</t>
  </si>
  <si>
    <r>
      <t xml:space="preserve">08/04/2022:
Ajustar la redacción y las cifras, en el resultado numérico indican que el cumplimiento es del 100% y en la descripción indican que fue del 89%, además recuerden que el reporte es del trimestre, sería bueno que discriminaran por mes la cantidad realizadas, completar y ajustar. Adicionalmente en las evidencias, están adjuntando solo lo del mes de marzo, faltan las evidencias del mes de enero y febrero (el reporte cuantitativo es trimestral), tener en cuenta la redacción utilizada en los reportes anteriores para ajustar la de este reporte.
19/04/2022: 
Las cifras no coinciden, en el texto indican que lograron un cumplimiento del 89% y en el resultado numérico indican que del 92%, recuerden que en el ejecutado y programado, para este caso deben indicar la sumatoria de  enero a marzo, </t>
    </r>
    <r>
      <rPr>
        <u/>
        <sz val="10"/>
        <rFont val="Arial"/>
        <family val="2"/>
      </rPr>
      <t>no solo marzo y en la redacción del análisis también se debe hacer a nivel trimestral</t>
    </r>
    <r>
      <rPr>
        <sz val="10"/>
        <rFont val="Arial"/>
        <family val="2"/>
      </rPr>
      <t xml:space="preserve">. Hay que complementar la redacción indicando, el porqué no se logró el 95% establecido como meta (esto si al hacer el consolidado igual no alcanzan la meta) y que acciones se establecieron para poder mejorar. En cuanto a las evidencias, no se identifica en que archivo esta el total programado por mes.
20/04/2022:
No se generan observaciones respecto al análisis y evidencias reportados para el seguimiento del indicador.  </t>
    </r>
  </si>
  <si>
    <t xml:space="preserve">
Para el periodo reportado (mes de abril) el indicador logra un cumplimiento del 92% de acuerdo con lo programado para la vigencia 2022. Lo anterior teniendo en cuenta que en el mes de abril de 2022, se atendieron a 90.168 personas mayores. 
Para este periodo el apoyo económico Tipo B, cerró con 11 cupos vacíos, lo cual genera que el indicador reporte menos personas en estado activo / En Atención. Para subsanar esta situación los cupos metropolitanos fueron asignados a las localidades para que sean cubiertos en el mes de mayo de 2022.
</t>
  </si>
  <si>
    <t xml:space="preserve">06/05/2022: 
Falta indicar dentro del análisis porqué no se logró la meta y que se va hacer para mejorar para el siguiente mes.
10/05/2022: 
No se generan observaciones respecto al análisis reportado para el seguimiento del indicador.  </t>
  </si>
  <si>
    <t>Para el periodo reportado (mes de abril) el indicador logra un cumplimiento del 92% de acuerdo con lo programado para la vigencia 2022. Lo anterior teniendo en cuenta que, en el mes de mayo de 2022, se atendieron a 90,370 personas mayores. 
Para este periodo el apoyo económico Tipo B, cerró con 5 cupos vacíos, teniendo en cuenta que en el sistema de información se generó una restricción con el proyecto de emergencia social. Esta situación se está revisando con la DADE.</t>
  </si>
  <si>
    <t>07/06/2022: 
No se generan observaciones respecto al análisis reportado para el seguimiento del indicador.</t>
  </si>
  <si>
    <t>Para el segundo trimestre del año 2022, el indicador logró un cumplimiento del 92.27% de acuerdo con lo programado para lo corrido de la vigencia 2022. Lo anterior teniendo en cuenta que, hasta el mes de junio de 2022, se atendieron a un total de 93.281 personas mayores, teniendo en cuenta la rotación de cupos que se da por egresos del servicio. 
Para dar cumplimiento con el indicador en este trimestre ingresaron al servicio 1.746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</si>
  <si>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07/07/2022:
Complementar el análisis con lo realizado durante el trimestre y a que se debe el resultado obtenido y porqué no se alcanzó la meta.
12/07/2022:
No se generan observaciones respecto al análisis y evidencias reportados para el seguimiento del indicador.  </t>
  </si>
  <si>
    <t>PSS-7770-002</t>
  </si>
  <si>
    <t>Relación de la Cantidad de Abonos Efectivos respecto a los Cupos Disponibles.</t>
  </si>
  <si>
    <t>Evaluar el total de Abonos Efectivos a las personas mayores, respecto del total de cupos disponibles en el servicio.</t>
  </si>
  <si>
    <t>Gestión para realizar acciones de desbloqueo a personas mayores, o el egreso del servicio de acuerdo con el procedimiento específico.</t>
  </si>
  <si>
    <t>(Número de Abonos Efectivos / Total de Cupos Disponibles) * 100</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</si>
  <si>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</si>
  <si>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Para el periodo reportado (mes de enero) el indicador logra un cumplimiento del 97%, teniendo en cuenta que en el mes enero se realizó el giro de los apoyos económicos a 37.637 personas mayores de los apoyos tipo A, B, desplazados y se programaron en nómina a 49.896 personas mayores del apoyo económico cofinanciado D, lo cual permitió que un total de 87.533 personas mayores contarán con un apoyo económico de $130,0000 para cubrir alguna de sus necesidades básicas.</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</si>
  <si>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El total indicado no corresponde con el valor de la suma realizada entre 37.637 y 49.896, revisar. 
22/03/2022:
No se generan observaciones respecto al análisis reportado para el seguimiento del indicador.  </t>
  </si>
  <si>
    <t xml:space="preserve">Para el periodo reportado (mes de febrero) el indicador logra un cumplimiento del 97%, teniendo en cuenta que para este periodo se realizó el giro de los apoyos económicos a 37.333 apoyos económicos a  personas mayores de los apoyos tipo A, B, desplazados y se programaron en nomina a 49.985 personas mayores del apoyo económico cofinanciado D, lo cual permitió que 87.318 personas mayores contarán con un apoyo económico de $130.000 para cubrir alguna de sus necesidades básicas. </t>
  </si>
  <si>
    <t xml:space="preserve">Para el primer trimestre del año 2022, el indicador logró un cumplimiento del 97%, teniendo en cuenta que se realizó el giro de los apoyos económicos a 37.237 a personas mayores de los apoyos tipo A, B, desplazados y se programaron en nómina a 49.813 personas mayores del apoyo económico cofinanciado D, lo cual permitió que 87.050 personas mayores contaran con un apoyo económico de $130,0000 para cubrir alguna de sus necesidades básicas.
El 2% por encima de lo proyectado, se debe al efectivo seguimiento realizado por el servicio, lo que se traduce en disminución de personas mayores bloqueadas en el servicio.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</si>
  <si>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10"/>
        <rFont val="Arial"/>
        <family val="2"/>
      </rPr>
      <t>no solo marzo</t>
    </r>
    <r>
      <rPr>
        <sz val="10"/>
        <rFont val="Arial"/>
        <family val="2"/>
      </rPr>
      <t xml:space="preserve">. Hay que complementar la redacción indicando, el porqué se sobre pasó la meta y que se está haciendo para mejorar esto. En cuanto a las evidencias, no se identifica en que archivo esta el total programado por mes y de donde salen los 87.050.
20/04/2022:
No se generan observaciones respecto al análisis y evidencias reportados para el seguimiento del indicador.  </t>
    </r>
  </si>
  <si>
    <t>Para el periodo reportado (mes de abril) el indicador logra un cumplimiento del  96%, teniendo en cuenta que en el  mes abril se realizó el giro de los apoyos económicos a 37.217  apoyos económicos a  personas mayores de los apoyos tipo A, B, desplazados y se programaron en nómina a 49.205 personas mayores del apoyo económico cofinanciado D, lo cual permitió que 86.422 personas mayores contarán con un apoyo económico de $130.0000 para cubrir alguna de sus necesidades básicas.
El mayor número de giros de apoyos económicos según al promedio programado, se da debido a que se levantaron bloqueos de acuerdo con las validaciones de condiciones realizadas a las personas mayores en las Subdirecciones Locales, lo que impacta el resultado final. Se está trabajando en la actualización de este indicador para atacar el sobre cumplimiento que se presenta en el mismo.</t>
  </si>
  <si>
    <t xml:space="preserve">06/05/2022: 
Falta indicar dentro del análisis a que se debe el sobre cumplimiento del 1% y que se está haciendo para ajustar este tema.
10/05/2022: 
No se generan observaciones respecto al análisis reportado para el seguimiento del indicador.  </t>
  </si>
  <si>
    <t>Para el periodo reportado (mes de mayo) el indicador logra un cumplimiento del 96%, teniendo en cuenta que en el mes mayo se realizó el giro de los apoyos económicos a 37.105 apoyos económicos a personas mayores de los apoyos tipo A, B, desplazados y se programaron en nómina a 49.292 personas mayores del apoyo económico cofinanciado D, lo cual permitió que 86,397 personas mayores contaran con un apoyo económico de $130.0000 para cubrir alguna de sus necesidades básicas.</t>
  </si>
  <si>
    <t>Para el segundo trimestre el indicador logra un cumplimiento del  96.86%, teniendo en cuenta que en el  mes junio se realizó el giro de los apoyos económicos a 37.039  apoyos económicos a  personas mayores de los apoyos tipo A, B, B, desplazados y 49.980 personas mayores del apoyo económico cofinanciado D, lo cual permitió que 87.019 personas mayores contaran con un apoyo económico de $130.0000 para cubrir alguna de sus necesidades básicas.
El  no cumplimiento del indicador obedece tanto a los puntos de control que tiene el servicio como al bloqueo preventivo de las tarjetas y la suspensión del apoyo económico cofinanciado, lo que impacta el resultado final. Las Subdirecciones locales y la Subdirección para la Vejez vienen avanzando en la depuración de los casos bloqueados y definir la situación de cada uno de los casos y si no continúan en el servicio se libera el cupo.</t>
  </si>
  <si>
    <t xml:space="preserve">07/07/2022:
Complementar el análisis, hay que explicar las cifras reportadas y las mismas no se mencionan ni quisiera en este análisis, y hay que indicar que hizo falta para cumplir la meta y que se va hacer para corregirlo (revisar redacción de análisis del mes de marzo y guiarse en por esta para realizar el ajuste).
12/07/2022:
No se generan observaciones respecto al análisis y evidencias reportados para el seguimiento del indicador.  </t>
  </si>
  <si>
    <t>PSS-7770-003</t>
  </si>
  <si>
    <t>Número de personas mayores vinculadas al servicio social Centros Día, que inician sus procesos en desarrollo de los componentes de ocupación humana, participación y redes y estilos de vida saludables.</t>
  </si>
  <si>
    <t>Evaluar y hacer seguimiento a la vinculación de personas mayores que inician procesos en desarrollo de los componentes de ocupación humana, participación y redes y estilos de vida saludables en el Servicio Social Centro Día.</t>
  </si>
  <si>
    <t>Llevar a cabo acciones integrales que incentiven la participación y permanencia de la persona en el desarrollo de los componentes de ocupación humana, participación y redes o estilos de vida saludables, más allá de su vinculación al Servicio Social Centro Día.</t>
  </si>
  <si>
    <r>
      <t xml:space="preserve">(Número de personas mayores </t>
    </r>
    <r>
      <rPr>
        <sz val="9"/>
        <color rgb="FFFF0000"/>
        <rFont val="Arial"/>
        <family val="2"/>
      </rPr>
      <t xml:space="preserve"> </t>
    </r>
    <r>
      <rPr>
        <sz val="9"/>
        <rFont val="Arial"/>
        <family val="2"/>
      </rPr>
      <t>atendidas</t>
    </r>
    <r>
      <rPr>
        <sz val="9"/>
        <color rgb="FFFF0000"/>
        <rFont val="Arial"/>
        <family val="2"/>
      </rPr>
      <t xml:space="preserve">  </t>
    </r>
    <r>
      <rPr>
        <sz val="9"/>
        <rFont val="Arial"/>
        <family val="2"/>
      </rPr>
      <t xml:space="preserve"> en Centro Día / Número de personas mayores programadas en Centro Día) * 100</t>
    </r>
  </si>
  <si>
    <t xml:space="preserve">Sistema de Información y Registro de Beneficiaros (SIRBE).
</t>
  </si>
  <si>
    <t>La información se obtiene Sistema de Información y Registro de Beneficiaros (SIRBE), teniendo en cuenta el número de personas en estado de atención y atendidas para el servicio Centros Día.  En el denominador se incluye el dato del número de personas programadas en el plan de acción para la vigencia 2022.</t>
  </si>
  <si>
    <t>*Resultado Cruce Centro Día . En este archivo se puede identificar fácilmente el No. de personas mayores en atención o atendidas evidencia para el (Numerador)
*Reporte meta SIRBE, evidencia para el numerador (Denominador)</t>
  </si>
  <si>
    <t>Para el periodo reportado (mes de enero) se realizaron diferentes actividades en las unidades operativas, las cuales promovieron la participación de 17.896 personas mayores, al menos en 2 sesiones al mes, cada una de 2 horas, con quienes se iniciaron y realizaron procesos ocupacionales, asociativos y de desarrollo humano donde a través de la Modalidad Casa de la Sabiduría del Servicio Social Centro Día, se continúa con la atención integral interdisciplinaria y el desarrollo de las acciones definidas en la canasta mínima de la ley 1276 de 2009 que incluyen la entrega de apoyo alimentario, orientación psicosocial, desarrollo de actividades ocupacionales y productivas, recreativas, deportivas y culturales, gestión intersectorial para la atención primaria en salud, verificación del aseguramiento en salud y encuentros intergeneracionales, garantizando así las acciones que promuevan la permanencia de los participantes en el servicio social y vinculándolos a diferentes estrategias extramurales que fomenten los componentes y las líneas de acción para la atención integral.</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</si>
  <si>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No se generan observaciones respecto al análisis reportado para el seguimiento del indicador.  </t>
  </si>
  <si>
    <t>Para el periodo reportado (mes de febrero) se estableció dentro del ajuste al lineamiento del Servicio Social Centro Día, como  componentes, los siguientes: Ocupación Humana y el de participación y redes y Estilos de vida saludable, mediante los cuales se podrá evidenciar el abanico de oportunidades a las que pueden acceder las personas mayores en la unidad operativa. También se logró la parametrización en el sistema de información SIRBE, de dichos componentes, lo que permitirá observar el comportamiento de las asistencias y monitorear las tendencias de participación. 
Durante el mes de febrero de 2022 además se realizaron más de 920 actividades grupales relacionadas con ocupación, desarrollo humano, recreación, actividad física, deportiva, artística, interacción social y demás, garantizando la atención integral interdisciplinaria desde el inicio del proyecto de inversión a 24.487 personas mayores en el Servicio.</t>
  </si>
  <si>
    <t>18/03/2022:
No se generan observaciones respecto al análisis reportado para el seguimiento del indicador.</t>
  </si>
  <si>
    <t>Para el primer trimestre del año 2022, se beneficiaron 25,092 personas mayores en lo corrido del proyecto de inversión 7770. Se amplió la cobertura con la reubicación de la unidad operativa Monseñor Oscar A. Romero de la localidad Rafael Uribe Uribe, pasado de atender 520 personas a poner a disposición un total de 720 cupos en la nueva sede. Se mantiene focalización en las localidades de Antonio Nariño y Usme en el sector La Flora. Mediante la Estrategia Centro Día al Barrio se está culminando la fase de identificación, georreferenciación y caracterización en el lote 1 que acoge a las localidades de Suba, Engativá, Barrios Unidos y Usaquén. Mediante la resolución 0509 del 20 de abril de 2021 y su anexo modificado el 17 de dic de 2021 “Por la cual se definen las reglas aplicables a los servicios sociales, los instrumentos de focalización de las SDIS, y se dictan otras disposiciones”, se incluye el enfoque étnico en la priorización para el ingreso de las personas mayores al Servicio Social. 
Durante el mes de marzo se logró aumentar de 920 de más de 1.500 encuentros generacionales en las unidades operativas, a través de la Modalidad Casa de la Sabiduría del Servicio Social Centro Día, atendiendo integral e interdisciplinariamente a la población en desarrollo de las acciones definidas en el lineamiento general del servicio y en lo establecido en la canasta mínima de la ley 1276 de 2009, logrando una cobertura desde el inicio del proyecto de 25.092 personas mayores en 24 unidades operativas.</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</si>
  <si>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10"/>
        <rFont val="Arial"/>
        <family val="2"/>
      </rPr>
      <t>no solo marzo, lo mismo en la redacción del análisis</t>
    </r>
    <r>
      <rPr>
        <sz val="10"/>
        <rFont val="Arial"/>
        <family val="2"/>
      </rPr>
      <t xml:space="preserve">. Hay que complementar la redacción indicando, el porqué se sobre pasó la meta y que se está haciendo para mejorar esto. En cuanto a las evidencias, no se identifica en que archivo esta el total programado por mes y deben revisar porque solo están adjuntando un archivo y de acuerdo a las evidencias que plantean son dos archivos los que deben adjuntar.
20/04/2022:
No se generan observaciones respecto al análisis y evidencias reportados para el seguimiento del indicador.  </t>
    </r>
  </si>
  <si>
    <t>Para el periodo reportado (mes de abril) respecto al cumplimiento de la meta, se alcanzó la misma dado que se realizó la atención de 20.291 personas mayores que asistieron al centro día Modalidad Casa de la Sabiduría, quienes participaron en más de 1.500 encuentros generacionales y con temáticas específicas que corresponden a los componentes de Ocupación Humana, Participación y Redes, y estilos de vida saludable.
De igual manera, se vienen desarrollando jornadas de articulación con la Oficina de Alta Consejería TIC, de la Alcaldía Mayor de Bogotá en beneficio de la población de personas mayores; en cursos virtuales y presenciales con aliados estratégicos (públicos y privados) como lo son: Fundación telefónica, Tigo, ministerio TIC colnodo.
Por último, desde la Estrategia Centro Día al Barrio se avanza en la ampliación de la cobertura con 10.400 personas mayores, garantizando los derechos y allegando los beneficios en los territorios mediante 4 encuentros por grupo, en 3 o 4 jornadas diarias, durante cada semana. Así mismo, se viene avanzando en valoraciones integrales de la capacidad funcional de los participantes. Se empezó activación de bonos canjeables por alimentos en el lote 1, y adicionalmente la estrategia empezó a articularse al SIDICU en la manzana del cuidado de Mártires con acciones en el barrio Samper Mendoza.</t>
  </si>
  <si>
    <t xml:space="preserve">06/05/2022: 
Falta incluir del mes respecto al cumplimiento de la meta, se cumplió? No se cumplió?, que se va hacer si no se cumplió?.
10/05/2022: 
No se generan observaciones respecto al análisis reportado para el seguimiento del indicador. </t>
  </si>
  <si>
    <t xml:space="preserve">07/07/2022:
Revisar cifras y ajustar redacción, recuerden que el reporte tanto cualitativo como cuantitativo debe ser del trimestre para el caso de este indicador, las cifras que están describiendo en el análisis no son del todo coherentes con las cifras del trimestre que se deberían reportar, revisar y ajustar, además de indicar si se cumplió o no con la meta y porqué si o porque no. Se recomienda tener en cuenta todo lo revisado en los meses anteriores, ya que no es la primera vez que se les indica la información que debe contener el análisis.
12/07/2022:
No se generan observaciones respecto al análisis y evidencias reportados para el seguimiento del indicador.  
</t>
  </si>
  <si>
    <t>PSS-7770-004</t>
  </si>
  <si>
    <t>Porcentaje de personas mayores de Cuidado Transitorio que participan en acciones de autocuidado y dignificación.</t>
  </si>
  <si>
    <t>Determinar cuántas personas que acceden al servicio Cuidado Transitorio participan en acciones de autocuidado y dignificación.</t>
  </si>
  <si>
    <r>
      <t>(Número de personas mayores participantes en acciones de Autocuidado y Dignificación que se encuentran en la modalidad de Cuidado Transitorio/ Total personas participantes</t>
    </r>
    <r>
      <rPr>
        <strike/>
        <sz val="9"/>
        <rFont val="Arial"/>
        <family val="2"/>
      </rPr>
      <t xml:space="preserve"> </t>
    </r>
    <r>
      <rPr>
        <sz val="9"/>
        <rFont val="Arial"/>
        <family val="2"/>
      </rPr>
      <t>que se encuentran en la modalidad de Cuidado Transitorio) * 100</t>
    </r>
  </si>
  <si>
    <t>Sistema de Información y Registro de Beneficiaros (SIRBE).</t>
  </si>
  <si>
    <t>La información se obtiene del Sistema de Información y Registro de Beneficiaros (SIRBE), teniendo en cuenta las personas que participan en acciones de autocuidado y dignificación (el número de personas en estado de atención y atendidas) / número de personas en estado en atención y atendidas para la modalidad de Cuidado Transitorio.</t>
  </si>
  <si>
    <t>*Registro de personas con actuación de seguimiento PAI en el SIRBE reportado por el DADE (Numerador).
*Reporte de conteo de metas dado por DADE. (Denominador)</t>
  </si>
  <si>
    <t xml:space="preserve">Para el periodo reportado (mes de febrero), se realizaron 113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seguir potenciando las habilidades personales y grupales de las personas, sus habilidades motoras, mentales y físicas, se fortalecieron los hábitos saludables, las relaciones interpersonales. Así mismo, se impacto positivamente en las personas en tanto que se reforzó la dimensión comunicativa de la persona y en la construcción de identidad y valores de las persona mayor. </t>
  </si>
  <si>
    <t xml:space="preserve">Para el periodo reportado (primer trimestre del año 2022), han participado en actividades de autocuidado y dignificación 948 personas mayores conforme lo reportado en el sistema SIRBE. Para ello se llevaron a cabo 68 encuentros orientados al cuidado y dignificación de las personas mayores, a través de los cuáles se continúa fortaleciendo sus procesos de autonomía, independencia y reducción del daño. De igual forma, por medio de estos encuentros las personas mayores adquirieron herramientas para fortalecer sus vínculos, su corresponsabilidad, toma decisiones, autocuidado y hábitos saludables. Estos encuentros también continuaron fortaleciendo las habilidades motoras, mentales y físicas de las personas mayores, la promoción del buen trato y la prevención de las violencias.	
Frente a la evidencia es necesario precisar que el reporte se realiza con base en el reporte SIRBE, debido a que por el cambio en las condiciones en la prestación del servicio (pandemia COVID-19), ya no se tienen en cuenta los listados de asistencia. Esta actualización se verá reflejada en el siguiente seguimiento.
Cabe resaltar que las personas que se encuentran a la modalidad de Cuidado Transitorio, todas sin excepción participan en dichas actividades.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</si>
  <si>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En la redacción no se evidencias las cifras reportadas hablan de encuentros y el indicador mide número de personas atendidas, por lo tanto no es claro lo que se reporta ni si lo que están reportando corresponde a la gestión realizada durante el trimestre (ajustar), recuerden que en el ejecutado y programado, para este caso deben indicar la sumatoria de  enero a marzo, </t>
    </r>
    <r>
      <rPr>
        <u/>
        <sz val="10"/>
        <rFont val="Arial"/>
        <family val="2"/>
      </rPr>
      <t>no solo marzo</t>
    </r>
    <r>
      <rPr>
        <sz val="10"/>
        <rFont val="Arial"/>
        <family val="2"/>
      </rPr>
      <t xml:space="preserve">. Hay que complementar la redacción indicando, el porqué se sobre pasó la meta y que se está haciendo para mejorar esto. En cuanto a las evidencias, acá se tiene registrado que las evidencias son listados de asistencia, y están adjuntando un reporte sirbe, ajustar.
20/04/2022:
No se generan observaciones respecto al análisis y evidencias reportados para el seguimiento del indicador.  </t>
    </r>
  </si>
  <si>
    <t>Para el periodo reportado (mes de mayo) respecto al cumplimiento de la meta, se cumplió la misma dado que se llevaron a cabo encuentros orientados al cuidado y dignificación de las personas mayores. En lo correspondiente al mes de mayo se atendieron encuentros en los que participaron 438 personas, las cuales continuaron fortaleciendo sus procesos de autonomía e independencia. De igual forma, las personas mayores continúan desarrollando habilidades para la vida, como son la reorientación de sus proyectos de vida, los riesgos asociados a la vida en calle, así como habilidades para fortalecer sus relaciones interpersonales. Por medio de la atención recibida, las personas mayores también fortalecieron aspectos relacionados con su salud física, emocional y mental.   Por medio de los diferentes encuentros se continua fortaleciendo los procesos de autocuidado y las habilidades físico-motoras.</t>
  </si>
  <si>
    <t>La modalidad de Cuidado Transitorio día noche está dirigida a personas mayores en riesgo o situación de habitabilidad en calle, en esta se desarrollan de manera permanente actividades de autocuidado y dignificación desde que la persona mayor ingresa hasta que sale de la unidad operativa, en donde reciben beneficios de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últimas actividades, en donde se trabaja la transformación de imaginarios adversos a la vejes, fortalecimiento de habilidades cognitivas, físicas, comunicativas y sociales, promoción del buen trato y prevención de violencias, hábitos de autocuidado, salud mental, entre otras. 
La participación en las actividades anteriormente descritas es voluntaria, respetando siempre la autonomía y toma de decisiones de las personas mayores participantes, encontrando que para el segundo  trimestre de la presente vigencia, de los 526 participantes en la modalidad, el 89,35% participaron en dichas actividades, es decir, 470 personas mayores, este porcentaje se encuentra por debajo del porcentaje planeado, dado que la modalidad ha tenido un retorno progresivo a la normalidad, pasando de una atención que permitió el aislamiento preventivo de las personas mayores durante la emergencia sanitaria a una atención transitoria, esto conlleva a que las personas mayores, en el marco de su autonomía e independencia asistan al servicio solo a tener espacios de atención básica y descanso sin participar en actividades, por lo cual se nota un decremento en el cumplimiento del indicador</t>
  </si>
  <si>
    <t xml:space="preserve">07/07/2022:
Complementar el análisis con a que se debe el resultado obtenido y porqué no se alcanzó la meta.
12/07/2022:
No se generan observaciones respecto al análisis y evidencias reportados para el seguimiento del indicador.  </t>
  </si>
  <si>
    <t>PSS-7770-006</t>
  </si>
  <si>
    <t>Personas mayores que cuentan con un plan de atención integral individual de la modalidad Comunidad de Cuidado</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</si>
  <si>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la modalidad Comunidad de Cuidado.</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</si>
  <si>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 Comunidad de Cuidado.</t>
  </si>
  <si>
    <t>(Número de personas mayores que cuentan con Plan de Atención Integral Individual en los servicios de modalidad Comunidad de Cuidado / Número total de personas mayores en atención en los servicios de modalidad Comunidad de Cuidado.) * 100.</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</si>
  <si>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</si>
  <si>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la modalidad.</t>
  </si>
  <si>
    <t>*Base de datos de los Planes de Atención Integral Individual reportados por los Centros de Comunidad de Cuidado. (Numerador)
*Reporte de SIRBE con número de personas mayores en atención en la modalidad de Comunidad de Cuidado. (Denominador)</t>
  </si>
  <si>
    <t xml:space="preserve">Para el periodo reportado (mes de enero) las 1.958 personas participantes de la modalidad Comunidad de Cuidado contaron con un Plan de atención individual, lo cual ha permitido trabajar desde las necesidades y realidades propias de cada persona en pro de favorecer su calidad de vida y el ejercicio de sus derechos. Las personas mayores  contaron con un plan de atención individual y a través de estos se logró el reconocimiento individual de las habilidades, capacidades, potencialidades de las personas mayores, así como su desarrollo de la autonomía, la seguridad, la protección y el envejecimiento activo.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</si>
  <si>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</si>
  <si>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las 1.944 personas participantes de la modalidad Comunidad de Cuidado contaron con un Plan de atención individual, lo cual ha permitido trabajar desde las necesidades y realidades propias de cada persona en pro de favorecer su calidad de vida y el ejercicio de sus derechos. A través del plan de atención individual, el cuál está conformado por las fases de conociendo, planeando y actuando y donde se logró fomentar las habilidades de las personas mayores, sus potencialidades y capacidades individuales, potenciando de esta forma su autonomía, su autoimagen, lo anterior a partir de actividades y espacios que correspondan a los intereses de las personas desde su identidad cultural.</t>
  </si>
  <si>
    <t xml:space="preserve">08/04/2022:
El indicador es de medición semestral, por lo tanto no se deben reportar cifras ni evidencias, eliminar las evidencias de este indicador.
20/04/2022:
No se generan observaciones respecto al análisis y evidencias reportados para el seguimiento del indicador.  </t>
  </si>
  <si>
    <t xml:space="preserve">Para el periodo reportado (mes de abril), las 1.917 personas participantes de la modalidad Comunidad de Cuidado contaron con un Plan de atención individual (PAIIN). A partir de la implementación del  PAIIN se ha continuado trabajando en sus distintas fases: conociendo, planeando y actuando.  De esta forma se logró fomentar las habilidades de las personas mayores, sus potencialidades y capacidades individuales, potenciando de esta forma su autonomía, su autoimagen, sus redes de apoyo, todo lo anterior a partir de actividades y espacios que corresponden a los intereses de las personas mayores. </t>
  </si>
  <si>
    <t xml:space="preserve">06/05/2022:
No se generan observaciones respecto al análisis reportado para el seguimiento del indicador.  </t>
  </si>
  <si>
    <t>Para el periodo reportado (mes de mayo) las 1.938 personas participantes de la modalidad Comunidad de Cuidado contaron con un Plan de atención individual (PAIIN). A partir de la implementación del PAIIN se ha continuado trabajando en sus distintas fases: conociendo, planeando y actuando. De esta forma se continúa fomentando y potencializando las habilidades y capacidades de las personas mayores, de esta forma se logra fortalecer sus procesos de autonomía, autoimagen, sus redes de apoyo. Lo anterior a partir de diferentes actividades y espacios que corresponden a los intereses de las personas mayores.</t>
  </si>
  <si>
    <t>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concretan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Teniendo en cuenta lo anterior para el periodo reportado (enero a Junio) el 95.7% que corresponde a 1,971 personas mayores participantes cuentan con el formato que soporta las acciones realizadas dentro del Plan de atención integral individual, de estos, 173 se encuentran en la etapa conociendo, 121 en la etapa planeado y 1,971 en la etapa actuando.</t>
  </si>
  <si>
    <t>07/07/2022: 
No se generan observaciones respecto al análisis y evidencias reportados para el seguimiento del indicador.</t>
  </si>
  <si>
    <t>PSS-7770-007</t>
  </si>
  <si>
    <t>Avance en la ejecución del Plan de Acción de la Política Pública Social para el Envejecimiento y la Vejez.</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</si>
  <si>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</si>
  <si>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</si>
  <si>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 Plan de Acción. 
* Seguimiento al proyecto de inversión (SPI).</t>
  </si>
  <si>
    <t>Se realizará una programación anual de las actividades contempladas dentro del Plan de Acción, haciendo su correspondiente seguimiento.</t>
  </si>
  <si>
    <t>Para el periodo reportado (mes de enero) por parte del equipo de política pública se realizó la proyección de la Mesa técnica de Envejecimiento y Vejez donde se abordó el proceso de seguimiento al Plan de Acción de la PPSEV. Como resultado se programó en articulación con la Secretaría Distrital de Planeación el asesoramiento técnico en materia de ingreso y cargue de información del Sistema de Seguimiento y Evaluación de las Política Públicas-SSEPP, el cual será el instrumento para reportar el avance del Plan de Acción de la PPSEV. Cabe resaltar, que, tanto la SDIS como el resto de sectores se encuentran en un proceso de armonización para el uso del sistema, por lo que se requerirá un asesoramiento permanente por parte de la Secretaría Distrital de Planeación en esta materia</t>
  </si>
  <si>
    <t xml:space="preserve">Para el periodo reportado (mes de febrero), se realizaron dos mesas técnicas los días 2 y 16 de febrero, así como la primera sesión del Comité Operativo de Envejecimiento y Vejez el 22 de febrero, espacios donde se abordó el tema de proceso de seguimiento al Plan de Acción de la PPSEV. Como resultado, se establece la necesidad de mantener una comunicación permanente para realizar adecuadamente los reportes de información dado que aún la SDIS y los distintos sectores se encuentran en el proceso de asignación de usuarios. Así mismo en la sesión del 16 de febrero se preparó la sesión del Comité Operativo de Envejecimiento y Vejez realizado el  22 de febrero, en esta sesión se presentó el Plan de Acción de la PPSEV aprobado, el proceso de seguimiento al mismo,  el Plan de Cualificación de los Consejos Distrital y Local de Sabios y Sabias y el Plan de trabajo del COEV durante la vigencia. </t>
  </si>
  <si>
    <t xml:space="preserve">18/03/2022:
Completar la redacción faltante.
22/03/2022:
No se generan observaciones respecto al análisis reportado para el seguimiento del indicador.  </t>
  </si>
  <si>
    <t xml:space="preserve">Durante el primer trimestre del año 2022, se realizaron para el mes de febrero dos mesas técnicas los días 2 y 16 de febrero, así como la primera sesión del Comité Operativo de Envejecimiento y Vejez el 22 de febrero, espacios  donde se abordó el proceso de seguimiento al Plan de Acción de la PPSEV, así como se aprobó el plan de trabajo del COEV para el presente año. Par el mes de marzo se realizaron dos mesas técnicas, los días 2 y 16 de marzo. En la primera fecha, se abordó la conmemoración del Día Internacional de la Mujer Trabajadora, se socializaron el Plan de Trabajo del Comité Operativo de Envejecimiento y Vejez (COEV), los avances en la Ruta de Atención Integral para las Personas Mayores (RAIM), se presentó además la oferta de los Beneficios Económicos Periódicos (BEPS) por parte de la Secretaría de Cultura y finalmente, se brindaron precisiones sobre los usuarios del Sistema de Seguimiento y Evaluación de las Políticas Públicas. En la segunda fecha se abordaron los siguientes temas: Presentación por parte del Ministerio de Salud sobre el proceso de actualización de la Política Nacional, ajustes al plan de acción de la PPSEV y el reporte del primer trimestre de las acciones del plan de acción y capacitación por parte de la Subdirección para las familias con relación a la oferta de servicios de comisarías de familia. En la actualidad, la centralidad la ha ocupado el proceso de reporte de la implementación del plan de acción de la PPSEV, por lo cual se han realizado mesas de trabajo con Secretaría de Hábitat, Secretaría de Cultura, Secretaría de Salud, IPES, IDPAC y Secretaría de la Mujer, así como con los/las líderes de todos Servicios Sociales de la Subdirección para la Vejez. En síntesis, se realizaron 4 mesas técnicas y una (1) sesión del Comité Operativo de Envejecimiento y Vejez.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</si>
  <si>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10"/>
        <rFont val="Arial"/>
        <family val="2"/>
      </rPr>
      <t>no solo marzo, lo mismo en la redacción del análisis</t>
    </r>
    <r>
      <rPr>
        <sz val="10"/>
        <rFont val="Arial"/>
        <family val="2"/>
      </rPr>
      <t xml:space="preserve">.  En cuanto a las evidencias, tienen programado entregar Informes de seguimiento y evaluación de resultados, los cuales no se adjuntan, a cambio están las actas de las dos ultimas mesas, lo que no cumple con la evidencia planteada, deben adjuntar lo que dejaron que iba a ser la evidencia, adicionalmente hay que adjuntar las evidencias de los meses de enero y febrero, también.
20/04/2022:
No se generan observaciones respecto al análisis y evidencias reportados para el seguimiento del indicador.  </t>
    </r>
  </si>
  <si>
    <t>Para el periodo reportado (mes de abril) respecto al cumplimiento de la meta, esta se cumplió dado que se realizó una Mesa Técnica de Envejecimiento y Vejez el día 6 de abril, donde se abordó la consolidación del primer reporte trimestral de seguimiento al plan de acción de la PPSEV y la Conmemoración del Día Nacional por la Memoria y la Solidaridad con las Víctimas. Igualmente, se realizó la Segunda Sesión Ordinaria del Comité Operativo de Envejecimiento y Vejez, en el cual se socializó el reporte de seguimiento trimestral al plan de acción de la PPSEV y se presentaron los avances del primer estudio que aportará a la reformulación de la PPSEV, relacionado con los efectos de la pandemia por COVID-19 en las personas mayores en Bogotá.</t>
  </si>
  <si>
    <t>06/05/2022: 
Falta incluir del mes respecto al cumplimiento de la meta, se cumplió? No se cumplió?, que se va hacer si no se cumplió?.
06/05/2022:
No se generan observaciones respecto al análisis reportado para el seguimiento del indicador.</t>
  </si>
  <si>
    <t xml:space="preserve">Para el periodo reportado (mes de mayo) respecto al cumplimiento de la meta, se resalta la realización de la Mesa Técnica de Envejecimiento y Vejez el día 4 de mayo en modalidad virtual. En esta reunión de proyectó la preparación de la campaña para la Semana de concientización y sensibilización contra el maltrato, violencia y abandono del adulto mayor en Bogotá D.C., y el Día Mundial de Toma de Conciencia del Abuso y Maltrato en la Vejez. También se realizaron observaciones sobre los estudios que aportarán a la reformulación de la PPSEV, y finalmente, el avance en la construcción intersectorial de la Ruta de Atención Integral para las Personas Mayores. En este sentido, el ejercicio de secretaría técnica se viene desarrollando de manera adecuada, dando cumplimiento al indicador.   </t>
  </si>
  <si>
    <t>Como  parte del ejercicio de la secretaría técnica de la Política Pública Social de Envejecimiento y Vejez, a lo largo del segundo trimestre se realizó una (1) sesión del Comité Operativo de Envejecimiento y Vejez el 28 de abril. Asimismo, durante el segundo trimestre como parte del ejercicio de Secretaría Técnica de la Política Publica Social de Envejecimiento y Vejez (PPSEV), se realizó una Mesa Técnica de Envejecimiento y Vejez - MTEV el 6 de abril, el 4 de mayo se realizó una sesión de la MTEV y en el mes de junio fueron realizadas dos sesiones los días 1 y 22 de junio. En estas reuniones se abordaron fundamentalmente las acciones para el 9 de abril Día Nacional por la Memoria y la Solidaridad con las Víctimas del Conflicto Armado, los avances frente a la Ruta de Atención Integral para las Personas Mayores, los comentarios frente al primer reporte de seguimiento al plan de acción de la PPSEV, la campaña del 13 al 17 de junio en el marco del Día Mundial de Toma de Conciencia contra el Abuso y el Maltrato en la Vejez, así como la Semana de Concientización y Sensibilización frente al Maltrato, Violencia y Abandono del Adulto Mayor. De igual forma se trató la proyección de acciones para el Mes del Envejecimiento y la Vejez y la proyección del Consejo Distrital de Política Social que se realizará sobre la Política Pública Social para el Envejecimiento y la Vejez. 
Como resultado de estas reuniones se consolida el proceso de articulación intersectorial como entidad rectora de la política pública y se proyectan de manera adecuada las acciones estratégicas de su implementación.</t>
  </si>
  <si>
    <t xml:space="preserve">07/07/2022:
Ajustar redacción y análisis con de acuerdo a lo realizado en el trimestre.
12/07/2022:
No se generan observaciones respecto al análisis y evidencias reportados para el seguimiento del indicador.  </t>
  </si>
  <si>
    <t>PSS-7770-008</t>
  </si>
  <si>
    <t>Número de personas participantes de las Redes de Cuidado Comunitario.</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</si>
  <si>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</si>
  <si>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</si>
  <si>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</si>
  <si>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</si>
  <si>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</si>
  <si>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 xml:space="preserve">*Reporte SIRBE ERDC (Numerador)
*Banco de tiempo mayor (Denominador) </t>
  </si>
  <si>
    <t>Para el periodo reportado (mes de enero) la estrategia de Redes de Cuidado Comunitario cuenta con 10 localidades dinamizadas y un total de 4.124 personas participantes en el marco de la prevención de violencias contra personas mayores, con corte a 30 de enero de 2022. Se proyecta un cambio en la forma en que la Estrategia de Redes de Cuidado Comunitario interactúa en los territorios desde los Centros Día Casa de la Sabiduría con el fin de crear redes de cuidado comunitario en el marco de acciones articuladas con el Sistema Distrital de Cuidado.</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</si>
  <si>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</si>
  <si>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para la implementación territorial de la estrategia de Redes de Cuidado Comunitario, se ajustó la estructura de operación territorial y el despliegue de la estrategia en articulación con las unidades operativas de la modalidad Casa de la Sabiduría y la estrategia Centro día al Barrio, de tal manera que, se identificó claramente la población objetivo a atender en el servicio Centros Día y en los territorios para la conformación de Redes de Cuidado; adicionalmente, se incluyeron elementos claves para el desarrollo de la estrategia en el marco del SIDICU, lo que permitirá fortalecer las líneas de acción del Lineamiento Técnico y realizar una correcta distribución del talento humano en el territorio.                                                                           Se mantiene una población de 4.124 personas.</t>
  </si>
  <si>
    <t>Para el periodo reportado (primer trimestre del año 2022), se atendieron a 4.124 personas participantes de las redes de cuidado comunitario logrando la aprobación de la estructura de la operación en territorios en articulación con la modalidad casa de la sabiduría del Servicio Social Centro Día por parte de la Subdirección para la Vejez, lográndose el desarrollo de la identificación de la población a integrarse a partir de 4 espacios de trabajo así:  
*Somos Red de Cuidado* (personas mayores solas o familias unipersonales) pertenecientes a las Casas de Sabiduría.
*Escuela de Familias - A cuidar se aprende* (Familias y cuidadores de personas mayores o personas mayores cuidadoras) de las personas mayores de las Casas de la Sabiduría.
*SIDICU*:  La Estrategia de Redes de Cuidado Comunitario asumirá la gestión del Sistema Distrital del Cuidado en el Servicio Centro Día, mediante la articulación, referenciación y acompañamiento de cuidadores a los servicios de la Manzana del Cuidado
*Acciones afirmativas* con población indígena, afro, palenquera, raizal y ROM, en las localidades definidas. 
Adicionalmente, se identificaron organizaciones sociales interesadas en aportar a los procesos de cuidado de las personas mayores y se vincularon e iniciaron actividades en articulación con la Estrategia Centro Día al Barrio un total de 73 personas nuevas en las localidades de Ciudad Bolívar (37), Engativá (19) y Teusaquillo (17), mediante procesos de referenciación y acompañamiento del equipo en los territorios. Los grupos con los que se venía trabajando en 2021, se referenciaron durante este mes, dando a conocer los beneficios de la Estrategia Centro Día al Barrio y realizando acompañamiento para su inclusión y en la misma, fortaleciendo su autonomía y brindando mayores oportunidades para mejorar su calidad de vida y prevenir el abandono social y familiar, al que se ven expuestos.</t>
  </si>
  <si>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Falta mencionar porqué no se logró el cumplimiento del 100% de la meta y que se está haciendo para lograrlo. En cuanto a las evidencias adjuntas no se pueden identificar en las mismas, las cifras reportadas, revisar. Recuerden que las evidencias definidas son: * Instrumento de identificación y seguimiento.
* Informe de resultados y balance y en estas deben estar estas cifras (tanto el programado, como el ejecutado).
20/04/2022:
No se generan observaciones respecto al análisis y evidencias reportados para el seguimiento del indicador.  </t>
  </si>
  <si>
    <t xml:space="preserve">Para el periodo reportado (mes de abril) respecto al cumplimiento de la meta, ésta se cumplió dado que la Estrategia de Redes de Cuidado Comunitario se socializa con los equipos de líderes de las 20 localidades y en el marco del SIDICU se avanza en la articulación entre Casas de Sabiduría y 5 Cooperantes, construyendo los procesos a desarrollar y efectuando acciones mediante los espacios de cuidado así:                                                              
ESCUELA DE FAMILIAS - A CUIDAR SE APRENDE: 
1. Fundación Keralty, mediante Taller de Estimulación Neurocognitiva con 46 personas mayores en el Centro Día Tierra de Saberes.         
2. Establecimiento de cupo de 100 personas mayores cuidadoras de personas mayores participantes del Servicio Social Centro Día a cualificar mediante proceso de Competencias laborales con el SENA, en las normas: 
*Cuidar personas según protocolos de actividades básicas cotidianas y grado de autonomía y, 
*Atender necesidades de acompañamiento según preferencias espirituales y emocionales.
3. Establecimiento de cupo de *15 profesionales que se certificarán como evaluadores de competencias laborales con el SENA en las normas relacionadas con el cuidado de personas mayores, cualificando a los cuidadores y a los colaboradores para la promover el autocuidado y cuidado colectivo, la apropiación social del cuidado y el servicio social a través de la ERRC.                                                                   
Somos Red de Cuidado:
 * Colegio Liceo Frances con la acción intergeneracional de cuidado colectivo con 17 personas mayores en el Centro Día Tierra de Saberes.
COMPONENTE PARTICIPACION Y REDES: 
* Estadio Nemesio Camacho El Campin, como espacio y medio para romper barreras de acceso y visibilización del proceso de vejez y envejecimiento conto con participación de 313 personas mayores y sus familias con IPES
COMPONENTE OCUPACION HUMANA:
* Definición de unidades operativas para la conformación de 14 grupos entorno a unidades productivas de cocina y preparación de alimentos y 6 grupos en la línea de confección con IPES.
De acuerdo con la variable de método de cálculo la participación de las personas registradas en estas actividades no constituye cumplimiento, se reportarán una vez cumplido el proceso definido con cada grupo.                                                                                 </t>
  </si>
  <si>
    <r>
      <t>Para el periodo reportado (mes de mayo) la Estrategia de Redes de Cuidado Comunitario realizó acciones territoriales y comunitarias, orientadas a promover el cuidado colectivo en favor de las personas mayores en el marco del SIDICU, mediante la promoción de la dinamización de redes para el apoyo permanente de las personas mayores, de acuerdo a lo establecido en la ley 1276 de 2009. Estas acciones se realizaron a través de espacios de interacción como son lo son:
a) Escuela de familias "</t>
    </r>
    <r>
      <rPr>
        <i/>
        <sz val="10"/>
        <rFont val="Arial"/>
        <family val="2"/>
      </rPr>
      <t>A cuidar se aprende</t>
    </r>
    <r>
      <rPr>
        <sz val="10"/>
        <rFont val="Arial"/>
        <family val="2"/>
      </rPr>
      <t>" mediante la cual se trabajó en espacio pedagógico virtual denominado "</t>
    </r>
    <r>
      <rPr>
        <i/>
        <sz val="10"/>
        <rFont val="Arial"/>
        <family val="2"/>
      </rPr>
      <t>Saber escuchar a las personas mayores</t>
    </r>
    <r>
      <rPr>
        <sz val="10"/>
        <rFont val="Arial"/>
        <family val="2"/>
      </rPr>
      <t>", dirigidos a reconocer las labores de cuidado que realizan las(los) cuidadores de personas mayores, con la participación de 83 personas de las diferentes localidades de la ciudad, de las cuales 66 son personas mayores y 17 ciudadanía y actores interesados (en articulación con la Fundación Keralty).
b) Se dio inicio al proceso de consolidación de una EXPERIENCIA DE TRABAJO COMUNITARIO DENOMINADA COMUNIDAD DE CUIDADO DE PERSONAS MAYORES con la participación de los Barrios El Triunfo, Bosques de San Bernardino, San Antonio, San Joaquín, la Ruleta y la Vega Baja de San Bernardino de la Localidad de Bosa; ejercicio articulado desde la Estrategia Redes de Cuidado Comunitario, la Fundación Keralty y líderes comunitarios de personas mayores participantes del Centro Día Rincón Intercultural de Bosa.
c) Se realizó también, en articulación con el CDC de Usme, la orquesta Filarmónica de Bogotá, Centro Día Casa de la Sabiduría Celebra la Vida y ERCC, el Encuentro Intergeneracional "</t>
    </r>
    <r>
      <rPr>
        <i/>
        <sz val="10"/>
        <rFont val="Arial"/>
        <family val="2"/>
      </rPr>
      <t>Familias Cultivando el Envejecimiento y la Vejez</t>
    </r>
    <r>
      <rPr>
        <sz val="10"/>
        <rFont val="Arial"/>
        <family val="2"/>
      </rPr>
      <t>", con la participación de 107 personas mayores y sus familias.
d)Somos Red de Cuidado: mediante espacios de interacción en los que se fortalece el autocuidado, la solidaridad generacional y se propicia la conformación de redes de apoyo entre las personas mayores vinculadas al Servicio Social Centro Día, con hogares unipersonales, se logró la participación de 377 personas mayores a través de procesos de articulación logrados con los cooperantes así:
-Formación de Promotores de Cuidado Emocional: 280 personas mayores y 25 profesionales de la SDIS en articulación con la Dirección de Participación y Servicio al Ciudadano de la secretaria Distrital de Salud.
-Inscripción para proceso de formación de 5 Certificadores de Cuidadores de Personas Mayores, a través del SENA con quien se promoverá la certificación de competencia laborales de 100 cuidadores de personas mayores en la ciudad. 
-Voluntariado Encuentro intergeneracional: 6 personas mayores en articulación con los estudiantes del Colegio Liceo Francés y Fundación Keralty.
-Socialización del proceso redes de cuidado comunitario para conformación de Red en Teusaquillo Barrios Unidos: 40 personas mayores con el Equipo Distrital de Redes de Cuidado Comunitario.                                             
-Taller Cuidado Cognitivo: 51 personas mayores en articulación con la Secretaría Distrital de la Mujer. 
-Concertación de inicio de proceso de formación de 300 "</t>
    </r>
    <r>
      <rPr>
        <i/>
        <sz val="10"/>
        <rFont val="Arial"/>
        <family val="2"/>
      </rPr>
      <t>Gestores de convivencias para la protección de los derechos de las personas mayores</t>
    </r>
    <r>
      <rPr>
        <sz val="10"/>
        <rFont val="Arial"/>
        <family val="2"/>
      </rPr>
      <t xml:space="preserve">" en articulación con la Secretaría de Seguridad, Convivencia y Justicia.  </t>
    </r>
  </si>
  <si>
    <t xml:space="preserve">07/07/2022:
Hay que ser coherentes con lo que se reporta, recordar que el indicador queda con reporte semestral, sino se llega aún al 75 % no se cumplió con la meta y se debe indicar es el estado en el que se encuentra el avance e indicar las acciones que se van a tomar para cumplir con la meta, adicionalmente hay que explicar porqué cuando el reporte era trimestral se pasó está cifra como cumplida. Adicionalmente en las evidencias solo se puede ver el archivo denominado * Banco de tiempo mayor y no el de Reporte SIRBE ERDC, revisar.
12/07/2022:
No se generan observaciones respecto al análisis y evidencias reportados para el seguimiento del indicador.  </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</si>
  <si>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</si>
  <si>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</si>
  <si>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</si>
  <si>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</si>
  <si>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programadas para implementar las Redes de Cuidado Comunitario) *  100</t>
  </si>
  <si>
    <t>Informe de dinamización de redes de cuidado comunitario</t>
  </si>
  <si>
    <t xml:space="preserve">Creciente </t>
  </si>
  <si>
    <t>Para el periodo reportado (mes de enero) la estrategia de Redes de Cuidado Comunitario ha dinamizado procesos en las localidades de Suba, Engativá, Teusaquillo, Kennedy, Bosa, Ciudad Bolívar, Los Mártires, Chapinero, Santa Fe y Candelaria, a partir de las intervenciones pedagógicas y culturales que permiten la apropiación del cuidado colectivo, así mismo se proyecta un ajuste que permita la continuidad de procesos entorno a Redes de Cuidado desde los Centros Día Casa de la Sabiduría.</t>
  </si>
  <si>
    <t xml:space="preserve">Para el periodo reportado (mes de febrero), la estrategia de Redes de Cuidado Comunitario ha realizado  procesos enfocados en la generación de lineamientos y articulación con los Centros Día - Casa de la Sabiduría, con el fin de lograr la armonización y apropiación de cuidado colectivo en las localidades de Suba, Engativá, Teusaquillo, Kennedy, Bosa, Ciudad Bolívar, Los Mártires, Chapinero, Santa Fe y Candelaria, </t>
  </si>
  <si>
    <t>08/04/2022:
No se generan observaciones respecto al análisis reportado para el seguimiento del indicador.</t>
  </si>
  <si>
    <t>Para el periodo reportado (mes de abril)  se  avanzó en la socialización de la ERRC con los líderes de los equipos de las 20 localidades y  en la definición de proceso a realizar con cooperantes, Casas de Sabiduría, Organizaciones sociales de personas mayores y Centros de Bienestar y Cuidado, avanzando en las localidades de Ciudad Bolívar, Engativá, San Cristóbal, Antonio Nariño, Puente Aranda, Suba, Teusaquillo y Barrios Unidos; desarrollando acciones definidas en los espacios de cuidado en el marco del SSIDICU y los componentes del Servicio Social Centro Día con las alianzas establecidas con FUNDACIÓN KERALTY, SENA, IPES, COLEGIO LICEO FRANCES Y ESTADIO NEMECIO CAMACHO EL CAMPIN, promoviendo espacios de cualificación y cuidado colectivo e inclusión social. Se está avanzando en diferentes acciones intergeneracionales para que las personas que hacen parte de la estrategia de redes de cuidado comunitario, participen en al menos el 75% de procesos comunitarios que contribuyen a promover, generar o fortalecer espacios de respiro para personas mayores que realizan proceso de cuidado no remunerado de autocuidado productivo, cultural y ambiental con enfoque diferencial para permitir la participación efectiva de las personas mayores, potenciar su liderazgo, prevenir violencias y contribuir a la transformación de lo imaginarios adversos y negativos contra la vejez y el envejecimiento, con esto se logrará un avance que será progresivo a lo largo de la vigencia.</t>
  </si>
  <si>
    <t>06/05/2022: 
Falta incluir del mes respecto al cumplimiento de la meta, se cumplió? No se cumplió?, que se va hacer si no se cumplió?.
10/05/2022: 
No se generan observaciones respecto al análisis reportado para el seguimiento del indicador.</t>
  </si>
  <si>
    <t xml:space="preserve">Para el periodo reportado (mes de mayo) se mantiene el proceso de articulación con 14 localidades y los cooperantes, que aportan a la dinamización de redes de cuidado comunitario en el marco de las acciones de prevención de las violencias hacia las personas mayores, reconocimiento de saberes y memorias, promoción del autocuidado y el cuidado colectivo y asesoría en cuidado a personas mayores. Los 8 cooperantes son: Secretarías Distrital de Salud, de la Mujer, de Seguridad, Convivencia y Justicia, Colegio Liceo Francés, IPES, SENA, Orquesta Filarmónica y Fundación Keralty.
Así como, con las Subdirecciones de Infancia y Familia, con quienes se articuló el desarrollo de la Celebración del día de la Familia en el Parque Metropolitano El Tunal y la Conmemoración del día de Decenio Afrodescendiente.    
La mayor participación se logró en las localidades de Teusaquillo, Tunjuelito, Bosa, Ciudad Bolívar, Puente Aranda y Antonio Nariño y San Cristóbal.   </t>
  </si>
  <si>
    <t>07/07/2022:
Ajustar la redacción recuerden que debe ir en términos del semestre en esta ocasión y no del mes, de igual manera se debe complementar el análisis con lo realizado durante el semestre y a que se debe el resultado obtenido y porqué no se alcanzó la meta.
En cuanto a las evidencias hace falta uno de los archivos mencionados, revisar.
07/07/2022: 
No se generan observaciones respecto al análisis y evidencias reportados para el seguimiento del indicador.</t>
  </si>
  <si>
    <t>PSS-7771-001</t>
  </si>
  <si>
    <t>Circular N° 013 del 28/04/2021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</si>
  <si>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</si>
  <si>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</si>
  <si>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</si>
  <si>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</si>
  <si>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</si>
  <si>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</si>
  <si>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</si>
  <si>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 xml:space="preserve">Dado el cuarto pico de la pandemia derivada por la emergencia COVID 19 en el mes de enero, el equipo de la estrategia de fortalecimiento a la inclusión EFI de la Subdirección para la Discapacidad, adelanta la fase preparatoria para la implementación de los ejercicios de sensibilización para la vigencia 202, mediante la identificación de posibles participantes entre ellas entidades públicas y privadas, ciudadanía en general a las cuales realizar estos procesos de sensibilización, revisión y ajuste de la metodología, asignación de responsables, entre otros aspectos. </t>
  </si>
  <si>
    <t>14/03/2022 se recomienda actualizar el indicador de acuerdo a lo socializado en el comité de gestores, adicionalmente se recomienda especificar las actividades que se realizaron  en la fase preparatoria en el mes de enero.</t>
  </si>
  <si>
    <t>En el mes de febrero se adelantan ejercicios de sensibilización y toma de conciencia con Centros Crecer Usaquén, Campo Alegre - Calandaima, Puente Aranda, Vista Hermosa, Tejares, Arborizadora Alta, Jardín Infantil Serranías, Estrategia Móvil - Subdirección para la Infancia, Subdirección Local Rafael Uribe Uribe, Alimentación Integral, Colegio Class Sede B y C, Secretaría Distrital de Hábitat, Hogar El Camino - Subdirección para la Adultez entre otras, lo anterior con el propósito de seguir transformando los imaginarios existentes sobre la discapacidad y reducir barreras actitudinales hacia las personas con discapacidad.</t>
  </si>
  <si>
    <t xml:space="preserve">A corte 31 de marzo se han  realizado 1301 ejercicios de sensibilización y toma de conciencia dirigidos a entidades públicas, privadas y ciudadanía en general para avanzar en la transformación de imaginarios frente a la discapacidad y reducir barreras actitudinales hacia las personas con discapacidad., es de resaltar los ejercicios adelantados con BANCOS DAVIVIENDA, AGRARIO, AV VILLAS, CENTROS CRECER, JARDINES INFANTILES, COLEGIOS E INSTITUCIONES DE EDUCACIÓN DISTRITAL, ESCUELA SUPERIOR DE ADMINISTRACION PUBLICA,  POLITECNICO GRANCOLOMBIANO, SENA, SECRETARIA DISTRITAL DE HABITAT, UNIVERSIDAD NACIONAL DE COLOMBIA  entre otras. 
Es así como se logra un cumplimiento del 87% frente a lo programado durante el periodo gracias al trabajo que viene realizando el equipo de la Estrategia de Fortalecimiento para la Inclusión EFI, </t>
  </si>
  <si>
    <t xml:space="preserve">7/04/2022.  No se generan observaciones respecto al análisis reportado para el seguimiento del indicador
Se recomienda actualizar el indicador de acuerdo a lo socializado en el comité de gestores </t>
  </si>
  <si>
    <t>En el mes de abril se adelantan 741 ejercicios de sensibilización y toma de conciencia con Centros Crecer Bálcanes, Mártires, La Victoria, Calandaima, Chapinero, Usaquén, Vista Hermosa, Rafael Uribe, Puente Aranda, RUNT, IED Chuniza, IED Francisco de Paula Santander, IED Porfirio Sede B, Casa Rosada, Cámara de Comercio, Hogar Infantil Soñando Caminos, Comfacundi,  Secretaría de Seguridad,  entre otras, lo anterior con el propósito de seguir transformando los imaginarios existentes sobre la discapacidad y reducir barreras actitudinales hacia las personas con discapacidad.</t>
  </si>
  <si>
    <t xml:space="preserve">6/05/2022.  No se generan observaciones respecto al análisis reportado para el seguimiento del indicador
Se recomienda actualizar el indicador de acuerdo a lo socializado en el comité de gestores </t>
  </si>
  <si>
    <t>En el mes de mayo se adelantaron 708 ejercicios de sensibilización y toma de conciencia con entidades como: CLINICA LOS ANDES, COSERVIPP, BOMBEROS BOGOTÁ, UNIVERSIDAD SANTO TOMAS, COLEGIO TABORA SEDE A, CENTRO CRECER RINCON, CENTRO CRECER LA VICTORIA, CENTRO CRECER USAQUEN, CENTRO CRECER MARTIRES.  IED ATABANZHA, IED ALMIRANTE PADILLA, entre otras. Lo anterior con el propósito de seguir transformando los imaginarios existentes sobre la discapacidad y reducir barreras actitudinales hacia las personas con discapacidad.</t>
  </si>
  <si>
    <t xml:space="preserve">7/06/2022.  No se generan observaciones respecto al análisis reportado para el seguimiento del indicador
Se recomienda actualizar el indicador de acuerdo a lo socializado en el comité de gestores y en la carta de alertas. </t>
  </si>
  <si>
    <t xml:space="preserve">En el mes de junio se adelantaron 549 ejercicios de sensibilización y toma de conciencia con entidades como: LOOPSAS MANUFACTURAS DE COLOMBIA SAS, COLEGIO TOMAS CIPRIANO DE MOSQUERA I.E.D., IED MIGUEL DE CERVANTES, ALCALDIA LOCAL ANTONIO NARIÑO, CENTRO CRECER USAQUEN, CENTRO CRECER PUENTE ARANDA, CENTRO CRECER RINCON, CENTRO CRECER ARBORIZADORA ALTA.  CENTRO CRECER VISTA HERMOSA, CENTRO CRECER BALCANES, SEGURIDAD SCANNER LTDA,  SALON COMUNAL VILLA XIMENA,  entre otras. Lo anterior con el propósito de reducir barreras actitudinales hacia las personas con discapacidad.
Es así como se logró alcanzar un total de 1998 sensibilizaciones en el trimestre superando la meta definida en el indicador equivalente a 133%,  lo anterior debido a que con  el levantamiento progresivo de las restricciones por la emergencia Covid-19  las entidades públicas, privadas y ciudadanía en general han permitido conocer y acercarse a los aspectos que buscan transformar los imaginarios sobre la discapacidad. </t>
  </si>
  <si>
    <t xml:space="preserve">7/07/2022.  No se generan observaciones respecto al análisis reportado para el seguimiento del indicador
Se recomienda actualizar el indicador de acuerdo a lo socializado en el comité de gestores y en la carta de alertas. </t>
  </si>
  <si>
    <t>PSS-7771-002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</si>
  <si>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</si>
  <si>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</si>
  <si>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</si>
  <si>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</si>
  <si>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</si>
  <si>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</si>
  <si>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</si>
  <si>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En el mes de Enero se inicia el proceso de articulación y gestión para la vinculación de personas con discapacidad y cuidadores-as en entorno productivo, lo anterior como resultado del trabajo que adelanta el equipo de la estrategia de fortalecimiento a la inclusión EFI de la Subdirección para la Discapacidad, logrando  articulación con HOTEL B3 VIRRREY- UNITA HOTELS CORP COLOMBIA</t>
  </si>
  <si>
    <t xml:space="preserve">14/03/2022 se recomienda actualizar el indicador de acuerdo a lo socializado en el comité de gestores </t>
  </si>
  <si>
    <t xml:space="preserve">En el mes de febrero se alcanza un total de 40 articulaciones con entidades públicas y privadas que permitirán la inclusión en los entornos productivo y educativo de personas con discapacidad y cuidadores-as, en el corto y mediano plazo, es así como se destacan gestiones con: 
Entorno Educativo: COLEGIOS GRAN YOMASA, GONZALO ARANGO, IED COLEGIO DIEGO MONTAÑO CUELLAR, CLASS, CAMILO TORRES IED, IED ALMIRANTE PADILLA, IED COLEGIO RURAL OLARTE, AGUSTIN FERNANDEZ IED, COLEGIO MADRE ADELA, IED ATABANZA,  OFELIA URIBE ACOSTA IED, COLEGIO DISTRITAL TOMAS RUEDA VARGAS SEDE C, COLEGIO ELOY VALENZUELA, LICEO BRITANICO, GUILLERMO LEON VALENCIA IED SEDE A, NUEVO HORIZONTE JORNADA MAÑANA, LA ESTRELLITA IED, JARDIN INFANTIL LOS PINGUINOS, BOLIVIA IED, INSTITUCIÓN EDUCATIVA DISTRITAL LOS ALPES, SAN JOSÉ DE CASTILLA, HERNANDO DURAN DUSSAN IED, COLEGIO CEDID CIUDAD BOLIVAR, LICEO DE APLICACIÓN PSICOPEDAGOGICA, IED GUSTAVO RESTREPO SEDES C y D, COLEGIO FABIO LOZANO SIMONELLY, IED QUIBA ALTA, COLEGIO DISTRITAL JOSÉ FELIX RESTREPO SEDE D y COLEGIO ENTRE NUBES SEDE B.
Entorno productivo: MESOFOODS, TELEPERFORMANCE, SECRETARIA DE HÁBITAT, DUFLO SAS, BANCO AGRARIO, PEPSICO, INTERACTIVO CONTACT CENTER, FUNES, 
PONES
</t>
  </si>
  <si>
    <t>En el primer trimestre se logran 86 procesos de gestión para la inclusión de personas con discapacidad y cuidadores en los entornos educativo y productivo, de las cuales se destaca con: SEGURIDAD MARBELLA LTDA, CATERING SERVICES,  SECRETARIA DISTRITAL DE DESARROLLO ECONOMICO, SEGURIDAD CELTA, UNIDAD DE MANTENIMIENTO VIAL, IED CIUDAD DE VILLAVICENCIO, IED COLEGIO CHARRY, IED FEDERICO GARCIA LORCA SEDE B, , IED FRANCISCO ANTONIO ZEA, COLEGIO DISTRITAL GUSTAVO RESTREPO SEDE C, SUBDIRECCION LOCAL PARA LA INTEGRACION SOCIAL DE ENGATIVA, IED MANUELA AYALA DE GAITAN, SIERRA NEVADA HAMBURGUESAS,  IED REPUBLICA BOLIVARIANA DE VENEZUELA, INSTITUCIÓN EDUCATIVA DISTRITAL LA VICTORIA, IED COLEGIO ALMIRANTE PADILLA, COLEGIO COLOMBO JAPONES,  ALCALDIA LOCAL MARTIRES, IED FERNANDO MAZUERA VILLEGAS, UNIVERSIDAD LA GRAN COLOMBIA, IED JULIO GARAVITO ARMERO SEDE C</t>
  </si>
  <si>
    <t xml:space="preserve">En el mes de abril se alcanza un total de 37 articulaciones con entidades públicas y privadas que permitirán la inclusión en los entornos productivo y educativo de personas con discapacidad y cuidadores-as, en el corto y mediano plazo, es así como se destacan gestiones con: 
Entorno Educativo: INSTITUCION EDUCATIVA DISTRITAL SAN FRANCISCO, IED ANTONIO VAN UDEN SEDE C JORNADA MAÑANA, IED COLEGIO SAN AGUSTIN, COLEGIO EL DÍA DE HACER FELIZ, IED CHARRY, COLEGIO REPUBLICA DE BOLIVIA , IED REPUBLICA DE BOLIVIA, IED MINUTO DE DIOS, COLEGIO HERMANOS BELTRAN
Entorno productivo: BIOBOLSA SAS, PEPSICO, UNICA HOTELS CORP COLOMBIA, ARTISTAS SIN LIMITES, PROALIMENTOS LIBER SAS, DUFLO SAS, MESOFOODS, y SECRETARIA DISTRITAL DE INTEGRACIÓN SOCIAL
</t>
  </si>
  <si>
    <t xml:space="preserve">Durante el mes de mayo se realizaron 16 articulaciones con entidades públicas y privadas que permitirán  la inclusión en los entornos productivo y educativo de personas con discapacidad y cuidadores-as, en el corto y mediano plazo, es así como se adelantaron gestiones con: 
Entorno Educativo: LICEO INTEGRAL BOGOTÁ, TOMAS CIPRIANO DE MOSQUERA IED, IED MARCO ANTONIO CARREÑO SILVA SEDE B, COLEGIO LOS ALPES IED SEDE BELLAVISTA, COLEGIO NUEVO CHILE SEDE B, IED INEM SANTIAGO PEREZ, INSTITUTO MODERNO EL LIBANO, INSTITUCIÓN EDUCATIVA DISTRITAL LOS ALPES SEDE A,  COLEGIO LORENCITA VILLEGAS, COLEGIO SALUDCOOP SUR IED, IED COMPARTIR RECUERDO, COLEGIO JUAN FRANCISCO BERBEO, LICEO FEMENINO MERCEDES NARIÑO
Entorno productivo: LOOPSAS MANUFACTURAS DE COLOMBIA SAS, INDUSTRIA PANIFICADORA MACLAUSS, MAPFRE
</t>
  </si>
  <si>
    <t>7/06/2022. Se recomienda que las actividades que se mencionan queden en pasado, esto debido a que ya se realizaron.
7/06/2022.  No se generan más observaciones respecto al análisis reportado para el seguimiento del indicador</t>
  </si>
  <si>
    <t>Durante el mes de junio se realizaron 7 articulaciones con entidades públicas y privadas que permitirán  la inclusión en los entornos productivo y educativo de personas con discapacidad y cuidadores-as, en el corto y mediano plazo, es así como se adelantaron gestiones con: 
Entorno Educativo: INSTITUCIÓN EDUCATIVA DISTRITAL ALEMANIA UNIFICADA SEDE B, COLEGIO NUEVA ZELANDIA IED SEDE B, COLEGIO ENTRE NUBES SUR ORIENTAL SEDE C, COLEGIO LOS ALPES SEDE A, INSTITUCIÓN EDUCATIVA GUSTAVO RESTREPO
Entorno Productivo: DIMATIC SAS y DUGOTEX SA
Es así como se logran en el semestre adelantar 107  gestiones de articulación  que ha permitido la inclusión de personas con discapacidad en los entornos mencionados, lo que equivale al 100% de la meta programada para el indicador.</t>
  </si>
  <si>
    <t xml:space="preserve">7/07/2022: Se recomienda que los resultados además de la cantidad se den en términos de porcentaje, debido a que la meta se encuentra en términos de porcentaje.
11/07/2022.  No se generan más observaciones respecto al análisis reportado para el seguimiento del indicador
Se recomienda actualizar el indicador de acuerdo a lo socializado en el comité de gestores y en la carta de alertas. </t>
  </si>
  <si>
    <t>PSS-7771-003</t>
  </si>
  <si>
    <t>Acciones de articulación transectorial concertadas para promover oportunidades de inclusión de las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</si>
  <si>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</si>
  <si>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</si>
  <si>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Porcentaje </t>
  </si>
  <si>
    <t>1. Matriz de registro acciones de articulación transectorial
2. Actas de reunión</t>
  </si>
  <si>
    <t>Dentro de las articulaciones adelantadas por Centros Avanzar en el mes de enero se destacan las efectuadas en  los entornos educativo, recreativo, cultural y deportivo con  Secretaria de Educación Distrital, Centro de Atención Distrital para la Inclusión Social - CADIS, SENA, en entorno recreativo con Instituto  Distrital  para  la  recreación  y  el  deporte(IDRD).  Parques San  Andrés y Gilma Jiménez, CDC La Victoria, Transmilenio S.A, Biblioteca Pública La Victoria y Museo de Bogotá entre otras. 
La modalidad Centros Crecer realiza articulaciones en el período de reporte con Universidad Pedagógica Nacional, Fundación Caritas Kids  y se da inicio además a las búsquedas activas de articulaciones con entidades externas como CADIS, CREA, IDRD, IDARTES, para fortalecer procesos ocupacionales que puedan culminar  en vinculación ocupacional de los participantes en los diferentes entornos. 
En  el  marco  de  los  procesos  de  inclusión  liderados  por  el  Centro  Renacer  en  el  entorno  educativo,  se  realizó  articulación  con Instituciones  Educativas  Distritales  y  por  convenio,  estableciendo  compromisos  para  el  inicio  del  período  académico  de  doce (12)  niños, niñas  y  adolescentes,  definición  de  horarios  escolares,  socialización  e  implementación  de  protocolos  de  bioseguridad  para  la prevención de COVID 19, no se llevaron a cabo salidas pedagógicas para goce y disfrute de la ciudad, por causa del incremento de casos de COVID 19 en la ciudad (cuarto pico de la pandemia). 
La modalidad Centros Integrarte Atención Externa realiza articulaciones  en entorno educativo con la Casa de la Participación, Bibliotecas Virgilio Barco, Lagos de Timiza  y la Victoria ; Humedal el Salitre, Colegio Integrado de Fontibón, Casa de la igualdad de oportunidades, CDC Tunjuelito, CADIS, Universidad Nacional de Colombia - Escuela de Género: “Mujeres Imparables”, MinTIC - Proyecto iniciativas sociales, SUBRED INTEGRADA DE SERVICIOS DE SALUD SUROCCIDENTE, en el entorno cultural Escuela de Carabineros de Bogotá, Parques: San Luis, Atahualpa, La Serena, Villa Mayor y Cuidad Montes, Secretaria Distrital de Medio Ambiente  Coliseos Jazmín y Castilla y en entorno productivo con Plastiluchos, Plaza de mercado del 07 de agosto, Se continua con articulación con empresa MarPrint SAS para práctica en taller extramural en ambientes normalizados. Desarrollo Social Bosa Subdirección Local Laureles. 
En los Centros Integrarte atención interna es de resaltar las siguientes articulaciones para la inclusión de los participantes 
Educativo: Se realizó la matricula de las personas con discapacidad que para el 2022 realizarán procesos educativos en los colegios. 
Recreativo y Deportivo : No  se realizan  articulaciones  con  el IDRD para  la  apertura  de  espacios y  actividades  a  nivel  recreativo,  dado  que  se encuentran en proceso de contratación.  
Productivo: No se desarrollan eventos deportivos debido al cuarto pico por pandemia Covid-19.</t>
  </si>
  <si>
    <t xml:space="preserve">En el periodo de reporte Centros Crecer realiza  articulaciones para promover la inclusión de los participantes, sus familias y cuidadores(as) en diferentes entornos, con entidades como: BATUTA, CENTRO DIA PALABRAS MAYORES, SUBRED CENTRO ORIENTE, ESAP, IDRD - ESCUELAS DE FORMACIÓN, JARDIN BOTANICO, BIBLIORED, BEST BUDDIES, FUNDACION FE, UNIVERSIDAD ANTONIO NARIÑO, TRANSMILENIO - GRUPO TRANSMICHIQUIS, ESCUELA COLOMBIANA DE REHABILITACIÓN, para un total de 66 articulaciones durante el trimestre. 
En Centros Avanzar se realiza seguimiento a la inclusión escolar de los participantes, a través de comunicación con referentes familiares como parte de su inclusión en el entorno educativo, en cuanto al entorno deportivo se establece la práctica recreativa y terapéutica en natación y se realiza, ejecución proyección-adaptación de  juegos  autóctonos  adaptados.  De  igual  manera  se  ejecutan  a  nivel  simulado,  mediante ejercicios  estáticos-dinámicos activos  asistidos,  talleres  predeportivos de estimulación motriz y juegos autóctonos adaptados. Se desarrollaron  actividades  lúdico  recreativas  y  desarrollo  de  habilidades  motrices  en  espacio  abierto como resultado de las articulaciones para la inclusión en entorno recreativo, para un total de 13 articulaciones. 
En centros integrarte atención externa se realizaron acciones de articulación para  favorecer los procesos  de  independencia,  participación  de  escenarios diversos, generando hábitos de lectura, desarrollo de actividades recreo-deportivas promoviendo la auto percepción física de los participantes y estimulando el aprovechamiento del tiempo libre, gracias al trabajo del equipo interdisciplinario se realizan 88 articulaciones durante el periodo 
Respecto a Centros Integrarte Atención Interna con  el  proceso  de  inclusión  educativa  en  los  colegios las personas con discapacidad logran vincularse de manera presencial al sistema Educativo, siguiendo los protocolos de bioseguridad para la prevención del COVID 19, en el entorno deportivo se realizan juegos en medio acuático con material didáctico construido con base en las necesidades de los participantes asistentes identificando diferentes habilidades gustos y pasiones con las experiencias ejecutadas, favoreciendo relaciones interpersonales, habilidades motrices y comunicación asertiva dentro del medio y se realizó gestión con entidades públicas para llevar a cabo actividades de forma presencial con las personas con discapacidad en diferentes escenarios culturales, par aun total de 54 articulaciones durante el periodo. 
El Centro Renacer realizó articulación con las Instituciones Educativas Distritales y por convenio, estableciendo compromisos para favorecer el retorno a la presencialidad y adaptación de algunos niños y niñas que completaron esquema de vacunación de COVID 19 , flexibilización curricular e implementación de estrategias pedagógicas colegio/hogar y fortalecimiento de los procesos académico-escolares, en cuanto al entorno recreativo participación en el componente de derechos humanos del circuito por la cultura como medio de fortalecimiento del tejido social en los territorios, para un total de 8 articulaciones por parte de la modalidad de atención. 
En resumen las modalidades de atención Centros Crecer, Avanzar, Integrarte Atención Interna y Atención Externa y Renacer realizaron 229 articulaciones para la inclusión de los participantes en diferentes entornos, con una efectividad del 100% en la gestión </t>
  </si>
  <si>
    <r>
      <t>En el mes de mayo s</t>
    </r>
    <r>
      <rPr>
        <sz val="9"/>
        <rFont val="Arial"/>
        <family val="2"/>
      </rPr>
      <t>e realizaron</t>
    </r>
    <r>
      <rPr>
        <sz val="9"/>
        <color theme="1"/>
        <rFont val="Arial"/>
        <family val="2"/>
      </rPr>
      <t xml:space="preserve"> diversas articulaciones para la inclusión de personas con discapacidad,  cuidadores-as en diferentes entornos como se desglosa a continuación: 
Centro Renacer: En el marco de los procesos de gestión de redes para favorecer la inclusión de los participantes de la modalidad, se logra articulación con el Colegio Gustavo Restrepo para la asignación de cupos escolares, la cual garantiza los procesos de inclusión en el entorno educativo. Además, se llevó a cabo la gestión con la IPS Proyectar salud para garantizar una jornada de vacunación, refuerzo por COVID- 19, lo anterior teniendo en cuenta que esto garantiza el cuidado y el bienestar de los participantes durante los procesos de participación e inclusión en diferentes entornos. Finalmente, se establece un convenio con la Feria Internacional del Libro de Bogotá, FILBO 2022, para la participación de los NNA en actividades literarias, lúdicas y culturales. Así mismo, se realizaron talleres pedagógicos para los niños, niñas y adolescentes, orientadas a promover la formación y fortalecimiento de habilidades en cultura ciudadana y habilidades sociales. para garantizar espacios de goce y disfrute de la ciudad.
Centros Integrarte atención interna: a través de la implementación de la línea de desarrollo de habilidades y capacidades en entorno y territorio, se dio  continuidad a la articulación con entidades que favorecen la inclusión de la población participante en los diferentes entornos, tales como: Colegio Integrado de Fontibón, Colegio Costa Rica. Universidad Minuto de Dios, FUMDIR, Institución Educativa Departamental República de Francia, Instituto Educativo Departamental Fidel Cano, Sena - seccional Chía, IDRD, Colegio campestre de Guilford, Policía Nacional de Tena Cundinamarca, IMRD del municipio de Chía, Secretaria Distrital de Medio Ambiente, Instituto municipal el deporte y la recreación de Sibaté, Alcaldía de San Francisco, Fundación social Vive Colombia FUNVIVES, Fundación Armonía diversa, Biblioteca Municipal de Chía,  y Biblioteca Julio Mario Santo Domingo, Teatro Experimental de Fontibón, CED Florentino González - Grupo MOHANNA, OUTDOOR CO - COPA TEQUENDAMA- ATLETISMO 16 KM TRAIL RUNNING Municipio Apulo -Cundinamarca, Empresa Deli, Alcaldía Municipal de Cachipay, Empresa Grupo Bimbo, Empresa Alpina, Comercializadora Chía Tradicional- Crean Helado y CADIS.
Centros Crecer: Como parte de las articulaciones realizadas con empresas públicas y privadas,  se destacan con: Maloka, Idartes (CREA), IDRD, Academias de artes marciales, Universidades (Antonio Nariño, Nacional, Inpahu, Santo Tomas), Jardín Botánico, Transmilenio, Secretaria de Ambiente, SENA, FIDES, Bibliored, Museo del Mar y Museo del Vidrio, entre otras.  De igual forma, se mantienen las articulaciones con el ámbito educativo para el seguimiento a los procesos de educación inclusiva.
Centros integrarte atención externa: a través de la implementación de acciones para el desarrollo de habilidades y capacidades en entorno y territorio, se dio  continuidad a la articulación con entidades que favorecen la inclusión de la población participante en los diferentes entornos, tales como: Colegio integrado de Fontibón, Colegio La Amistad, SENA, Colegio Andrés Bello, Estación de Policía Tequendama, Circuito juego polimotor - Parque El Triángulo. Parque Mundo Aventura, Biblioteca Pública del Deporte, Supermercados Colsubsidio, Batuta, IDARTES, Biblioteca Publica Virgilio Barco, Museo Banco de la República, Secretaria Distrital del Medio Ambiente, Mi mundo ideal, Potocine, IDRD, CREA, CDC Simón Bolívar, Bellavista, Bosa - Porvenir  y La Victoria, Transmilenio, Secretaria de salud subred integrada de servicios de salud suroccidente, Parque San Luis (artes marciales),  Parque Velódromo 1ª de Mayo, Subdirección Local De San Cristóbal,  Alcaldía de Ciudad Bolívar, Inclusión laboral con Secretaria de Integración Social, Agencia Pública de Empleo del SENA, Bimbo Colombia SA. La articulación con estas instituciones ha permitido el disfrute de los espacios públicos y la inclusión en diferentes entornos donde la población con discapacidad se hace visible.
Centros Avanzar: En esta modalidad se dio continuidad a la articulación con entidades que favorecen la inclusión de la población participante en los entornos educativos, recreativos, culturales y deportivos, tales como: Colegio Rafael Delgado Salguero IED, BIBLORED, CDC San Cristóbal, IDRD, Mundo Aventura, FUGA, CDC San Cristóbal, IDRD, JUMPA JUMP Centro Ecuestre, IDARTES, IDRD. La articulación con estas instituciones permite el disfrute de los espacios de ciudad y la inclusión en diferentes entornos donde la población se hace visible y permite la transformación de imaginarios.</t>
    </r>
  </si>
  <si>
    <t xml:space="preserve">7/06/2022.  No se generan observaciones respecto al análisis reportado para el seguimiento del indicador
Se recomienda actualizar el indicador de acuerdo a lo socializado en el comité de gestores </t>
  </si>
  <si>
    <t xml:space="preserve">7/07/2022: Se recomienda realizar el análisis de la actividad  en términos de porcentajes  y en la parte cuantitativa colocar lo ejecutado y lo programado.
11/07/2022.  No se generan más observaciones respecto al análisis reportado para el seguimiento del indicador
Se recomienda actualizar el indicador de acuerdo a lo socializado en el comité de gestores y en la carta de alertas. </t>
  </si>
  <si>
    <t xml:space="preserve">3. Transformar los servicios sociales de la SDIS con el fin de responder a los aspectos clave del Plan Distrital de Desarrollo como el Sistema Distrital de Cuidado, la Estrategia Territorial de Integración Social y el Ingreso Mínimo Garantizado.    </t>
  </si>
  <si>
    <t>PSS-7771-004</t>
  </si>
  <si>
    <t>Respuesta de las familias</t>
  </si>
  <si>
    <t>Actas de actividades desarrolladas, formatos diligenciados de intervenciones individuales y grupales</t>
  </si>
  <si>
    <t>Informe cualitativo y cuantitativo</t>
  </si>
  <si>
    <t xml:space="preserve">En el mes de Enero la modalidad Centros Avanzar se logra un  total  de  veintiséis  (26)  intervenciones,  de las  cuales  cuatro  (4)  fueron entrevistas, entre las temáticas abordadas se destacan: corresponsabilidad, implementación de consistencias dietarías y maniobras posturales durante la  ingesta, abordaje en  enfermedades  diarreicas agudas y enfermedades respiratorias, fortalecimiento de  la independencia y habilidades sensorio motoras de los participantes  según  sus niveles  de  funcionalidad. En los grupos focales se abordan temas relacionados con Inteligencia emocional, Comunicación asertiva y Creación Proyecto de Vida-Incluyendo a la persona con discapacidad.
En la modalidad Centros Crecer  se fortaleció en el proceso de la corresponsabilidad familiar y en acciones encaminadas en la implementación del modelo integral a familias, en la cual se identifican las necesidades, se caracterizan y se realizan intervenciones grupales e individuales según sean los requerimientos para favorecer los procesos de inclusión social efectiva en los diferentes entornos. Se realizó encuentro virtual encaminado a brindar estrategias que puedan ser desarrolladas en casa para el bienestar propio y familiar y se aboraron temáticas como prevención de violencias, prevención de sustancias psicoactivas (SPA), pautas de crianza, proyectos de vida e inclusión. 
En el Centro Renacer en  el  marco  de  los  procesos  de  atención  para  la  garantía  y  restablecimiento  de  derechos se  realiza  atención  a  familias  y  súper amigos  y  amigas  de  manera  presencial  en  la  institución,  fortaleciendo las  relaciones y  vínculos afectivos entre los niños, niñas y adolescentes con sus redes vinculares, es así como se  realizó intervención con dos (2) referentes  familiares  activos,   desde  las  áreas  de  Trabajo  Social  y Psicología, igualmente  se  realizó  intervención  con diez (10) referentes  afectivos  de  manera  virtual.
En Centros Integrarte Atención Externa  se realizaron intervenciones individuales y grupales con familia, generando espacios conversacionales que han permitido el  seguimiento a  la  dinámica  familiar,  a  través  de  estrategias  pedagógicas  y  formativas  para  la  adquisición  de  herramientas  de afrontamiento ante situaciones de crisis, enfocadas al aprendizaje, crecimiento y unión familiar. Como herramienta de apoyo se utiliza la visita domiciliaria la cual permite ayudar a dar a conocer la  dinámica familiar  de cada uno de los participantes, por medio de un entrevista semi estructurada; la observación de relaciones familiares, vínculos afectivos, funcionamiento familiar y verificación de espacio habitacional y soporte económico. Adicionalmente se identifican junto con la familia redes de apoyo familiar, social e institucional que se encuentran en su entorno y se incentiva la participación de los referentes familiares en los espacios formativos que brinda el Centro Integrarte,  siendo  estos  enriquecedores  en  su  crecimiento  personal  y  en  su  rol  cuidador.
En los Centros Integrarte Atención Interna se da continuidad al proceso de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 disminuyen las intervenciones dado que aumentan las visitas y salidas. </t>
  </si>
  <si>
    <t xml:space="preserve">En el periodo de reporte Centros Crecer realiza 483 actividades con familias y cuidadores(as), dentro de las cuales se destacan  la identificación de las redes de apoyo de las familias, acciones de autocuidado por parte del referente familiar, fomentar herramientas para la elaboración de duelo, se realizaron intervenciones para orientar frente a pautas de crianza positiva en el que se regulen normas, acuerdos y herramientas sin utilizar la violencia, en articulación con la Subdirección para la Juventud al proyecto 7753, se desarrolla taller dirigido a las familias sobre los derechos sexuales y reproductivos de personas con discapacidad.
En Centros Avanzar en el marco de la línea de acción para el desarrollo de habilidades y capacidades familiares, se implementa el Modelo de Atención Integral para las Familias a través de las intervenciones con las familias, logrando un total de 802 intervenciones, de las cuales se llevaron a cabo 342 mediante visitas domiciliarias, en función de fortalecer redes de apoyo familiares y comunitarias.
En Centros Integrarte de Atención Externa se adelantaron un total de 639 intervenciones individuales con familiares por todas las  áreas  y  en  el  marco  de  las  diferentes  competencias generando espacios conversacionales que permiten el seguimiento a la dinámica familiar, a través de estrategias pedagógicas y formativas para la adquisición de herramientas de afrontamiento ante  la  situación  de  crisis,  las  cuales  permitan  el  aprendizaje,  crecimiento  y  unión familiar. Como  herramienta  de  apoyo  se  utiliza  la  visita domiciliaria la cual permite ayudar a dar a conocer   la dinámica familiar de cada uno de los participantes por medio de una entrevista semi estructurada; la observación de relaciones familiares, vínculos afectivos, funcionamiento familiar y verificación de espacio habitacional y soporte económico, siendo este un insumo para la identificación de un diagnóstico social.
En Centros Integrarte de Atención Interna se realizaron 224 actividades con referentes familiares, con el fin de fortalecer la  vinculación  de  los  miembros  de  las  redes  familiares, búsqueda activa  de  referentes  familiares  de  aquellas  personas  con  discapacidad  que  se  encuentran  dentro  del  proceso de  atención,  fortaleciendo a través de las  actividades  pedagógicas y grupos focales en el afianzamiento del rol de cuidadores. 
En el marco del proceso administrativo de restablecimiento de derechos y función de la implementación del modelo de atención integral para las familias, a través del equipo psicosocial del Centro Renacer se llevaron a cabo diez 10 intervenciones con referentes familiares de tres (3) niños, niñas y adolescentes; se propiciaron tres (3) visitas domiciliarias para la verificación de condiciones habitacionales; se realizaron dos (2) entrevistas para la caracterización y valoración de habilidades y capacidades familiares; se llevó a cabo una  (1) sesión de intervención grupal con familia. 
Teniendo en cuenta lo anterior, se realizaron un total de 2158 actividades con familias de los participantes de las modalidades de atención Centros Crecer, Renacer, Avanzar, Integrarte Atención Interna y Atención Externa común porcentaje de cumplimiento del 90% respecto a lo programado para el periodo. </t>
  </si>
  <si>
    <t xml:space="preserve">Durante el periodo de reporte el Centro Renacer se realizaron acciones para la implementación del Modelo de Atención Integral para las Familias dirigidas a la garantía y restablecimiento de derechos, por medio del fortalecimiento del vínculo afectivo, orientaciones frente al proceso, seguimiento a los compromisos de corresponsabilidad y entrevista inicial a los referentes familiares en beneficio de los niños, niñas y adolescentes.
En Centros Crecer se realizó por parte del área de Trabajo  Social  la socialización  a  los  referentes  familiares  respecto  a  las  normas  dirigidas  a  la población con discapacidad particularmente la ley 1996 del 2019, a ley 1145 de 2007 y ley 1757 de 2015, con el objetivo de brindar herramientas  a  las  familias  para  que  conozcan  y  apropien  los  mecanismos  y  espacios  locales  de participación, a través de estrategias de formación con el fin de que logren defender y garantizar los derechos  de  los  participantes  y  todos  los  miembros  de  la  familia. Adicionalmente, se realizó encuentro de referentes, con el fin de temas relacionados con:  minutade alimentos, prevención  de  violencias,  prevención del consumo de spa y actividades de respiro.
En Centros Avanzar  se realizaron intervenciones individuales con familia dirigidas a promover  en  las  familias  cuidadoras y cuidadores acciones que beneficien la  salud  física  y  emocional  por  medio del ejercicio  físico, generar procesos de sensibilización con los referentes familiares frente al trabajo en equipo con relación a la realización y entrega de actividades de los  participantes y con ello mejorar los niveles de corresponsabilidad.
En cuanto a Centros Integrarte Atención Externa se socializó el Informe de vigilancia del estado nutricional a los referentes familiares o cuidadores  por finalización  del convenio, dando  a conocer  los  cambios  presentados  por  los  participantes  durante  la  vigencia, suministrando  recomendaciones  nutricionales y de actividad  física que  fueron  elaborados  por  los  profesionales  involucrados,  conforme  a  su  condición  para  contribuir  al  cumplimiento  de  los objetivos.
En Centros Integrarte Atención Interna se realizan con familias para promover el fortalecimiento de la autoestima en los referentes familiares, con el fin de fomentar el amor propio y mejorar la autoimagen, la prevención de los diferentes tipos de violencia de género, el acompañamiento de los referentes familiares en el proceso de atención institucional, enmarcado en vínculos emocionales funcionales que aporten a los procesos de independencia de la persona con discapacidad, entre otros. </t>
  </si>
  <si>
    <t xml:space="preserve">En el mes de mayo se desarrollaron espacios de fortalecimiento y socialización de temáticas que aportan a un proceso de empoderamiento de las familias, del mismo modo se generó atención y orientación  en donde se brindaron intervenciones de acuerdo con las  necesidades  de  sus  dinámicas  familiares  a  través  de  la realización de visitas domiciliarias  y entrevistas con el fin de empoderar a los referentes familiares  frente a los procesos que se manejan en el Centro Crecer, corresponsabilidad familiar, activación de rutas institucionales y familiares, seguimiento a las procesos  llevados en ICBF, por vulneración de derechos de niños, niñas y adolescentes, riesgo psicosocial y violencia intrafamiliar.
En Centros Avanzar se generaron espacios para fomentar el autocuidado y fortalecimiento de autoestima, como parte del reconocimiento frente a la importancia del cuidado y el desarrollo personal en sus procesos de vida, con las familias y cuidadores/as, promoción de procesos de introspección en los referentes familiares sobre el autocuidado físico y socioemocional que les permita la prevención de afectaciones y/o alteraciones en sus áreas de ajuste y el posterior padecimiento del Síndrome del cuidador y brindar herramientas que les permita a los referentes familiares desarrollar habilidades de adaptación al cambio dada la proyección de egreso del servicio por cumplimiento de la mayoría de edad, entre otros. 
En Centro Renacer como parte de la garantía y el restablecimiento de los derechos de los niños, niñas y adolescentes, se realizaron acciones para la implementación del modelo de atención integral dirigidas a la garantía de establecimiento de derechos por medio del reforzamiento del vínculo afectivos, orientaciones frente al proceso, seguimiento a los compromisos de corresponsabilidad y entrevista inicial a los referentes familiares, abordando temáticas como socialización de los procesos socio legales y seguimiento a la medida adoptada por Defensoría para garantizar los derechos de los participantes, fortalecimiento de vínculos afectivos de los padrinos de corazón y los niños, niñas y adolescentes con medida de adopción que se encuentran en esta estrategia. Así mismo, se realizó atención virtual y presencial con las familias de los niños, niñas y adolescentes que se encuentran con medida de vulneración, además de entrevistas, seguimiento e intervención con el fin de avanzar en el proceso y aportar técnicamente a la toma de decisión de medida frente a la entidad competente.
En Centros Integrarte se realizó lectura e identificación de temáticas de interés para las familias para la formulación del Plan de Intervención, se logró establecer acuerdos de participación con los diferentes referentes familiares identificados, incentivar las visitas propiciando un espacio beneficioso para los participantes, vinculación de referentes fraternales al proceso de institucionalización a través de acciones de búsqueda de redes de apoyo primaria que brinden ayuda emocional al principal referente.
</t>
  </si>
  <si>
    <t>7/07/2022: Se recomienda realizar el análisis de la actividad  en términos de porcentajes  y en la parte cuantitativa colocar lo ejecutado y lo programado.
11/07/2022.  No se generan más observaciones respecto al análisis reportado para el seguimiento del indicador
Se recomienda actualizar el indicador de acuerdo a lo socializado en el comité de gestores y en la carta de alertas y tener en cuenta la observación que se realiza al finalizar el análisis del indicador de revaluar la meta, por las causas mencionadas en dicho análisis.</t>
  </si>
  <si>
    <t>Sistema de gestión</t>
  </si>
  <si>
    <t>SG-002</t>
  </si>
  <si>
    <t>Circular 002 del 31/01/2022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</si>
  <si>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</si>
  <si>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</si>
  <si>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</si>
  <si>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</si>
  <si>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</si>
  <si>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t>Durante el mes de enero se realizó la publicación del Plan de ajuste y sostenibilidad del Modelo Integrado de Planeación y Gestión (MIPG) formulado para la vigencia 2022, el cual fue aprobado de manera anticipada en sesión del Comité Institucional de Gestión y Desempeño, llevada a cabo el 30 de diciembre de 2021. Adicionalmente, la versión final se socializó mediante correo electrónico dirigido a los líderes de las políticas de gestión y desempeño.
La aprobación se registró en el Acta N° 12 del Comité Institucional de Gestión y Desempeño del 30/12/2021.</t>
  </si>
  <si>
    <t>16/03/2022. No se generan observaciones o recomendaciones respecto al análisis presentado en el seguimiento al indicador de gestión.</t>
  </si>
  <si>
    <t>Durante el mes de febrero, desde la Subdirección de Diseño, Evaluación y Sistematización, se lideraron las actividades institucionales para el diligenciamiento del Formulario Único de Reporte y Avance de Gestión - FURAG, en el cual se reflejan los avances en la implementación del MIPG a partir de los resultados en el Plan de ajuste y sostenibilidad de la vigencia 2021. Así mismo, los resultados que se obtengan a partir de esta medición del desempeño de la vigencia 2021, permitirán fortalecer las actividades a desarrollar en la vigencia 2022, en el marco del plan formulado.</t>
  </si>
  <si>
    <t>Para el primer trimestre el promedio programado en las actividades a ejecutar dentro del Plan de Ajuste y Sostenibilidad MIPG, fue del 96%. En el mes de marzo se consolidó el primer seguimiento al Plan, el cual programó 15 metas de las cuales 12 se cumplieron al 100%; 1 al 32% y 2 se reportan al 0%, en este sentido, se obtiene un cumplimiento del 82% para el trimestre. 
Para los dos (2) productos que no reportaron avance, desde la Subdirección de Diseño, Evaluación y Sistematización se enviarán las alertas respectivas a las dependencias responsables, con el fin de asegurar su cumplimiento en los siguientes periodos.
Igualmente, para este seguimiento, se solicitaron las evidencias que reposan en la carpeta compartida para este fin.
Los resultados se consolidan en el mes de abril para su socialización y publicación.</t>
  </si>
  <si>
    <t>18/04/2022. No se generan observaciones o recomendaciones respecto al análisis presentado en el seguimiento al indicador de gestión</t>
  </si>
  <si>
    <t>En el mes de Abril se consolidó el seguimiento al Plan de Ajuste y Sostenibilidad del primer trimestre de 2022, verificando las evidencias para el cumplimiento de las 15 actividades programadas para el primer trimestre.
En este mes la Dirección de Análisis y Diseño Estratégico emitió el memorando reportando las alertas de los dos (2) productos que no reportaron avance de la Subdirección de Diseño, Evaluación y Sistematización y un (1) producto de la  Subsecretaria que llegó a una ejecución del 32%; lo anterior con el fin de que los líderes de las políticas promuevan la mejora continua evaluando las causas que afectan su cumplimiento y en caso de presentarse desviaciones, realicen los ajustes y/o modificaciones que se requieran para asegurar el cumplimiento en los siguientes periodos.
Esta pendiente la socialización del seguimiento del Plan de Ajuste y Sostenibilidad del primer trimestre, en el Comité Institucional de Gestión y Desempeño.</t>
  </si>
  <si>
    <t>9/05/2022. No se generan observaciones o recomendaciones respecto al análisis presentado en el seguimiento al indicador de gestión</t>
  </si>
  <si>
    <r>
      <t xml:space="preserve">Durante el mes de mayo, la Subdirección de Diseño, Evaluación y Sistematización adelanto actividades para socializar los resultados del FURAG 2021, que dan cuenta de la gestión institucional a partir de la implementación de las políticas del Modelo Integrado de Planeación y Gestión, así como las recomendaciones con las cuales se definen  actividades para reducir las brechas en cada una de las políticas; lo anterior se constituye en insumos para formular posibles nuevos productos en el Plan de ajuste y sostenibilidad 2022.
Adicionalmente, el  20 de mayo se socializó el seguimiento del primer trimestre del Plan de ajuste y sostenibilidad en el Comité Institucional de Gestión y Desempeño y se publicó en la pagina web: </t>
    </r>
    <r>
      <rPr>
        <sz val="9"/>
        <rFont val="Arial"/>
        <family val="2"/>
      </rPr>
      <t>https://www.integracionsocial.gov.co/index.php/transparencia/transparencia-y-acceso-a-la-informacion-publica.</t>
    </r>
    <r>
      <rPr>
        <sz val="9"/>
        <color theme="1"/>
        <rFont val="Arial"/>
        <family val="2"/>
      </rPr>
      <t xml:space="preserve">
La Subdirección de Diseño, Evaluación y Sistematización, de manera permanente mantiene comunicación con las dependencias para orientar y asesorar en la implementación de los lineamientos de las políticas del MIPG y en el cumplimiento de las actividades programadas en el Plan.</t>
    </r>
  </si>
  <si>
    <r>
      <t xml:space="preserve">Para el segundo trimestre el promedio programado en las actividades a ejecutar dentro del Plan de Ajuste y Sostenibilidad MIPG, fue del 100%. En el mes de junio se consolidó el segundo seguimiento al Plan, el cual programó 29 metas de las cuales 26 se cumplieron al 100%; 1 al 93%, 1 al 68% y 1 al 50%. De tal manera, se obtiene un </t>
    </r>
    <r>
      <rPr>
        <sz val="9"/>
        <rFont val="Arial"/>
        <family val="2"/>
      </rPr>
      <t>promedio</t>
    </r>
    <r>
      <rPr>
        <sz val="9"/>
        <color theme="1"/>
        <rFont val="Arial"/>
        <family val="2"/>
      </rPr>
      <t xml:space="preserve"> de cumplimiento del 97% para el segundo trimestre.
Adicionalmente, para el segundo seguimiento se recibe reporte de cumplimiento al 100% de los dos productos que no presentaron avance en el primer trimestre (N° 7 y 14), por lo cual para efectos del presente indicador, la ejecución global supera lo programado ubicándose en un 109%.
Para los tres (3) productos con avances inferiores al 100%, desde la Subdirección de Diseño, Evaluación y Sistematización se enviarán las alertas respectivas a las dependencias responsables, con el fin de asegurar su cumplimiento en los siguientes periodos.
Los resultados se consolidan en el mes de julio para su socialización y publicación.
Como evidencia se entrega la matriz del Plan de ajuste y sostenibilidad del Modelo Integrado de Planeación y Gestión (MIPG) con el seguimiento del segundo trimestre 2022.</t>
    </r>
  </si>
  <si>
    <t>14/07/2022. No se generan observaciones o recomendaciones respecto al análisis presentado en el seguimiento al indicador de gestión</t>
  </si>
  <si>
    <t>TI-002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</si>
  <si>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</si>
  <si>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</si>
  <si>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</si>
  <si>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</si>
  <si>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</si>
  <si>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Se presenta avance cualitativo de la ejecución del indicador. Durante el mes de Enero se planeó la implementación de 4 requerimientos los cuales finalizaron y se desplegaron en producción de acuerdo a lo planeado.
Listado de Temas
1) IOPS: Se corrige el error que hace que se envíen informes de supervisión varias veces, cuando el servidor se encuentra con cola alta
de procesamiento.
2) RAJ: Restauración de contraseñas de acceso a RAJ en la bases de datos de Producción Db_Login_Sdis.
3) CRP y CDP en el reporte de plan
anual de adquisiciones: Se corrige el error que hace que se muestren números decimales en los identificadores de CRP y CDP en el reporte de plan
anual de adquisiciones.
4) infancia BMT a BCS  SIRBE: Infancia BMT a BCS  SIRBE. Copiar la parametrización de las modalidades de infancia BMT a BCS</t>
  </si>
  <si>
    <t>14/03/2021 No se generan observaciones respecto al análisis presentado en el seguimiento al indicador de gestión. Se deja la siguiente recomendación: se debe adelantar todas las acciones pertinentes para dar cumplimiento a la meta propuesta.</t>
  </si>
  <si>
    <t>Se presenta avance cualitativo de la ejecución del indicador, durante el mes de febrero se planeó la implementación de 2 requerimientos los cuales finalizaron y se desplegaron en producción de acuerdo a lo planeado.
Listado de Temas
1) IOPS: Se implementa la opción de solicitar Unidad operativa al momento de crear un informe. Se migra el componente sincronizador IOPS/Seven desde el equipo 172.16.4.172 a la maquina IOPS producción.
2) TROPA SOCIAL: Se realizan actualización para habilitar una encuesta a varias subdirecciones en la plataforma web</t>
  </si>
  <si>
    <t>Se presenta avance cualitativo y cuantitativo de la ejecución del indicador, durante el mes de marzo se planeó la implementación de 3 requerimientos los cuales finalizaron y se desplegaron en producción de acuerdo a lo planeado.
En el 1 trimestre (enero a marzo) se implementaron 9 requerimientos, los cuales finalizaron en su totalidad según lo programado.</t>
  </si>
  <si>
    <t>19/04/2021 No se generan observaciones respecto al análisis presentado en el seguimiento al indicador de gestión. Se deja la siguiente recomendación: revisar la fuentes de datos y evidencia que sea acorde a lo que se está analizando en el indicador. Actualmente el indicador se encuentra en sobrecumplimiento, revisar la meta.</t>
  </si>
  <si>
    <t>Se presenta avance cualitativo de la ejecución del indicador, durante el mes de abril se planeó la implementación de 6 requerimientos los cuales finalizaron y se desplegaron en producción de acuerdo a lo planeado.
Listado de temas:
1.SIRBE: Cambio de versión EJECUTABLE sirbe para permitir ingreso de participantes en las nuevas modalidades. Se agotó el máximo del parámetro creado en el VB6 y no permite guardar personas en las nuevas modalidades.
2.SISTEMA DE SEGUIMIENTO NIÑO A NIÑO: Se requiere hacer el despliegue de la versión del Sistema de Información de Seguimiento Niño a Niño - SSNN, la cual incorpora ajustes y validaciones de acuerdo a los siguientes requerimientos:
- Información de niños duplicada.- Modificación de información cargada.- Evaluar cargue.- Evaluación y ajuste al módulo de seguridad.- Reconstrucción de todos los reportes.- Realizar un proceso de DataClean y DataQuality.
3.SIRBE:El equipo de calidad y soporte solicitan la restauración de información de actuaciones de dos personas (beneficiarios) que fueron borradas.
4.SISTEMA DE SEGUIMIENTO NIÑO A NIÑO: Se requiere hacer el despliegue de la versión del Sistema de Seguimiento Nominal - SSN, debido a una inconsistencia que se presenta en una consulta interna del Sistema de Información. La inconsistencia se debe a la no existencia del dato "usuario" en los cargues de información iniciales (2018), esta limitante hace que la consulta de personas en el sistema no devuelva datos. En este momento se ha realizado el ajuste y es vital hacer el despliegue para que los usuarios logren llegar a la información.
5.SIRBE:Se requiere hacer el despliegue de la versión del Sistema de Seguimiento Nominal - SSN, debido a inconsistencias detectadas por los usuarios en la operación diaria. Se realizaron las validaciones los ajustes y las pruebas por parte del equipo mostrando un comportamiento adecuado.
6.IOPS:Se añaden más campos en IOPS como filtro en la opción "Consultar Informes". Se corrige comportamiento que impedía mostrar botón de nuevas obligaciones en determinadas circunstancias. Se migra el componente sincronizador IOPS/Seven desde el equipo 172.16.4.172 a la maquina IOPS producción.</t>
  </si>
  <si>
    <t>10/05/2022 No se generan observaciones respecto al análisis presentado en el seguimiento al indicador de gestión. Se deja la siguiente recomendación: revisar el cumplimiento de la meta para el siguiente trimestre.</t>
  </si>
  <si>
    <t xml:space="preserve">Se presenta avance cualitativo de la ejecución del indicador, durante el mes de mayo se planeó la implementación de 10 requerimientos los cuales finalizaron y se desplegaron en producción de acuerdo a lo planeado.
Listado de temas:
1.AZDigital:Se requieren actualizar varios recursos de AZDigital para resolver el incidente en la búsqueda de usuarios en el módulo de radicación para los perfiles de usuario interno y coordinador de radicación y mejorar la generación del log de firma electrónica de AZsign.
2.RAJ:Restauración de contraseñas de acceso a RAJ.
3.SEVEN:Actualización del programa SCtContr en servidor de aplicaciones apus Seven ERP, por temas de versionamiento.
Actualización del programa SAfRater en servidor de aplicaciones apus Seven ERP, por temas de versionamiento. 
Actualización el programa rembolso de cajas menores.
4.IOPS:Se soluciona problema reportado de lentitud en obtención de informes.
5.AZDigital:Se requiere mejorar la creación de los logs por parte del gestor de firmas de AZsign.
6.SEVEN:Aplicar la política a nivel de servidor de dominio para todas las máquinas de la entidad por motivos de cambio del navegador Edge.
Actualización del  rpt  SCTLEGAL, ya que se eliminó la nota que señala: ""Documento firmado electrónicamente de acuerdo con la Ley 527 de 1999 y el Decreto 2364 de 2012"" por solicitud de la Subdirección de Contratación.
Actualización del  rpt  SPGSOCDP en servidor de reportes Andrómeda Seven ERP, ya que se ajustó la información y valores relacionados en el ele/pep por solicitud de la Subdirección financiera.
7.SISTEMA DE SEGUIMIENTO NOMINAL: Se requiere hacer el despliegue de la versión del Sistema de Seguimiento Nominal - SSN, debido a que la versión instalada en producción presenta inconsistencias y no es claro porque no responde como si lo hace la aplicación de pruebas. Por las diferencias se solicita que se realice un nuevo despliegue de la aplicación web, la aplicación api y los script's de base de datos.
8.IOPS:Se elimina dependencia IOPS/Seven para consulta de obligaciones.
9.FOCALIZACION:Modificación en el formulario de focalización en la sección de identificación
10.IOPS:Se añade el campo de fecha de presentado informe para pantalla de evaluación de informe supervisor y apoyo. Adicionalmente, se añadió la posibilidad de eliminar o desactivar en lote obligaciones por parte del usuario administrador. </t>
  </si>
  <si>
    <t>13/06/2022 No se generan observaciones respecto al análisis presentado en el seguimiento al indicador de gestión. Se deja la siguiente recomendación: tener en cuenta la recomendación que se deje en el reporte del mes de marzo, con respecto al sobrecumplimiento de la meta propuesta para está vigencia y las evidencias que sean acorde a lo que se está analizando.</t>
  </si>
  <si>
    <t>12/07/2022 No se generan observaciones respecto al análisis presentado en el seguimiento al indicador de gestión. Se deja la siguiente recomendación: tener en cuenta la recomendación que se dejó en el reporte del mes de marzo, con respecto al sobrecumplimiento de la meta propuesta (85%) para está vigencia, actualmente esta en 118% de cumplimiento. Igualmente, por favor revisar ortografía antes de enviar el reporte.</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</si>
  <si>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</si>
  <si>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</si>
  <si>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</si>
  <si>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</si>
  <si>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</si>
  <si>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</si>
  <si>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</si>
  <si>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2022</t>
  </si>
  <si>
    <t>EJECUTADO 31 MARZO</t>
  </si>
  <si>
    <t>EJECUTADO 30 JUNIO</t>
  </si>
  <si>
    <t>EJECUTADO 30 SEPTIEMBRE</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</si>
  <si>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</si>
  <si>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</si>
  <si>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</si>
  <si>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</si>
  <si>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0,33</t>
  </si>
  <si>
    <t>0,44</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</si>
  <si>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</si>
  <si>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</si>
  <si>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0,141</t>
  </si>
  <si>
    <t>0,225</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</si>
  <si>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</si>
  <si>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</si>
  <si>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0,03</t>
  </si>
  <si>
    <t>0,165</t>
  </si>
  <si>
    <t>0,2475</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</si>
  <si>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</si>
  <si>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</si>
  <si>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</si>
  <si>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</si>
  <si>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</si>
  <si>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</si>
  <si>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</si>
  <si>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</si>
  <si>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</si>
  <si>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</si>
  <si>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</si>
  <si>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</si>
  <si>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</si>
  <si>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</si>
  <si>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</si>
  <si>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0,09</t>
  </si>
  <si>
    <t>0,22</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</si>
  <si>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</si>
  <si>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</si>
  <si>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0,46</t>
  </si>
  <si>
    <t>0,54</t>
  </si>
  <si>
    <t>0,56</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</si>
  <si>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</si>
  <si>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</si>
  <si>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</si>
  <si>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</si>
  <si>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</si>
  <si>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</si>
  <si>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</si>
  <si>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</si>
  <si>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</si>
  <si>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</si>
  <si>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</si>
  <si>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</si>
  <si>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</si>
  <si>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</si>
  <si>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</si>
  <si>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</si>
  <si>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98,49</t>
  </si>
  <si>
    <t>99,2</t>
  </si>
  <si>
    <t>Entregar el 100% de los apoyos alimentarios requeridos por la población beneficiaria de los servicios sociales de integración social</t>
  </si>
  <si>
    <t xml:space="preserve">Porcentaje de apoyos alimentarios entregados a población beneficiaria de los servicios sociales </t>
  </si>
  <si>
    <t>97,48</t>
  </si>
  <si>
    <t>97,38</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</si>
  <si>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</si>
  <si>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</si>
  <si>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0,55</t>
  </si>
  <si>
    <t>0,58</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</si>
  <si>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</si>
  <si>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</si>
  <si>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0,34</t>
  </si>
  <si>
    <t>0,41</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</si>
  <si>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</si>
  <si>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</si>
  <si>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0,45</t>
  </si>
  <si>
    <t>0,07</t>
  </si>
  <si>
    <t>0,23</t>
  </si>
  <si>
    <t>0,3357</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</si>
  <si>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</si>
  <si>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</si>
  <si>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27,85%</t>
  </si>
  <si>
    <t>26,15</t>
  </si>
  <si>
    <t>27,03</t>
  </si>
  <si>
    <t>27,89</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</si>
  <si>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</si>
  <si>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</si>
  <si>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</si>
  <si>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10,81%</t>
  </si>
  <si>
    <t>1,34</t>
  </si>
  <si>
    <t>4,55</t>
  </si>
  <si>
    <t>8,65</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</si>
  <si>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</si>
  <si>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</si>
  <si>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</si>
  <si>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46,0%</t>
  </si>
  <si>
    <t>43,4</t>
  </si>
  <si>
    <t>54,5</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</si>
  <si>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</si>
  <si>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</si>
  <si>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</si>
  <si>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</si>
  <si>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</si>
  <si>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</si>
  <si>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12,14</t>
  </si>
  <si>
    <t>17,89</t>
  </si>
  <si>
    <t>20,13%</t>
  </si>
  <si>
    <t xml:space="preserve">Numero de obras nuevas construidas </t>
  </si>
  <si>
    <t xml:space="preserve">Porcentaje de equipamientos con mantenimiento </t>
  </si>
  <si>
    <t>54,6</t>
  </si>
  <si>
    <t>60,20%</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</si>
  <si>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</si>
  <si>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</si>
  <si>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</si>
  <si>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0,04</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</si>
  <si>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</si>
  <si>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</si>
  <si>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</si>
  <si>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</si>
  <si>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</si>
  <si>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</si>
  <si>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</si>
  <si>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</si>
  <si>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</si>
  <si>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</si>
  <si>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</si>
  <si>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</si>
  <si>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4,36</t>
  </si>
  <si>
    <t>15,97</t>
  </si>
  <si>
    <t>22,18</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</si>
  <si>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</si>
  <si>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</si>
  <si>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</si>
  <si>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</si>
  <si>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</si>
  <si>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</si>
  <si>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28,0%</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</si>
  <si>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</si>
  <si>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</si>
  <si>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</si>
  <si>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</si>
  <si>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70,0%</t>
  </si>
  <si>
    <t>47,5</t>
  </si>
  <si>
    <t>57,5</t>
  </si>
  <si>
    <t>61,88</t>
  </si>
  <si>
    <t>Diseñar e implementar una solución tecnológica que facilite la participación de la ciudadanía en la gestión
y oferta institucional</t>
  </si>
  <si>
    <t>Nivel de avance de la solución tecnologica</t>
  </si>
  <si>
    <t>100,0%</t>
  </si>
  <si>
    <t>92,5</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</si>
  <si>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</si>
  <si>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</si>
  <si>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</si>
  <si>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</si>
  <si>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25,0%</t>
  </si>
  <si>
    <t>19,6</t>
  </si>
  <si>
    <t>22,3</t>
  </si>
  <si>
    <t>22,75</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</si>
  <si>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</si>
  <si>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</si>
  <si>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59,46</t>
  </si>
  <si>
    <t>70,05</t>
  </si>
  <si>
    <t>85,25</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</si>
  <si>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</si>
  <si>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</si>
  <si>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47,14</t>
  </si>
  <si>
    <t>64,41</t>
  </si>
  <si>
    <t>81,55</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</si>
  <si>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</si>
  <si>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</si>
  <si>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</si>
  <si>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</si>
  <si>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30,0%</t>
  </si>
  <si>
    <t>1,87</t>
  </si>
  <si>
    <t>12,22</t>
  </si>
  <si>
    <t>25,5</t>
  </si>
  <si>
    <t>SECRETARÍA DISTRITAL DE INTEGRACIÓN SOCIAL
PLAN DE ACCIÓN INSTITUCIONAL 2022
PROGRAMACIÓN DE PRESUPUESTO</t>
  </si>
  <si>
    <t xml:space="preserve">Fuente: Bogdata </t>
  </si>
  <si>
    <t>Avance 31 de marzo de 2022</t>
  </si>
  <si>
    <t>Avance 30 de junio de 2022</t>
  </si>
  <si>
    <t>Avance 30 de septiembre de 2022</t>
  </si>
  <si>
    <t>Proyecto de Inversión</t>
  </si>
  <si>
    <t xml:space="preserve">Nombre </t>
  </si>
  <si>
    <t>Fuente de Financiación</t>
  </si>
  <si>
    <t>Presupuesto enero 2022</t>
  </si>
  <si>
    <t>Presupuesto vigente</t>
  </si>
  <si>
    <t>Compromisos</t>
  </si>
  <si>
    <t>% Avance</t>
  </si>
  <si>
    <t>1-100-F001  VA-Recursos distrito</t>
  </si>
  <si>
    <t>1-601-F001  PAS-Otros distrito</t>
  </si>
  <si>
    <t>Implementación de  estrategias y servicios integrales para el abordaje del fenómeno de habitabilidad en calle en Bogotá</t>
  </si>
  <si>
    <t>1-100-I008  VA-Fondo de pobres y espectáculos</t>
  </si>
  <si>
    <t>1-601-I008  PAS-Fondo pobres y espectáculos p</t>
  </si>
  <si>
    <t>1-601-I052  PAS-SGP propósito general</t>
  </si>
  <si>
    <t>1-602-I008  PAS-RB-Fondo pobres y espectáculo</t>
  </si>
  <si>
    <t>1-602-I049  PAS-RB-SGP propósito general</t>
  </si>
  <si>
    <t>2-100-I009  VA-SGP propósito general</t>
  </si>
  <si>
    <t>Implementación de una estrategia de acompañamiento  a  hogares  con mayor pobreza evidente y oculta  de Bogotá</t>
  </si>
  <si>
    <t>1-100-F039  VA-Crédito</t>
  </si>
  <si>
    <t>Servicio de atención a la población proveniente de flujos migratorios mixtos en Bogotá</t>
  </si>
  <si>
    <t>Compromiso social por la diversidad en Bogotá</t>
  </si>
  <si>
    <t>Espacios adecuados, inclusivos y seguros para el desarrollo social integral</t>
  </si>
  <si>
    <t>1-100-I012  VA-Estampilla propersonas mayores</t>
  </si>
  <si>
    <t>1-601-I012  PAS-Estampilla propersonas mayore</t>
  </si>
  <si>
    <t>1-300-I010  REAF-Estampilla propersonas mayor</t>
  </si>
  <si>
    <t>1-601-I037  PAS-Crédito</t>
  </si>
  <si>
    <t>Generación de Oportunidades para el Desarrollo Integral de la Niñez y la Adolescencia de Bogotá</t>
  </si>
  <si>
    <t>1-200-I049  RB-SGP propósito general</t>
  </si>
  <si>
    <t>1-601-I039  PAS-Otras nación</t>
  </si>
  <si>
    <t>2-100-I016  VA-Otras transferencias nación</t>
  </si>
  <si>
    <t>Compromiso por una alimentación integral en Bogotá</t>
  </si>
  <si>
    <t>1-200-F001  RB-Otros distrito</t>
  </si>
  <si>
    <t>1-601-I004  PAS-1% ingresos corrientes-Ley 99</t>
  </si>
  <si>
    <t>1-601-I015  PAS-Multas de tránsito</t>
  </si>
  <si>
    <t>1-601-I025  PAS-Derechos de tránsito</t>
  </si>
  <si>
    <t>1-200-I012  RB-Estampilla propersonas mayores</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</si>
  <si>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</si>
  <si>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</si>
  <si>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Compromiso con el envejecimiento activo y una Bogotá cuidadora e incluyente.</t>
  </si>
  <si>
    <t>Fortalecimiento de las oportunidades de  inclusión de las personas con discapacidad y sus familias, cuidadores-as en Bogotá</t>
  </si>
  <si>
    <t>1-604-I023  PAS-RF-SGP propósito general</t>
  </si>
  <si>
    <t>Prevención de la Maternidad y la Paternidad Temprana en Bogotá</t>
  </si>
  <si>
    <t>Generación "Jóvenes con derechos" en Bogotá.</t>
  </si>
  <si>
    <t>Mejoramiento de la capacidad de respuesta institucional de las Comisarías de Familia en Bogotá</t>
  </si>
  <si>
    <t>Fortalecimiento de la gestión de la información y el conocimiento con enfoque participativo y territorial</t>
  </si>
  <si>
    <t>Fortalecimiento institucional para una gestión pública efectiva y transparente en la ciudad de Bogotá</t>
  </si>
  <si>
    <t>Fortalecimiento de la Gestión Institucional y Desarrollo Integral del Talento Humano</t>
  </si>
  <si>
    <t>Fortalecimiento de los procesos territoriales y la construcción de respuestas integradoras e innovadoras en los territorios de la Bogotá – Región</t>
  </si>
  <si>
    <t>Total</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</si>
  <si>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</si>
  <si>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</si>
  <si>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</si>
  <si>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</si>
  <si>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</si>
  <si>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</si>
  <si>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</si>
  <si>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</si>
  <si>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</si>
  <si>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</si>
  <si>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</si>
  <si>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</si>
  <si>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</si>
  <si>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</si>
  <si>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</si>
  <si>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</si>
  <si>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</si>
  <si>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</si>
  <si>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</si>
  <si>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</si>
  <si>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</si>
  <si>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</si>
  <si>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</si>
  <si>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</si>
  <si>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</si>
  <si>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</si>
  <si>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</si>
  <si>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</si>
  <si>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</si>
  <si>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</si>
  <si>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</si>
  <si>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</si>
  <si>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</si>
  <si>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</si>
  <si>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</si>
  <si>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</si>
  <si>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</si>
  <si>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</si>
  <si>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</si>
  <si>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</si>
  <si>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</si>
  <si>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</si>
  <si>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</si>
  <si>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</si>
  <si>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</si>
  <si>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</si>
  <si>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</si>
  <si>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</si>
  <si>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</si>
  <si>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</si>
  <si>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</si>
  <si>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</si>
  <si>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</si>
  <si>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</si>
  <si>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</si>
  <si>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</si>
  <si>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</si>
  <si>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</si>
  <si>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</si>
  <si>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</si>
  <si>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proyectos de la Subdirección de Diseño, Evaluación y Sistematización</t>
  </si>
  <si>
    <t>(N° de seguimientos realizados  a los proyectos de inversión / N° de seguimientos programados)*100
I trim: 10% (reporte febrero)
II trim: 40% (reporte marzo, abril, mayo)
III trim: 70% (reporte junio, julio y agosto) 
IV trim: 100% (reporte septiembre, octubre y noviembre)</t>
  </si>
  <si>
    <t>Desde el equipo de seguimiento a proyectos se realizó el seguimiento correspondiente al informe SPI de 18 proyectos de inversión del  periodo enero a febrero de 2022, realizando la verificación de la información suministrada en los reportes, así como la retroalimentación a través de reuniones con los profesionales delegados de cada área técnica. Logrando con esto, contar con el reporte de metas a corte 28 de febrero.  
Como evidencia se anexan las 18 actas de retroalimentación de los seguimientos de los proyectos de inversión, el memorando de cronograma de entrega de SPI inicial, y el segundo memorando que ajusta cronograma para los periodos marzo a diciembre de 2022</t>
  </si>
  <si>
    <t>NO</t>
  </si>
  <si>
    <t>08/04/2022 Por favor verificar ya que no se evidencia el acta del proyecto 7565.
11/04/2022 No se generan observaciones o recomendaciones respecto a los avances y evidencias presentados en el monitoreo al riesgo de gestión.</t>
  </si>
  <si>
    <t>Desde el equipo de seguimiento a proyectos se realizó el seguimiento correspondiente al informe SPI de 18 proyectos de inversión en los periodos de enero marzo, de enero a abril y de enero a mayo de 2022, realizando la verificación de la información suministrada en los reportes, así como la retroalimentación a través de reuniones con los profesionales delegados de cada área técnica.
Como evidencia se anexan las 18 actas de retroalimentación de los seguimientos de los proyectos de inversión en cada uno de los meses antes mencionados, el memorando de cronograma de entrega de SPI inicial y el segundo memorando que ajusta cronograma para los periodos marzo a diciembre de 2022.</t>
  </si>
  <si>
    <t>8/07/2022 No se generan observaciones o recomendaciones respecto a los avances y evidencias presentados en el monitoreo al riesgo de gestión.</t>
  </si>
  <si>
    <t>Verificar la viabilidad de precios de referencia y la coherencia de los documentos adjuntos</t>
  </si>
  <si>
    <t>R-PE-003</t>
  </si>
  <si>
    <t>Debido a que las dependencias remiten información sin tener en cuenta los criterios del procedimiento Viabilidad de precios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</si>
  <si>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</si>
  <si>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</si>
  <si>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</si>
  <si>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</si>
  <si>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</si>
  <si>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que los valores remitidos por los posibles oferentes estén acordes con la realidad del mercado.
En el caso que la información presente inconsistencias se devuelve la solicitud a la dependencia solicitante para que realice el respectivo ajuste y continuar con el procedimiento. 
Como evidencia se cuenta con las solicitudes de viabilidad y los memorandos de viabilidad.</t>
  </si>
  <si>
    <t>Reducir</t>
  </si>
  <si>
    <t>Profesionales del equipo de costos de la Subdirección de Diseño, Evaluación y Sistematización</t>
  </si>
  <si>
    <t>(Número de solicitudes de viabilidad tramitadas oportunamente / Número de solicitudes de viabilidad radicadas por las dependencias) *100
Nota: debido a que la actividad se ejecuta a demanda, la meta para cada trimestre es del 100%.</t>
  </si>
  <si>
    <t xml:space="preserve">El equipo de costos de la Subdirección de Diseño, Evaluación y Sistematización, proyectó respuesta a 21 de las 21 solicitudes realizadas por las dependencias para obtener concepto favorable de viabilidad a los precios de referencia correspondientes a estudios de mercado, recibidos entre el 01 de enero al 31 de marzo de 2022, lo que nos da un porcentaje de avance del 100%. 
Discriminado de la siguiente manera:
* En enero se tramitaron 2 de 2 solicitudes 
* En el mes de febrero se tramitaron 15 de 15 solicitudes radicadas.
* Finalmente en el mes de marzo se tramitaron 4 de las 4 solicitudes allegadas el corte.
Evidencias: memorandos de solicitud de viabilidad de precios </t>
  </si>
  <si>
    <t>08/04/2022 Se recomienda verificar las evidencias ya que no se identifican las solicitudes de viabilidad, de acuerdo con lo establecido en la actividad de control.
11/04/2022 No se generan observaciones o recomendaciones respecto a los avances y evidencias presentados en el monitoreo al riesgo de gestión.</t>
  </si>
  <si>
    <t xml:space="preserve">El equipo de costos de la Subdirección de Diseño, Evaluación y Sistematización, proyectó respuesta a 25 de las 25 solicitudes realizadas por las dependencias para obtener concepto favorable de viabilidad a los precios de referencia correspondientes a estudios de mercado, recibidos entre el 01 de abril al 30 de junio de 2022, lo que nos da un porcentaje de avance del 100%. 
Discriminado de la siguiente manera:
* En abril se tramitaron 5 de 5 solicitudes 
* En el mes de mayo se tramitaron 7 de 7 solicitudes radicadas.
* Finalmente en el mes de junio se tramitaron 13 de las 13 solicitudes allegadas el corte.
Evidencias: memorandos de solicitud de viabilidad de precios </t>
  </si>
  <si>
    <t>08/07/2022 Se recomienda verificar la cantidad de soportes del mes junio, se identifican más de acuerdo al avance reportado.
11/07/2022 No se generan observaciones o recomendaciones respecto a los avances y evidencias presentados en el monitoreo al riesgo de gestión.</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</si>
  <si>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</si>
  <si>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</si>
  <si>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</si>
  <si>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</si>
  <si>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</si>
  <si>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</si>
  <si>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</si>
  <si>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</si>
  <si>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</si>
  <si>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</si>
  <si>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</si>
  <si>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</si>
  <si>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Con corte a 31 de marzo de 2022 se enviaron 6 memorandos a las dependencias para hacer entrega oficial de los 10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10 listados con las inconsistencias anexos</t>
  </si>
  <si>
    <t>08/04/2022 No se generan observaciones o recomendaciones respecto a los avances y evidencias presentados en el monitoreo al riesgo de gestión.</t>
  </si>
  <si>
    <t>Con corte a 30 de junio de 2022 se enviaron 6 memorandos a las dependencias para hacer entrega oficial de los 9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9 listados con las inconsistencias anexos</t>
  </si>
  <si>
    <t>Comunicación Estratégica</t>
  </si>
  <si>
    <t>Diseñar e implementar la estrategia de comunicación de la Secretaria de Integración Social a nivel interno y externo, con el fin de mantener informados a los grupos de interés y dar a conocer la gestión de la entidad.</t>
  </si>
  <si>
    <t>Establecer la estrategia de comunicación y sus respectivas directrices.</t>
  </si>
  <si>
    <t>Circular 007 de 28/02/2022</t>
  </si>
  <si>
    <t>R-CE-003</t>
  </si>
  <si>
    <t xml:space="preserve">Los insumos entregados por las áreas o procesos solicitantes de los servicios ofrecidos por la Oficina Asesora de Comunicaciones, pueden alterar el resultado del producto cuando no se entregan los insumos completos, a tiempo, o con la aprobación correspondiente. </t>
  </si>
  <si>
    <t>Posibilidad de afectación de la imagen institucional por Incumplimiento de la estrategia de comunicación interna y externa, la cual se encuentra alineada con la política de comunicaciones de la Entidad, debido a posibles desviaciones en la calidad y oportunidad  de la información suministrada por las dependencias, para la entrega de productos por parte de la Oficina Asesora de Comunicaciones.</t>
  </si>
  <si>
    <t xml:space="preserve">
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</si>
  <si>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 xml:space="preserve">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</si>
  <si>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Profesional Designado por el jefe de la Oficina Asesora de Comunicaciones</t>
  </si>
  <si>
    <t>(Número de socializaciones de la política y los lineamientos de comunicaciones de la entidad realizados / 11 socializaciones de la política y los lineamientos de comunicaciones de la entidad programadas) *100</t>
  </si>
  <si>
    <t xml:space="preserve">Durante el primer trimestre se realizó la solicitud a las direcciones, subdirecciones y oficinas asesoras la actualización o reporte de  enlaces de comunicación con el fin de establecer las personas asignadas para allegar a los respectivos buzones la socialización los lineamientos de comunicaciones.
Igualmente, se realizaron mesas de trabajo para la elaboración del plan de comunicaciones con base en los objetivos, líneas de acción e indicadores contenidos en la Política Institucional de Comunicaciones aprobada en 2021, finalmente presentado y aprobado el 31 de marzo de 2022. 
Mediante correo electrónico se realizó la socialización de la Política de comunicaciones en el mes de marzo.
</t>
  </si>
  <si>
    <t>18/04/2022
Se sugiere que el nivel de avance se reporte en los términos del indicador o criterio de medición, por lo cual el avance para el primer trimestre es del 9% que corresponde a 1 de las 11 socializaciones programadas.
20/04/2022
No se generan observaciones ni recomendaciones adicionales  para el periodo reportado.</t>
  </si>
  <si>
    <t>Durante el segundo trimestre se realizaron  socializaciones  a los referentes de comunicación territorial y de nivel central se realizaron igualmente seguimientos  al plan de comunicaciones al interior de la oficina para un total de tres (3) socializaciones, atendiendo así la periodicidad  del indicador con el fin de asegurar la implementación de la estrategia de comunicación institucional.</t>
  </si>
  <si>
    <t>14/07/2022
El análisis reportado corresponde al primer trimestre de la vigencia, por favor ajustar.
Se debe cargar el reporte, así como sus respectivas evidencias en la carpeta compartida.
18/07/2022
No se generan observaciones ni recomendaciones adicionales  para el periodo reportado.</t>
  </si>
  <si>
    <t xml:space="preserve"> Establecer la estrategia de comunicación y sus respectivas directrices.</t>
  </si>
  <si>
    <t>R-CE-004</t>
  </si>
  <si>
    <t xml:space="preserve">Falta de conocimiento y aplicación de los procedimientos establecidos por la entidad para el manejo de situaciones imprevistas o de crisis, que puedan afectar la imagen y la prestación de los servicios que brinda la Secretaría Distrital de Integración Social. </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</si>
  <si>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</si>
  <si>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socializaciones bimensuales al equipo directivo de la entidad y a los referentes de comunicación de nivel central y territorial sobre de los lineamientos establecidos en el Manual de Crisis para el manejo apropiado de los sucesos institucionales que puedan afectar la imagen de la Secretaría Distrital de Integración Social, a fin de que la Entidad pueda reaccionar correcta y oportunamente frente los medios de comunicación y grupos de interés ante una situación de información negativa o imprecisa.
En caso de no realizar  la socializaciones bimensuales, el profesional designado elaborará un contenido estratégico para ser enviado por correo institucional  al equipo directivo de la entidad y a los referentes de comunicación de nivel central y territorial otorgando toda la información necesaria para generar conocimiento alrededor del Manual de Crisis. 
Se aportarán como evidencias las presentaciones de los temas expuestos, actas y/o listados de asistencia o remisión de los contenidos vía correo electrónico.  </t>
  </si>
  <si>
    <t>20% - Muy baja</t>
  </si>
  <si>
    <r>
      <t xml:space="preserve">Profesional designado </t>
    </r>
    <r>
      <rPr>
        <sz val="10"/>
        <rFont val="Arial"/>
        <family val="2"/>
      </rPr>
      <t>por el jefe de la Oficina Asesora de Comunicaciones</t>
    </r>
  </si>
  <si>
    <t>(Número de socializaciones del manual de crisis realizadas/ 6 socializaciones del manual de crisis programadas) 100</t>
  </si>
  <si>
    <t xml:space="preserve">Durante el primer trimestre se realizó la solicitud a las direcciones, subdirecciones y oficinas asesoras la actualización o reporte enlaces de comunicación con el fin de establecer las personas asignadas para allegar a los respectivos buzones la socialización los lineamientos de comunicaciones.
Se realizó la planeación de seis sesiones para la socialización del Manual de Crisis y se remitió la primera Socialización mediante correo electrónico tanto a los directivos como a los enlaces de comunicación.
</t>
  </si>
  <si>
    <t>18/04/2022
Se sugiere que el nivel de avance se reporte en los términos del indicador o criterio de medición, por lo cual el avance para el primer trimestre es del 17% que corresponde a 1 de las 6 socializaciones programadas.
20/04/2022
No se generan observaciones ni recomendaciones adicionales  para el periodo reportado.</t>
  </si>
  <si>
    <t xml:space="preserve">
Durante el segundo  trimestre se realizó  la socialización del manual de crisis de acuerdo a la programación  para los meses de abril y junio (2 socializaciones), permitiendo así dar cumplimiento a las actividades  en un 34%.</t>
  </si>
  <si>
    <t>14/07/2022
Ajustar los porcentajes de avance reportados: el nivel de avance del período corresponde al 33% y del nivel de avance acumulado para el periodo seria del 50%.
Se debe cargar el reporte, así como sus respectivas evidencias en la carpeta compartida.
18/07/2022
No se generan observaciones ni recomendaciones adicionales  para el periodo reportado.</t>
  </si>
  <si>
    <t>El reporte inoportuno o el no reporte  de alertas a la Oficina Asesora de Comunicaciones, frente a sucesos institucionales que puedan afectar la imagen positiva de la entidad.</t>
  </si>
  <si>
    <t>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primeros días de cada mes, éste debe presentarse antes del día quince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</si>
  <si>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</si>
  <si>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</si>
  <si>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 Se realizó monitoreo de medios   durante los meses de enero, febrero y marzo los cuales  cual  arrojaron  que en el mes de enero  se mencionó los servicio que presta la SDIS mediante 77 noticias neutras, en febrero mediante 64  menciones neutras  y en marzo 64  así:  positivas  37 y neutras 32 , dicha información fue  remitida mediante presentaciones al correo electrónico a los directivos de la entidad.</t>
  </si>
  <si>
    <t>18/04/2022
Se sugiere que el nivel de avance se reporte en los términos del indicador o criterio de medición, por lo cual el avance para el primer trimestre es del 9% que corresponde a 1 de las 11 informes de monitoreos de medios presentados programados.
20/04/2022
No se generan observaciones ni recomendaciones adicionales  para el periodo reportado.</t>
  </si>
  <si>
    <t xml:space="preserve"> Respecto al monitoreo de medios, se remitió efectivamente al cuerpo directivo de la entidad mediante correo electrónico,  los  seguimientos  de los  meses de  abril, mayo y junio  oportunamente , es importante aclarar que para el primer trimestre  se reportó envío de los monitoreo  a los directivos , de los cuales  se puede evidenciar en remisión del mes de marzo, por lo tanto el cumplimiento del indicador para el primer trimestre  es del 27% programado, permitiendo un avance acumulado de 54%.</t>
  </si>
  <si>
    <t>14/07/2022
Ajustar los porcentajes de avance reportados: el nivel de avance del período corresponde al 27% y del nivel de avance acumulado para el periodo seria del 54% teniendo en cuenta que a la fecha de corte se han realizado 6 de los 11 informes programados. En ese sentido ajustar la descripción de avances del periodo.
Se debe cargar el reporte, así como sus respectivas evidencias en la carpeta compartida.
18/07/2022
No se generan observaciones ni recomendaciones adicionales  para el periodo reportado.</t>
  </si>
  <si>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</si>
  <si>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</si>
  <si>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</si>
  <si>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</si>
  <si>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</si>
  <si>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</si>
  <si>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</si>
  <si>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</si>
  <si>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/Número de seguimientos programados al PETI)*100
Nota: 4 seguimientos.</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</si>
  <si>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2022.</t>
  </si>
  <si>
    <t>19/04/2021
No se generan observaciones respecto a los avances y evidencias presentados en el monitoreo al riesgo de gestión.</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</si>
  <si>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junio de 2022.
Nota: en el primer monitoreo realizado, el avance registrado correspondió al periodo reportado, más no al avance con respecto a la meta para la vigencia. Por lo cual,  para el presente periodo se realiza el ajuste en los porcentajes de avance, diferenciando el cumplimiento del periodo y el avance acumulado.</t>
  </si>
  <si>
    <t>14/07/2021
No se generan observaciones respecto a los avances y evidencias presentados en el monitoreo al riesgo de gestión.</t>
  </si>
  <si>
    <t>Gestion del conocimiento</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</si>
  <si>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</si>
  <si>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</si>
  <si>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No se implementan los mecanismos de seguimiento y control a la implementación del procedimiento de Transferencia o Intercambio de Información con terceros</t>
  </si>
  <si>
    <t>Posibilidad de que se incumplan las disposiciones legales en materia de proteccion de datos personales a través de la transferencia o intercambio de informacion con terceros sin el cumplimiento de los requisitos legales y técnicos, debido a la deficiencia en la implementación de los mecanismos de seguimiento en el cumplimiento del procedimiento Transferencia e intercambio de informacion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</si>
  <si>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Informacion con el tercero. En caso de no realizar la verificacion del Formato de Identificación previo a la suscripción del Acuerdo de Intercambio de Información, la verificación del Formato se realizará dentro de los dos (2)meses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</si>
  <si>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 xml:space="preserve">1. Recibir del área interesada el FOR-GC-075 Formato de Identificación de Procesos de Transferencia o Intercambio de Información con Terceros
2. Diligenciar en el Formato la información a cargo de la Subdireccion de Investigación e Información -SII y de la Dirección de Análisis y Diseño Estratégico -DADE
4. Verificar el correcto y completo diligenciamiento del Formato 
5. Otorgar el visto bueno al Formato </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</si>
  <si>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</si>
  <si>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</si>
  <si>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Durante el periodo reportado no se ha finalizado la gestión de los procesos de transferencia o intercambio de información que han sido solicitado por las dependencias interesadas, que permita el diligenciamiento completo y visto bueno del Formato de Identificacion de transferencia o intercambio de información con terceros.</t>
  </si>
  <si>
    <t>12/04/2022. No se generan observaciones por parte de la segunda línea de defensa, respecto a los avances y evidencias presentados en el monitoreo al riesgo de gestión.</t>
  </si>
  <si>
    <t>Durante el periodo entre el 1 de abril al 30 de junio de 2022 no se ha finalizado la gestión de los procesos de transferencia o intercambio de información que han sido solicitados por las dependencias interesadas, que permita el diligenciamiento completo y visto bueno del Formato de Identificación de transferencia o intercambio de información con terceros.  Se adjunta presentación con el estado a la fecha de los procesos de Acuerdos de Intercambio de Información.</t>
  </si>
  <si>
    <t>13/07/2022. No se generan observaciones por parte de la segunda línea de defensa, respecto a los avances y evidencias presentados en el monitoreo al riesgo de gestión.</t>
  </si>
  <si>
    <t xml:space="preserve">Semestralmente, el(la) responsable del Procedimiento de Transferencia o Intercambio de Informacion consolida los FOR-GC-075 Formatos de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de Gestión del Conocimiento realiza el requerimiento al(a) responsable del procedimiento de Transferencia o Intercambio de Informacion para que lo realice de manera inmediata. Como evidencia se cuenta con el correo electrónico con el archivo con el análisis de los formatos de Identificacion y la generación de alertas y recomendaciones remitido al(a) Director(a) de Análisis y Diseño Estratégico y al(la) Gestor(a) del Proceso de Gestión del Conocimiento. </t>
  </si>
  <si>
    <t>1. Consolidar los Formatos de Identificación de Procesos de Transferencia o Intercambio de Información con Terceros recibidos en el semestre
2. Analizar el cumplimiento a los requisitos técnicos y legales de los formatos
3. Generar alertas y recomendaciones para subsanar los procesos de transferencia o intercambio de informacion con deficiencias
4.Remitir por correo electronico el documento consolidado al Director(a) de Análisis y Diseño Estratégico y al(a) gestor del proceso de Gestion del Conocimiento para aprobacion.
5. Remitir vía comunicacion interna a las dependencias responsables de los procesos de transferencia o intercambio de informacion las alertas y recomendaciones efectuadas para su implementacion.</t>
  </si>
  <si>
    <t xml:space="preserve">Número de documentos de análisis del cumplimiento de requisitos legales y tecnicos de los formatos de identificacion de procesos de transferencia o intercambio de información. </t>
  </si>
  <si>
    <t>Esta actividad de control no se encuentra programada para este reporte</t>
  </si>
  <si>
    <t>Durante el periodo 1 de enero a 30 de junio de 2022 no se ha finalizado la gestión de los procesos de transferencia o intercambio de información que han sido solicitado por las dependencias interesadas, que permita el diligenciamiento, aprobación, consolidación y análisis de los Formato de Identificación de transferencia o intercambio de información con terceros. Se adjunta presentación con el estado a la fecha de los procesos de Acuerdos de Intercambio de Información.
De esta manera, no se ha materializado el riesgo de gestión del proceso, por cuanto no se ha finalizado los procesos de transferencia o intercambio de información en curso. Adjunto modelo de Formato de identificación de acuerdo de intercambio de información que se diligenció para el caso de IDPAC, el cual no ha tenido retroalimentación del área técnica.</t>
  </si>
  <si>
    <t>Liderar la formulación, implementación, articulación y seguimiento de las políticas públicas sociales para contribuir en la realización de derechos de los grupos poblacionales y familias del distrito mediante la articulación con los diferentes actores, en el marco de las competencias de la Secretaría Distrital de Integración Social.</t>
  </si>
  <si>
    <t>Implementar las políticas públicas sociales</t>
  </si>
  <si>
    <t>Circular No. 007  del 28/02/2022</t>
  </si>
  <si>
    <t>R-GPS-001</t>
  </si>
  <si>
    <t xml:space="preserve">Desconocimiento de las normas vigentes que enmarcan el desarrollo de las fases de las políticas públicas en el distrito por parte de los referentes y equipos de política </t>
  </si>
  <si>
    <t>Posibilidad de inadecuada ejecución en las fases de la las políticas públicas sociales formulación, implementación y evaluación, al omitir o desarrollar acciones no acordes con lo establecido en la norma vigente, como causa del desconocimiento por parte de los referentes y equipos de política</t>
  </si>
  <si>
    <t>80% - Alta</t>
  </si>
  <si>
    <t>El(a) Director(a) Poblacional realiza mínimo una vez en el semestre una sesión de actualización virtual o presencial  sobre normatividad vigente, dirigida a los referentes de política con el fin de evitar imprecisiones en el desarrollo de las fases de las políticas públicas.
En caso de no lograrse se envía la información por correo electrónico a los referentes y equipos de política pública.
Como evidencia se cuenta con correo electrónico y/o planilla de asistencia y/o ayuda de memoria.</t>
  </si>
  <si>
    <t>Director(a) Poblacional</t>
  </si>
  <si>
    <t>(No. de sesiones de actualización ejecutadas / No. de sesiones de actualización programadas) * 100
Se realizará mínimo una sesión en cada semestre de la vigencia</t>
  </si>
  <si>
    <t xml:space="preserve">La Dirección Poblacional programa una sesión de actualización virtual de las normas vigentes que enmarcan el desarrollo de las fases de las políticas públicas en el distrito en coordinación con la Secretaría de Planeación. Esta jornada se realiza el 18 de marzo en el marco se la segunda reunión ampliada del equipo de política donde participaron las Subdirecciones Técnicas, Dirección de Análisis y Diseño Estratégico, Dirección Poblacional y Subsecretaría (Ver Anexo 1, 2 y 2A).  Los temas abordados se relacionan con las fases de implementación y seguimiento de las políticas (Ver Anexo 3), además de actualizar la normativa interna que enmarca el proceso (Ver Anexo 4). 
La evidencia anexada incluye: correo de convocatoria con agenda, listado de asistencia, ayuda de memoria y presentaciones utilizadas durante la sesión. </t>
  </si>
  <si>
    <t>07/04/2022 Se recomienda realizar la descripción del avance en coherencia con la actividad de control, riesgo y causa identificados.
08/04/2022 No se generan observaciones o recomendaciones respecto a los avances y evidencias presentados en el monitoreo al riesgo de gestión.</t>
  </si>
  <si>
    <t>Durante el segundo trimestre del año en curso no se presentaron actualizaciones de la norma vigente, sin embargo, con el fin de evitar imprecisiones en el desarrollo de las fases de las políticas públicas, se remite a los referentes de política documentos normativos que orientan la formulación, implementación, evaluación y seguimiento de las políticas públicas sociales en el distrito vía correo electrónico así:
* 8 de abril  Circular 011 - SISTEMA DISTRITAL DE EVALUACIONES
* 27 de mayo Memorando ORIENTACIONES PARA LOS REPORTES DE PLANES DE ACCIÓN DE LAS POLÍTICAS PÚBLICAS DISTRITALES
* 27 de mayo NUEVA GUÍA FORMULACIÓN E IMPLEMENTACIÓN P.P.
* 28 junio NORMATIVIDAD VIGENTE (VARIOS DOCUMENTOS)
Como evidencia se cuenta con correo electrónico de las fechas enunciadas.</t>
  </si>
  <si>
    <t>08/07/2022 Se recomienda realizar la descripción del avance y aporte de evidencias, en coherencia con la actividad de control, riesgo y causa identificados. Así mismo se sugiere ser  más específicos en el análisis reportado, por ejemplo indicar; fecha en las cuales se realizaron las socializaciones, quienes y cuantos participantes asistieron, entre otros.
Adicionalmente, se recomienda verificar que las evidencias y gestión reportada corresponda al periodo al cual se le esta realizando el monitoreo (1 de abril al 30 de junio), verificar anexos 1 a 5.
18/07/2022 08/04/2022 No se generan observaciones o recomendaciones respecto a los avances y evidencias presentados en el monitoreo al riesgo de gestión.</t>
  </si>
  <si>
    <t>Diseño e innovación de los servicios sociales</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</si>
  <si>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</si>
  <si>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t>Desarrollar las acciones establecidas por el lineamiento para la creación o actualización de los servicios sociales</t>
  </si>
  <si>
    <t>Circular 007 del 28/02/2022</t>
  </si>
  <si>
    <t>R-DIS-001</t>
  </si>
  <si>
    <t>No se tiene estandarizado el diseño de los servicios sociales de la entidad.</t>
  </si>
  <si>
    <t xml:space="preserve">
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</si>
  <si>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Cada vez que las subdirecciones misionales que lideran los servicios sociales, crean o transforman un servicio social, el designado(a) por el respectivo Subdirector(a) realiza la presentación respectiva ante la mesa técnica operativa del consejo GIS, la cual verifica que los documentos se encuentren en coherencia con el plan de desarrollo, el proyecto de inversión y los objetivos estratégicos, debido a que estos permiten determinar las acciones orientadas a satisfacer las necesidades detectadas de la población vulnerable. Luego se presenta para su aprobación en el consejo GIS. En caso que el servicio no supere la aprobación en alguna de las instancias, se devuelve para su ajuste hasta lograr su aprobación con el cumplimiento de los requisitos. 
Como evidencia se cuenta con las actas de las instancias que realizan la respectiva revisión y aprobación.</t>
  </si>
  <si>
    <t>Evitar</t>
  </si>
  <si>
    <t>Designado por el subdirector (a) misional correspondiente</t>
  </si>
  <si>
    <t xml:space="preserve">( # de servicios aprobados en el Consejo GIS acumulados / # de servicios creados o transformados  revisados en la mesa técnica acumulados) * 100
</t>
  </si>
  <si>
    <t>Durante el primer trimestre del año 2022, no realizaron solicitudes por parte de las Subdirecciones Técnicas de la Secretaría Distrital de Integración Social a la Mesa Técnica GIS, la revisión de servicios a crear o transformar, por lo tanto no se adelarantaron acciones relacionadas con la actividad. 
* Es importante tener en cuenta que debido a que no se requirió ejecutar la actividad de control, se da cumplida por en un 100%, por cuanto no se afecta la probabilidad para una posible materialización del riesgo.</t>
  </si>
  <si>
    <t xml:space="preserve">08/04/2022: No se presentan observaciones al reporte y evidencias enviados. </t>
  </si>
  <si>
    <r>
      <t>Durante el segundo trimestre del año 2022, y de acuerdo con el memorando Int. de mayo de 2022 asunto " Periodo de transición para la transformación de los servicios sociales y reglas de transición con respecto a los beneficiarios". Se adelantaron (3) jornadas de la Mesa técnica de Gestión Integral Social - GIS, los días: 24 de mayo 2022, 14 de junio 2022 y 17 de junio 2022.
Durante cada una de las jornadas adelantadas, el líder y/o la gestora del proceso "Diseño e Innovación de los Servicios Sociales" realizó los aportes y recomendaciones requeridos con el fin de propender en mantener la naturaleza y objeto del servicio, modalidad o estrategia, para el fin que fueron creados "</t>
    </r>
    <r>
      <rPr>
        <i/>
        <sz val="10"/>
        <rFont val="Arial"/>
        <family val="2"/>
      </rPr>
      <t xml:space="preserve">atender necesidades de un grupo poblacional desde la realidad territorial </t>
    </r>
    <r>
      <rPr>
        <sz val="10"/>
        <rFont val="Arial"/>
        <family val="2"/>
      </rPr>
      <t xml:space="preserve">". Por lo tanto, los  ajustes a realizar no deben disminuir la atención y calidad de los servicios sociales.  
De ahí que, varias de las modalidades y estrategias a ajustar no se validaron y se solicitó al área técnica las modificaciones respectivas, como se evidencia en las actas anexas. </t>
    </r>
  </si>
  <si>
    <t xml:space="preserve">14/07/2022: No se presentan observaciones al reporte y evidencias enviados. </t>
  </si>
  <si>
    <t>Formular estándares de calidad de los servicios sociales</t>
  </si>
  <si>
    <t>R-DIS-003</t>
  </si>
  <si>
    <t xml:space="preserve">Sólo 11 de los 32 servicios brindados en la entidad cuentan con estándares de calidad oficializados; y los servicios sociales que están estandarizados, tienen pendiente actualizaciones, que son necesarias para que los mismos cumplan con lineamientos de calidad. </t>
  </si>
  <si>
    <t>Posibilidad que los servicios sociales no cuenten con lineamientos de calidad, generando insatisfacción en la población atendida, debido a que la SDIS no cuenta con lineamientos y procedimientos actualizados acorde con los cambios normativos internos para la prestación de servicios con calidad y a que las Subdirecciones técnicas no realizan la implementación de los mismos.</t>
  </si>
  <si>
    <t>La asesora de Despacho asignada a la Subsecretaría en lo respectivo al diseño e innovación de los servicios sociales de la Secretaría Distrital de Integración Social, se encarga de liderar las actividades de acuerdo con un cronograma de actividades previamente establecido para la construcción de la Política de calidad de los servicios sociales de la SDIS. En caso que no se cree la Política de calidad, se dispondrá a la actualización del procedimiento para la formulación de los estándares de calidad de los servicios sociales. 
Como evidencia de esta actividad se cuenta con las actas de reunión, cronograma de actividades y al finalizar la vigencia la Política de calidad de los servicios sociales de la SDIS.</t>
  </si>
  <si>
    <t>Asesora de Despacho asignada a la Subsecretaría en lo respectivo al diseño e innovación de los servicios sociales de la SDIS</t>
  </si>
  <si>
    <t>(No. de actividades realizadas para la construcción de la Política de Calidad de los servicios sociales de la Secretaría Distrital de Integración Social en el periodo) / (No. de actividades programadas para la construcción de la Política de calidad de  los servicios sociales de la Secretaría Distrital de Integración Social en el periodo )*100</t>
  </si>
  <si>
    <t xml:space="preserve">
De acuerdo con el cronograma definido para la formulación de la Política de calidad de los servicios sociales de la SDIS, durante el primer trimestre se avanzó en el desarrollo de las siguientes actividades programadas: 
1. Identificación  de cada servicio junto con sus modalidades y estrategias, relacionando los documentos que orientan la prestación de los servicios sociales oficializados en el mapa de procesos.    
2. Identicación del estado normativo de los servicios sociales de la SDIS que por Resolución tienen establecidos estándares de calidad. 
3. Diseño de propuesta borrador de la Resolución de la Política de Calidad para los  servicios sociales de la SDIS .
Como evidencia se anexan los entregables de las actividades mencionadas anteriormente, que fueron definidas en el cronograma para la construcción de la Política de Calidad de los servicios sociales. </t>
  </si>
  <si>
    <t xml:space="preserve">De acuerdo con el cronograma definido para la formulación de la Política de calidad de los servicios de la SDIS, durante el segundo trimestre se avanzó en el desarrollo de las siguientes actividades programadas:
1. Socialización de la propuesta de Resolución dela Política de calidad de los servicios sociales de la SDIS. 
2. Recopilación de observaciones por parte de cada área.
3. Elaboración Resolución ajustada. 
Como evidencia se anexan los entregables de las actividades mencionadas que corresponde a las actividades programadas en el cronograma para la construcción de la Política de Calidad de los Servicios Sociales. </t>
  </si>
  <si>
    <t>Prestación de Servicios Sociales para la Inclusión Social</t>
  </si>
  <si>
    <t>Prestar servicios y atenciones sociales dirigidos a la población más vulnerable del Distrito, para contribuir a la inclusión social en desarrollo de las políticas públicas sociales.</t>
  </si>
  <si>
    <t>Realizar seguimiento y autocontrol al desempeño del proceso (Políticas de gestión y desempeño, planes, procedimientos, documentos asociados, indicadores y riesgos)</t>
  </si>
  <si>
    <t>R-PSS-002</t>
  </si>
  <si>
    <t>Debido a la ausencia de mecanismos de seguimiento  que midan la gestión propia del proceso</t>
  </si>
  <si>
    <t>Posibilidad de que se implementen de manera deficiente los mecanismos de seguimiento y autocontrol en el desarrollo de las etapas del proceso, derivada de la ausencia de una instancia donde se realice el seguimiento y control de la operativización y acompañamiento a los equipos de los servicios sociales.</t>
  </si>
  <si>
    <t>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</si>
  <si>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</si>
  <si>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Una (1) reunión  mensual)*100
Meta: 11 reuniones</t>
  </si>
  <si>
    <t>11 reuniones correspondientes al 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</si>
  <si>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</si>
  <si>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18/04/2022. No se generan observaciones por parte de la segunda línea de defensa, respecto a los avances  presentados en el primer monitoreo al riesgo de gestión.</t>
  </si>
  <si>
    <t>Se realizó reunión mensual ordinaria de la  Mesa de implementación del sistema de gestión de las dependencias misionales, en el cual se realiza un monitoreo permanente a las actividades del proceso.  Como evidencia se entrega:
Abril
* Acta y asistencia Mesa SG Misional
* Presentación Mesa SG Misional
Mayo
* Acta y asistencia Mesa SG Misional
* Presentaciones Mesa SG Misional.  
Junio
* Acta y asistencia Mesa SG Misional
* Presentaciones Mesa SG Misional.</t>
  </si>
  <si>
    <t>12/07/2022. No se generan observaciones por parte de la segunda línea de defensa, respecto a los avances  presentados en el segundo monitoreo al riesgo de gestión.</t>
  </si>
  <si>
    <t>Realizar seguimiento a la operación de los servicios sociales</t>
  </si>
  <si>
    <t>R-PSS-003</t>
  </si>
  <si>
    <t>Debido a que el sistema de información existente no realiza procesamiento de datos y el mismo está sujeto a margen de error humano</t>
  </si>
  <si>
    <t>Posibilidad de que no se recolecten los datos de los participantes de los servicios sociales de manera oportuna, por la falta de lineamientos claros en la recolección, crítica y digitación de la información misional de los servicios sociales, derivada de una ausencia de conocimiento y apropiación de los procedimientos y protocolos relacionados al diligenciamiento y digitación de la información misional.</t>
  </si>
  <si>
    <t>100% - Muy alta</t>
  </si>
  <si>
    <t>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</si>
  <si>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</si>
  <si>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</si>
  <si>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</si>
  <si>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Esta actividad comienza a partir del mes de mayo de la presente vigencia</t>
  </si>
  <si>
    <t>18/04/2022. No se generan observaciones por parte de la segunda línea de defensa, respecto al primer monitoreo al riesgo de gestión.</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</si>
  <si>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</si>
  <si>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12/07/2022. No se generan observaciones por parte de la segunda línea de defensa, respecto a los avances  presentados en el segundo monitoreo al riesgo de gestión.
No obstante, se generan las siguientes recomendaciones para tener en cuenta para el siguiente monitoreo:
1. Oficializar el Formato informe calidad de la información misional - Subdirecciones técnicas de nivel central,  y marcarlo como "Documento no controlado" entre tanto se siga usando en periodo de prueba. 
2. Precisar en el informe general de calidad del dato, que la información referida como "Dirección de Nutrición y Abastecimiento", corresponde solo a la Subdirección de Abastecimiento, pues el procedimiento no aplica para la Subdirección de Nutrición.</t>
  </si>
  <si>
    <t>Debido a la falta de claridad en el diligenciamiento y digitación de la información de las fichas SIRBE</t>
  </si>
  <si>
    <t>Anualmente, los gestores del sistema de gestión de las dependencias misionales, realizan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SG enviará por correo electrónico a los responsables del servicio social, el protocolo para su conocimiento y apropiación. De las reuniones quedará como registro un acta y su listado de asistencia.</t>
  </si>
  <si>
    <t>Gestores(as) del sistema de gestión de las dependencias misionales</t>
  </si>
  <si>
    <t>(Número socializaciones  realizadas / Número de dependencias misionales del nivel central)*100
Nota: se realizará una  socialización por dependencia misional sin tener en cuenta a la Subdirección para la familia, en la cual no aplica el protocolo.</t>
  </si>
  <si>
    <t>10 socializaciones correspondientes al 100%</t>
  </si>
  <si>
    <t>Esta actividad comienza a partir del mes de abril de la presente vigencia.</t>
  </si>
  <si>
    <t>La subdirección para la adultez realiza socialización del protocolo formulación de la descripción del problema y concepto profesional (PTC-PSS-035). 
Se anexa acta y asistencia de la socialización de las siguientes dependencias:
1. Subdirección para la Adultez.</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</si>
  <si>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</si>
  <si>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</si>
  <si>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</si>
  <si>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Circular 015 del 20/05/2022</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</si>
  <si>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</si>
  <si>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</si>
  <si>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</si>
  <si>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.El profesional del componente de Fortalecimiento del Servicio del equipo del Servicio Integral de Atención a la Ciudadanía - SIAC, desarrolla 36 jornadas de sensibilización (talleres), estas se realizan mensualmente (según programación), dirigida a servidores, servidoras y contratistas de las subdirecciones locales y subdirecciones técnicas, con el propósito de socializar y generar apropiación sobre la cultura del servicio de atención a la ciudadanía. En el marco de estas jornadas se aplicará un pre test al inicio del taller y un pos test vía correo electrónico dentro del mes siguiente, como herramienta de valoración de las habilidades y apropiación de la cultura del servicio. En caso de no realizarse las jornadas de sensibilización se hace una reprogramación con las subdirecciones técnicas y subdirecciones locales.
Como evidencias se cuenta con listados de asistencia (formato controlado SDIS  o formularios web), correos electrónicos envío de pos test, resultados de pre y pos test, registro de formularios de seguimiento.</t>
  </si>
  <si>
    <t>Profesional del componente de Fortalecimiento del Servicio del Equipo del Servicio Integral de Atención a la Ciudadanía - SIAC</t>
  </si>
  <si>
    <r>
      <t xml:space="preserve">(# de jornadas de sensibilización realizadas, acumuladas / 36 de jornadas de sensibilización </t>
    </r>
    <r>
      <rPr>
        <sz val="10"/>
        <color theme="1"/>
        <rFont val="Arial"/>
        <family val="2"/>
      </rPr>
      <t>programadas en la vigencia</t>
    </r>
    <r>
      <rPr>
        <sz val="10"/>
        <rFont val="Arial"/>
        <family val="2"/>
      </rPr>
      <t>)* 100</t>
    </r>
  </si>
  <si>
    <t>Durante el período reportado el equipo del Servicio de Atención a la Ciudadanía (componente de fortalecimiento en cultura del servicio) actualizó el plan de sensibilización para la vigencia 2022, el cual  busca promover al interior de la Entidad  la atención ciudadana con calidez, respeto, oportunidad y efectividad, el  plan además incluye el cronograma para la implementación de las jornadas.
Evidencias: se anexa plan de sensibilización actualizado. 
Las jornadas de sensibilización se implementarán a partir del mes de junio del año en curso, atendiendo la nueva metodología definida por la Secretaría General para la presente vigencia, que consiste en adelantar jornadas de sensibilización a nivel distrital con servidores/as  y contratistas, lo que dificultará la aplicación de los pre-test y post-test instrumentos utilizados para la medición de la apropiación de conocimiento por parte del personal participante de la SDIS. Es por ello, que para el segundo seguimiento se realizará ajuste de esta actividad.   
Por todo lo anterior, el avance de la actividad se verá reflejado en el segundo semestre de la presente vigencia, sin que se presenten retrasos en este periodo, ya que se tenían programadas 2 jornadas de sensibilización para toda la vigencia, según programación de Secretaría General de la Alcaldía Mayor de Bogotá.</t>
  </si>
  <si>
    <t xml:space="preserve">En el segundo trimestre del año 2022 se realizaron 12 jornadas de sensibilización en cultura del servicio abordando la presentación del manual del servicio de la SDIS y de la Secretaría General, las características del servicio a la ciudadanía, atención con enfoque diferencial y transeccional. Se contó con la participación de colaboradores públicos de las Subdirecciones Locales de Engativá, Barrios Unidos, Teusaquillo, Usaquén, Fontibón, Kennedy, la Subdirección para la familia - Comisarías de familia, Subdirección para la Gestión y Desarrollo del Talento Humano - inducción a funcionarios nuevos, Subdirección para la Juventud - Casa de Juventud y Centros Forjar. 
Evidencias: en carpeta compartida se relaciona vínculo de acceso a carpeta evidencias jornadas de sensibilización, la cual contine subcarpetas por mes con las dependencias donde se realizaron los espacios (acta, listas de asistencia y registro fotográfico), correos de documentos de memoria compartidos a los participantes y resultados del test de sensibilización.  </t>
  </si>
  <si>
    <t>El profesional del componente de Atención a la Ciudadanía, cada vez que ingresa un nuevo integrante al equipo del Servicio Integral de Atención a la Ciudadanía - SIAC, realiza una inducción que incluye el Manual de atención a la ciudadanía, el procedimiento para el  trámite de requerimientos ciudadanos en la Secretaría Distrital de Integración Social, los canales de interacción, servicios sociales, entre otros; con el propósito de garantizar su conocimiento e implementación en sus puestos de trabajo. Después de realizada la inducción se aplicará un cuestionario para verificar la apropiación de los temas vistos. En caso de identificar vacíos en algunos temas se remiten los resultados con documentos de apoyo para reforzar los contenidos.
Como evidencia se cuenta con actas de reunión y cuestionarios aplicados.</t>
  </si>
  <si>
    <t>Profesional del componente de Atención a la Ciudadanía del Equipo del Servicio Integral de Atención a la Ciudadanía - SIAC</t>
  </si>
  <si>
    <t># de inducciones realizadas acumuladas / # de inducciones a realizar acumuladas) * 100</t>
  </si>
  <si>
    <t xml:space="preserve">Durante el periodo reportado, ingresaron 4 personas (2 servidores públicos y 2 contratistas) al equipo SIAC con quienes se adelantaron  tres (3) espacios de inducción en modalidad presencial y virtual (a través de la herramienta Teams).                      
Para el caso de los contratistas su objeto contractual quedó definido de la siguiente manera: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Una vez culminado el proceso de inducción, se realizó la evaluación de apropiación de conocimientos sobre los diferentes temas abordados (Manual de Servicio a la Ciudadanía de la SDIS, Política Pública Distrital de Servicio  a la Ciudadanía, Portafolio de Servicios, entre otros, Resolución 0509 de 2021).
Evidencias: Tres (3) actas de inducción firmadas y cuatro (4) evaluaciones apropiación del conocimiento proceso de inducción cargadas en carpeta virtual. </t>
  </si>
  <si>
    <t xml:space="preserve">A corte del reporte se tiene un acumulado de 5 personas (2 servidores públicos  y 3 contratistas) que ingresaron al equipo SIAC. Durante el segundo trimestre  ingresó una (1) persona contratista con quien se adelantó una jornada de inducción.
Durante el periodo reportado se adelantó un espacio de inducción, con una contratista quien pasó a ser parte del equipo SIAC de nivel central, durante este espacio se abordaron los siguientes temas: 
1. Introducción a la SDIS: ¿Quiénes somos? ¿Qué hacemos? misión, visión y organigrama.
2. Presentación Servicio Integral de atención a la ciudadanía: Política pública de servicio a la ciudadanía, servicio integral de atención a la ciudadanía, presentación rutas de acceso a y manual de servicio a la ciudadanía SDIS, instructivos canales de interacción, procedimiento trámite de requerimientos ciudadanos en la SDIS, cartilla portafolio de servicios.
3. Socialización figura defensor de la ciudadanía SDIS.
4. Formato registro atención diaria no registrada en SIRBE.
5. Guía de trámites y servicios.  
6. Procedimiento para el trámite de requerimientos ciudadanos en la SDIS. 
7. Bogotá te escucha 
8. Informe de ejecución y cuenta de cobro IOPS y SECOPII. 
9. Espacio práctico y de evaluación Grace Reyes Mejía en punto SIAC Central.
Una vez culminado el proceso de inducción, se realizó la evaluación de apropiación de conocimientos sobre los diferentes temas abordados (Manual de Servicio a la Ciudadanía de la Secretaría General y SDIS, procedimiento para el trámite de requerimientos en la Secretaría Distrital de Integración Social, Sistema Distrital para la Gestión de Peticiones Ciudadanas, figura el defensor a la ciudanía SDIS entre otros).
Evidencias: Una (1) acta de inducción firmada y una (1) evaluación apropiación del conocimiento proceso de inducción cargadas en carpeta virtual. </t>
  </si>
  <si>
    <t xml:space="preserve">14/07/2022:  Ajustar redacción de tal manera que se especifique lo realizado con la única persona a la que se le dio inducción, ya que se enfocan es en las 4 de las cuales ya se habló en el trimestre anterior.
15/07/2022: No se presentan observaciones al reporte y evidencias enviados. </t>
  </si>
  <si>
    <t>El profesional del componente de Atención a la Ciudadanía anualmente, realiza una jornada de reinducción anualmente dirigida a servidores y contratistas que forman parte del equipo del Servicio Integral de Atención a la Ciudadanía - SIAC, con el fin de fortalecer el servicio de atención a la ciudadanía. Posteriormente se realiza la evaluación de la reinducción para determinar el nivel de apropiación de los conocimientos brindados a los participantes, en el caso de no presentarse un resultado satisfactorio se procede a realizar una retroalimentación con los temas que se requiere fortalecer.
Como evidencia se cuenta con listados de asistencia en formato controlado de la SDIS (FOR-GD-023) o formularios web, la evaluación de apropiación del conocimiento y correos electrónicos con la retroalimentación de la evaluación.</t>
  </si>
  <si>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listados de asistencia (formato controlado SDIS - o formularios web), evaluación de apropiación del conocimiento y correos electrónicos con la retroalimentación de la evaluación.
</t>
  </si>
  <si>
    <t>1 jornada de reinducción realizada</t>
  </si>
  <si>
    <t xml:space="preserve">La jornada de reinducción dirigida al equipo SIAC se encuentra programada para el mes de mayo 2022; para ello en el mes de abril se definirán los aspectos metodológicos para el desarrollo de la jornada. 
Evidencia: Plan de  sensibilización numeral 3.1.5 Cronograma. </t>
  </si>
  <si>
    <t xml:space="preserve">Durante el periodo reportado se realizaron dos (2) jornadas de inducción y reinducción dirigidas a cuarenta y dos (42) colaboradores del equipo SIAC y a veinte dos (22) designados por los Subdirectores Locales como apoyo para la atención ciudadana en puntos SIAC durante ausencias de estos, con el fin de  garantizar la atención continua, para lo cual se distribuyó el equipo en dos subgrupos, así: grupo 1 (mayo 20) y grupo 2 (mayo 26).    
Adicionalmente, se realizaron las siguientes actividades:
* Definición de temas y metodología de las jornadas de inducción y reinducción.  
* Desarrollo de las jornadas de inducción y reinducción acorde con los grupos organizados.
Evidencias: 
* Agenda de inducción y reinducción 
* Acta y listas de asistencia 
* Informes de resultados del nivel de apropiación (pre y los test) de los temas socializados durante las jornadas. </t>
  </si>
  <si>
    <t xml:space="preserve">14/07/2022: En cuanto a las evidencias, revisando los listados de asistencia, no coincide el número de colaboradores SIAC, con lo reportado (aparecen más personas), revisar.
15/07/2022: No se presentan observaciones al reporte y evidencias enviados. </t>
  </si>
  <si>
    <t>El profesional del componente de Atención a la Ciudadanía, realiza anualmente 1 (una) visita de seguimiento y acompañamiento a los responsables de los 23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 retroalimentación y se establecen compromisos de mejora a los cuales se les verifica el cumplimiento. 
Como evidencias se cuenta con el cronograma de visitas y actas de visitas.</t>
  </si>
  <si>
    <t>(# de visitas de seguimiento y acompañamiento realizadas acumuladas / # de visitas de seguimiento y acompañamiento programadas acumuladas) * 100
*Se anexa con el mapa, listado de puntos a visitar.</t>
  </si>
  <si>
    <t xml:space="preserve">Dando cumplimiento al cronograma de acompañamiento y seguimiento a puntos SIAC, durante el periodo reportado, se realizaron seis (6) visitas a los puntos SIAC ubicados en Chapinero, Engativá, Teusaquillo,  Mártires, Ciudad Bolívar y SuperCADE Manitas, con el fin de verificar aspectos relacionados con  la adecuada atención ciudadana,  identificación de fortalezas y dificultades en la prestación del servicio, cumplimiento en la implementación del protocolo de atención ciudadana, portafolio de servicios (Manual de servicio a la ciudadanía en la SDIS) y las demás actividades propias del servicio. 
Evidencias: 
*Actas visitas de acompañamiento y seguimiento.
*Cronograma visitas de acompañamiento y seguimiento puntos SIAC.  </t>
  </si>
  <si>
    <t xml:space="preserve">Al corte de reporte se tiene un acumulado de 11 visitas (de las 23 programadas), a los responsables de los puntos SIAC.
Durante el segundo trimestre se realizaron cinco (5) visitas a los responsables de los puntos SIAC, así:  SLIS Fontibón, SLIS Usaquén, CDC Porvenir, CDC Kennedy Britalia y SLIS Puente Aranda - Antonio Nariño.
Evidencias: 
*Actas de visitas de acompañamiento y seguimiento.
*Cronograma de acompañamiento y seguimiento puntos SIAC, el cual se ha ajustado conforme a la necesidad del servicio.  </t>
  </si>
  <si>
    <t>Aplicar encuestas de percepción sobre la atención brindada por el Servicio Integral de Atención a la Ciudadanía - SIAC</t>
  </si>
  <si>
    <t>R-ATC-002</t>
  </si>
  <si>
    <t>Los resultados de las encuestas de satisfacción y percepción no se socializan a todas las partes interesadas en estos.</t>
  </si>
  <si>
    <t>Posibilidad que desde el proceso no se promuevan mejoras a los servicios sociales según las necesidades de la ciudadanía afectando la percepción y satisfacción de la ciudadanía frente a los servicios, esto debido a la no socialización de los resultados de las encuestas.</t>
  </si>
  <si>
    <t>El profesional del componente de Fortalecimiento del Servicio trimestralmente solicita a la Oficina Asesora de Comunicaciones - OAC, la publicación en la página web de la entidad (menú Atención ciudadana), el reporte de los resultados de las encuestas de percepción y satisfacción implementadas por los responsables de los puntos de atención SIAC, con el fin de que las diferentes dependencias de la entidad consulten la información y desarrollen acciones de mejora si hay lugar a ello. En caso de no ser publicado se realiza seguimiento a la solicitud hasta que se efectúa la publicación. Adicionalmente, se envía un correo electrónico a los Subdirectores Locales indicando que ya se encuentra publicado el informe con el reporte de los resultados de las encuestas de percepción y satisfacción y luego se hace seguimiento por medio de correo electrónico solicitando a las dependencias den a conocer las acciones que se tomaron frente a las solicitudes que emitieron  los ciudadanos.
Como evidencia se cuenta con las solicitudes de publicación a la OAC, los informes publicados en la página web y los correos electrónicos solicitando las acciones que se tomaron frente a las solicitudes de los ciudadanos, si hay lugar a ello.</t>
  </si>
  <si>
    <t>(# de solicitudes atendidas acumuladas / # de solicitudes realizadas a la OAC acumuladas)*100</t>
  </si>
  <si>
    <t>Durante el período reportado, se envió a la Oficina Asesora de Comunicaciones, la solicitud de publicación del informe de gestión del SIAC, correspondiente al cuarto trimestre de 2021 (el informe de resultados de encuestas de satisfacción y percepción corresponde al anexo 8, del informe de gestión del SIAC). 
Evidencias. Soporte envío de correo de solicitud de publicación del informe de gestión del SIAC remitido a la OAC. Formato controlado, solicitud a la oficina Asesora de Comunicaciones (OAC).  Código: FOR-CE-003. Soporte de correo remitido a Directores y Subdirectores informando la publicación del informe de gestión del SIAC en la página web de la SDIS, además del envío del consolidado de recomendaciones realizadas por la ciudadanía en la encuesta de percepción y satisfacción,  implementada por los responsables de los puntos SIAC, frente a la atención recibida en los diferentes servicios de la entidad.  Formato solicitud remitido a la OAC -soporte envío de correo.</t>
  </si>
  <si>
    <t xml:space="preserve">Al corte de reporte se tiene un acumulado de 2 solicitudes de publicación a la Oficina Asesora de Comunicaciones, del informe de gestión del SIAC.
Durante el segundo trimestre, se envió a la Oficina Asesora de Comunicaciones, la solicitud de publicación del informe de gestión del SIAC, correspondiente al primer trimestre de 2022 (el informe de resultados de encuestas de satisfacción y percepción corresponde al anexo 7,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informe de resultados de la encuesta, a fin de que se tomen las acciones de mejora a que haya lugar. 
Evidencia: Soporte de envío de correo electrónico.  </t>
  </si>
  <si>
    <t>Informar y direccionar a la ciudadanía acerca del funcionamiento de los servicios de la entidad o temas de su interés, a través de los canales de interacción dispuestos por la entidad</t>
  </si>
  <si>
    <t>R-ATC-003</t>
  </si>
  <si>
    <t>Desde las subdirecciones técnicas no se comunica de manera oportuna al proceso Atención a la ciudadanía, los cambios de los servicios sociales.</t>
  </si>
  <si>
    <t>Posibilidad de que la información de los servicios sociales no llegue a tiempo para ser divulgada a la ciudadanía afectando la confianza de la ciudadanía en la gestión institucional y generando desinformación por no contar con la información oportuna, debido a que las subdirecciones técnicas no comunican de manera oportuna los cambios en el funcionamiento de los servicios.</t>
  </si>
  <si>
    <t>El profesional del componente de Atención a la Ciudadanía mensualmente solicita mediante correo electrónico, a los delegados, con copia a los jefes de las dependencias, la información sobre las novedades presentadas en el funcionamiento de los servicios que brinda la entidad. 
En caso de que se evidencie algún cambio en el funcionamiento de los servicios, y este no haya sido reportado por parte de las dependencias, el SIAC solicitará confirmación de actualización de la información.
Como evidencia se cuenta con correo electrónico mensual de recordatorio y los correos electrónicos solicitando confirmación si hay lugar a ello.</t>
  </si>
  <si>
    <t>(# de correos con solicitud de novedades enviados acumulados/ # de correos de novedades programados acumulados) * 100</t>
  </si>
  <si>
    <t>Durante los meses de enero, febrero y marzo de 2022, el equipo SIAC envió solicitud a las dependencias de la SDIS, requiriendo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(para los meses de enero, febrero y marzo), incluidas sus respuestas. 
Adicionalmente, los responsables de puntos SIAC continúan diariamente solicitando a los referentes de los servicios sociales de las Subdirecciones Locales, información relacionada con: información general de los servicios sociales, directorios de unidades operativas, ofertas de cursos, entre otros; la cual se carga en las carpetas disponibles en SharePoint.  
Evidencias:
*Soporte 2. Pantallazos de información cargada en SharePoint.</t>
  </si>
  <si>
    <t xml:space="preserve">Al corte del reporte se tiene un acumulado de 6 solicitudes de información a las dependencias (Direcciones y Subdirecciones Técnicas) con el fin de articular la entrega oportuna de la información de los servicios sociales en el marco de la ruta de información, de las cuales 3 se realizaron en el segundo trimestre 2022. 
Durante el segundo trimestre a través de correo electrónico y reunión con los delegados de la Dirección Territorial, se solicitó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y acta de reunión con delegados de la Dirección Territorial como respuestas de algunas dependencias.   
Así mismo, con los delegados asignados (SUBICI y SUBGIL) se adelantó reunión virtual con el objeto de articular la entrega oportuna de la información. 
*Soporte 2.  Acta de articulación con los delegados asignados de la SICI y SGIL.
Adicionalmente,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Evidencia: 
*Soporte 3. Pantallazos de información cargada en SharePoint.  </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</si>
  <si>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</si>
  <si>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</si>
  <si>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Preparar y gestionar la liquidación de la nómina, seguridad social y 
parafiscales.</t>
  </si>
  <si>
    <t>R-TH-001</t>
  </si>
  <si>
    <t>Debido a que el software para la administración de personal no genera toda la información necesaria  para la liquidación de la nómina y prestaciones sociales y se realizan ajustes manuales de las novedades de nómina en el sistema</t>
  </si>
  <si>
    <t>Posibilidad que se  pueda generar una liquidación inexacta y/o no  oportuna de salarios,  prestaciones sociales, aportes  parafiscales y viáticos</t>
  </si>
  <si>
    <t>Económica</t>
  </si>
  <si>
    <r>
      <t xml:space="preserve">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t>
    </r>
    <r>
      <rPr>
        <sz val="10"/>
        <color rgb="FFFF0000"/>
        <rFont val="Arial"/>
        <family val="2"/>
      </rPr>
      <t xml:space="preserve">
</t>
    </r>
    <r>
      <rPr>
        <sz val="10"/>
        <rFont val="Arial"/>
        <family val="2"/>
      </rPr>
      <t>Como evidencia se cuenta con los formatos de revisión de pre nómina FOR-TH-023 diligenciados y debidamente firmados por el referente de nómina y el técnico.</t>
    </r>
  </si>
  <si>
    <t>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Como evidencia se cuenta con los formatos de revisión de pre nómina FOR-TH-023 diligenciados y debidamente firmados por el referente de nómina y el técnico.</t>
  </si>
  <si>
    <t>Colaborador designado del área funcional de Nómina de la Subdirección de Gestión y Desarrollo de Talento Humano</t>
  </si>
  <si>
    <t>(Número de Formatos de Revisión de Pre nómina FOR-TH-023 diligenciados en el periodo/Número total de nóminas generadas en el periodo)*100</t>
  </si>
  <si>
    <t>Se realizaron mensualmente las pre nóminas, de acuerdo con el número total de nóminas oficiales generadas en el trimestre, así: 
1. En el mes de enero se elaboraron tres (3) nóminas: nómina normal del mes y dos nóminas adicionales acumuladas en diciembre de 2021, pero canceladas en enero 2022
2. En febrero se elaboraron dos (2) nóminas: nómina normal del mes y una (1) nómina adicional.
3. En marzo se elaboraron dos (2) nóminas: nómina normal y una (1) nómina adicional
Como evidencia se anexan siete (7) formatos FOR-TH-023 "Revisión Prenómina" diligenciados, para el trimestre enero a marzo de 2022, correspondientes a siete (7) nóminas generadas en el periodo.</t>
  </si>
  <si>
    <t>18/04/2022
No se generan observaciones frente al periodo reportado. 
Se sugiere que en adelante los formatos de revisión prenomina contengan la firma y no tan solo el nombre de quienes realizaron la revisión y validación de las nóminas generadas en el periodo.</t>
  </si>
  <si>
    <t>Se realizaron mensualmente las pre nóminas, de acuerdo con el número total de nóminas oficiales generadas en el trimestre, así: 
1. En el mes de abril se elaboraron dos (2) nóminas: nómina normal del mes y una (1) nómina adicional.
2. Mes de mayo se elaboraron dos (2) nóminas: nómina normal del mes y una nómina (1) adicional.
3. Mes de junio se elaboraron dos (2) nóminas: nómina normal del mes y una nómina (1) adicional.
Como evidencia se anexan seis (6) formatos FOR-TH-023 "Revisión Prenómina" diligenciados, para el trimestre abril a junio de 2022.</t>
  </si>
  <si>
    <t>13/07/2022
No se generan observaciones frente al periodo reportado. 
Se sugiere, al igual que en el monitoreo anterior, que en adelante los formatos de revisión prenómina contengan la firma (como está descrito en el diseño de la actividad de control) y no tan solo el nombre de quienes realizaron la revisión y validación de las nóminas generadas en el periodo.</t>
  </si>
  <si>
    <t>Gestionar las diferentes situaciones administrativas derivadas de la vinculación, permanencia y desvinculación del talento humano".</t>
  </si>
  <si>
    <t>R-TH-002</t>
  </si>
  <si>
    <t>Debido a que no se sigan los lineamientos, procedimientos e instructivos establecidos en el proceso de gestión documental, relacionados con las historias laborales</t>
  </si>
  <si>
    <t xml:space="preserve">Posibilidad que se pueda presentar la pérdida,  desactualización y filtración de información confidencial y reservada de la historia laboral de los servidores de la Entidad </t>
  </si>
  <si>
    <t>1.El colaborador del área funcional de Administración de Personal,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</si>
  <si>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del área funcional de Administración de Personal por el (la) Subdirector(a) de Gestión y Desarrollo de Talento Humano</t>
  </si>
  <si>
    <t>(Número de Validaciones realizadas /4 Validaciones programadas)100</t>
  </si>
  <si>
    <t>Durante el primer trimestre de 2022 se revisaron los formatos préstamo y consulta documental – Historial Laborales (FOR GD-012), de los meses de enero, febrero y marzo, en los cuales se evidenció el registro correcto de la información tanto de consulta, como de préstamos de Historias Labores, como lo establece el procedimiento. Las consultas y/o préstamos, fueron realizados a personas autorizadas por la Subdirectora de Gestión y Desarrollo de Talento Humano.
Como evidencia se anexa un Acta de la revisión realizada.</t>
  </si>
  <si>
    <t xml:space="preserve">18/04/2022
No se generan observaciones ni sugerencias frente al periodo reportado. 
</t>
  </si>
  <si>
    <t>Durante el segundo trimestre de 2022 se revisaron los formatos préstamo y consulta documental – Historias Laborales (FOR GD-012), de los meses de abril, mayo y junio, en los cuales se evidenció el registro correcto de la información tanto de consulta, como de préstamos de Historias Laborales, según lo establece el procedimiento. Las consultas y/o préstamos, fueron realizados a las personas que previamente fueron autorizadas por la Subdirectora de Gestión y Desarrollo de Talento Humano.
Como evidencia se anexa copia del acta de la revisión realizada.</t>
  </si>
  <si>
    <t>13/07/2022
No se generan observaciones ni sugerencias frente al periodo reportado.</t>
  </si>
  <si>
    <t>Hacer seguimiento y evaluación a la implementación y desarrollo de los planes y programas del proceso</t>
  </si>
  <si>
    <t>R-TH-004</t>
  </si>
  <si>
    <t>Debido a la falta de divulgación por parte de la SDGTH y/o bajo interés de los colaboradores sobre las actividades programadas en los Planes de la Subdirección</t>
  </si>
  <si>
    <t>Posibilidad que se pueda registrar una baja participación de los colaboradores de la SDIS en las actividades programadas en los Planes y Programas de la SGDTH para la vigencia</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</si>
  <si>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</si>
  <si>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</si>
  <si>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de la Subdirección de Gestión y Desarrollo de Talento Humano</t>
  </si>
  <si>
    <t>(No de boletines divulgados mensualmente / 10 boletines programados) * 100</t>
  </si>
  <si>
    <t>Durante el primer trimestre de 2022 se realizó el diseño y divulgación masiva vía mailing por Comunicación Interna el 10 de marzo de 2022, de un (1) boletín digital, donde se consolidaron las actividades que se ejecutarían en el mes de marzo de 2022, informando el nombre de la actividad, modalidad de ejecución, beneficiarios y beneficiarias (funcionarios(as) y/o contratistas), link de conexión o inscripción según corresponda.
El boletín consolidó la información correspondiente a las áreas funcionales de Bienestar Social e Incentivos, Seguridad y Salud en el Trabajo y Capacitación y los planes que desde su competencia se ejecutan en el marco de promover e incentivar la participación de los colaboradores y colaboradoras de la SDIS aportando a su bienestar laboral integral.
Con relación al  área(s) que no presenten programación de actividades para el mes a reportar, se incluirán los resultados de las acciones implementadas tipo noticia o informativo.
Como evidencia se adjunta un (1) Boletín en PDF correspondiente a marzo/2022</t>
  </si>
  <si>
    <t>Para las acciones programadas en el segundo trimestre de 2022 se realizó la proyección de contenido de los Boletines Mensuales de las áreas funcionales de Bienestar, Seguridad y Salud en el Trabajo y Capacitación, con el objetivo trazado en la promoción de la participación de servidores/as y colaboradores/as en las actividades que se formulan en el marco de los Planes Institucionales.
En este sentido, posterior a la consolidación y revisión de actividades por área, así como determinación de medios de inscripción o conexión, según la modalidad de implementación  de cada una (presencial/virtual), se diseñó y envió masivamente por mailing el Boletín Digital en los tiempos oportunos, garantizando su difusión:
* Boletín Digital Abril 2022:  Envío el 12 de abril de 2022
* Boletín Digital Mayo 2022:  Envío el 2 de mayo de 2022
* Boletín Digital Junio 2022:  Envío el 03 de junio de 2022
Como evidencia se adjuntan los tres (3) Boletines en PDF.</t>
  </si>
  <si>
    <t>R-TH-005</t>
  </si>
  <si>
    <t>Debido a falta de controles en el procedimiento de afiliación y desafiliación de los servidores al Sistema General de Seguridad Social en Salud - SGSSS</t>
  </si>
  <si>
    <t>Posibilidad que no se realice la afiliación o desafiliación oportuna de un servidor al Sistema General de Seguridad Social en Salud - SGSSS</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</si>
  <si>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</si>
  <si>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EPS y AFP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</si>
  <si>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</si>
  <si>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</si>
  <si>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Mensualmente el responsable en el área de nómina, continúa con la verificación del listado de personas posesionadas y/o desvinculadas, de acuerdo con el listado y soportes suministrados por el área funcional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abril, mayo y junio de 2022</t>
  </si>
  <si>
    <t xml:space="preserve">13/07/2022
No se generan observaciones frente al periodo reportado. </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</si>
  <si>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</si>
  <si>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</si>
  <si>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</si>
  <si>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</si>
  <si>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Mensualmente el responsable en el área de nómina, continúa con la verificación del listado de personas posesionadas y/o desvinculadas, deacuerdo con el listado y soportes suministrados por el área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abril, mayo y junio /2022</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</si>
  <si>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</si>
  <si>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</si>
  <si>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</si>
  <si>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</si>
  <si>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</si>
  <si>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</si>
  <si>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</si>
  <si>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</si>
  <si>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</si>
  <si>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</si>
  <si>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19/04/2021 No se generan observaciones respecto a los avances y evidencias presentados en el monitoreo al riesgo de gestión.</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</si>
  <si>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</si>
  <si>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</si>
  <si>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</si>
  <si>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</si>
  <si>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</si>
  <si>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</si>
  <si>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segundo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</si>
  <si>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</si>
  <si>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</si>
  <si>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Formular plan acción institucional del proceso</t>
  </si>
  <si>
    <t>R-GEC-001</t>
  </si>
  <si>
    <t xml:space="preserve">Demoras por parte de las dependencias de la entidad para iniciar el trámite a la liquidación de contratos o convenios </t>
  </si>
  <si>
    <t>Posibilidad de incumplimiento de los términos legales o pactados para la liquidación de los contratos o convenios de la entidad, debido a que las dependencias no inician a tiempo la gestión para liquidar los contrato y/o convenios en los tiempos estipulados o establecidos en cada uno de ellos</t>
  </si>
  <si>
    <r>
      <t>El líder del equipo de liquidaciones de la Subdirección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</si>
  <si>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Líder del equipo de liquidaciones Subdirección de Contratación</t>
  </si>
  <si>
    <t xml:space="preserve"> (No. de alertas de liquidaciones remitidas en el periodo / No. de alertas de liquidaciones programadas en el período) * 100</t>
  </si>
  <si>
    <t>El grupo de liquidaciones envía tres correos y memorandos de alertas mensuales dirigidos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 los correos enviados.</t>
  </si>
  <si>
    <t>20/04/2022 Se tiene la siguiente observación: por favor especificar las alertas que fueron remitidas en el periodo y cuantas alertas fueron programadas en el período.
20/04/2022 No se generan ninguna otra observación o recomendación respecto a los avances y evidencias presentados en el monitoreo al riesgo de gestión.</t>
  </si>
  <si>
    <t xml:space="preserve">El grupo de liquidaciones realizó una jornada el 16 de mayo de 2022, de asunto: "Socialización manual de terminación, liquidaciones de contratos y convenios" dirigidos a los ordenadores del gasto y a los supervisores de la sede central y de las localidades, se genera alerta para presentación de  liquidaciones de los contratos que supervisan dentro del termino estipulado en los respectivos contratos. Con estas acciones se busca liberar, pagar y recuperar recursos como evitar que la entidad pierda competencia para liquidar.
Nota: en el primer monitoreo realizado, el avance registrado correspondió al avance respecto a la meta para la vigencia. </t>
  </si>
  <si>
    <t>14/07/2022 No se generan observaciones o recomendaciones respecto a los avances y evidencias presentados en el monitoreo al riesgo de gestión.</t>
  </si>
  <si>
    <t>Identificar los lineamientos y requisitos legales a utilizar según los procesos contractuales que se manejen en la entidad</t>
  </si>
  <si>
    <t>R-GEC-002</t>
  </si>
  <si>
    <t xml:space="preserve">Deficiencia en el cargue de la información derivada de la ejecución del proceso contractual, durante el ejercicio de la supervisión y/o interventoría </t>
  </si>
  <si>
    <t>Posibilidad de ejercer una indebida supervisión en los contratos o convenios, debido a que las áreas técnicas no realizan el cargue de la información contractual en cada uno de los expedientes que soportan la ejecución de los procesos de la entidad</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</si>
  <si>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de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</si>
  <si>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que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</si>
  <si>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r>
      <t xml:space="preserve">Líder del proceso 
</t>
    </r>
    <r>
      <rPr>
        <strike/>
        <sz val="10"/>
        <rFont val="Arial"/>
        <family val="2"/>
      </rPr>
      <t xml:space="preserve">
</t>
    </r>
  </si>
  <si>
    <t>(Número de socializaciones ejecutadas en el periodo / Número de socializaciones programadas en el periodo)*100</t>
  </si>
  <si>
    <t>La Subdirección de Contratación en articulación con la Dirección Poblacional, realizo la socialización de Buenas Prácticas de Supervisión a persona jurídica. Esta se llevo a cabo el día 24 de marzo y contó con la participación de 67 colaboradores de la Dirección Poblacional.</t>
  </si>
  <si>
    <t>20/04/2022 No se generan observaciones o recomendaciones respecto a los avances y evidencias presentados en el monitoreo al riesgo de gestión.</t>
  </si>
  <si>
    <t>La Subdirección de Contratación en articulación con la Dirección Poblacional, realizó dos jornadas de socialización de buenas prácticas de supervisión de contratos de persona jurídica. La socialización  se dividió en bloques por temas: el 11 de mayo, contó con participación de 60 colaboradores y el 17 de mayo contó con la participación de 210 colaboradores de la Entidad.
Teniendo en cuenta que la meta es una por semestre y ya se había reportado el avance acumulado continua en un 50%, correspondiente al primer semestre 2022.</t>
  </si>
  <si>
    <t>R-GEC-003</t>
  </si>
  <si>
    <t>Desconocimiento por parte de las dependencias de los procedimientos establecidos para el control de riesgos asociados a la contratación</t>
  </si>
  <si>
    <t>Posibilidad de no incluir los riesgos de los procesos contractuales en la matriz de riesgos previsibles inherentes a la compra o contratación de bienes y/o servicios de supervisión, ya que estos pueden generar efectos adversos y de distinta magnitud en el logro de los objetivos del proceso contractual</t>
  </si>
  <si>
    <t>Cada vez que las dependencias inician un proceso de contratación, remiten la solicitud del aval de la respectiva matriz de riesgos previsibles inherentes a la compra o contratación de bienes y/o servicios, a los profesionales designados en la Subdirección de Contratación de acuerdo con lo definido en el "Procedimiento Administración de riesgos previsibles inherentes a la compra o contratación de bienes o servicios (PCD-GEC-007)", quienes revisan y avalan que los ordenadores de gasto hayan realizado un análisis de los posibles eventos que se puedan presentar en desarrollo de las actividades contratadas, con el propósito de identificar riesgos inherentes a la contratación y realizar el buen ejercicio de la supervisión.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</si>
  <si>
    <t>Profesional designado en la Subdirección de Contratación</t>
  </si>
  <si>
    <r>
      <t xml:space="preserve">
</t>
    </r>
    <r>
      <rPr>
        <sz val="10"/>
        <color theme="1"/>
        <rFont val="Arial"/>
        <family val="2"/>
      </rPr>
      <t>(N° de matrices avaladas en el periodo / N° de solicitudes de matrices recibidas</t>
    </r>
    <r>
      <rPr>
        <sz val="10"/>
        <rFont val="Arial"/>
        <family val="2"/>
      </rPr>
      <t xml:space="preserve"> en el periodo) *100%
</t>
    </r>
    <r>
      <rPr>
        <sz val="10"/>
        <color theme="1"/>
        <rFont val="Arial"/>
        <family val="2"/>
      </rPr>
      <t>Nota: debido a que la actividad se ejecuta a demanda, la meta para cada trimestre es del 100%</t>
    </r>
    <r>
      <rPr>
        <sz val="10"/>
        <color rgb="FF7030A0"/>
        <rFont val="Arial"/>
        <family val="2"/>
      </rPr>
      <t>.</t>
    </r>
  </si>
  <si>
    <t>La Subdirección de contratación en el primer trimestre realizó el  aval de dos matrices de riesgo de servicios especializados,  de acuerdo con la radicado por la Subdirección administrativa y financiera.</t>
  </si>
  <si>
    <t>La Subdirección de Contratación en el segundo trimestre 2022, realizó el aval de trece matrices de riesgo de servicios, como parte de la revisión integral a los procesos contractuales.</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</si>
  <si>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</si>
  <si>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</si>
  <si>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</si>
  <si>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</si>
  <si>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</si>
  <si>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</si>
  <si>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</si>
  <si>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</si>
  <si>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</si>
  <si>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</si>
  <si>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Para el 1er trimestre el área de presupuesto ha realizado 33 cargues de CDPS masivos, que corresponden a 21 en el mes de enero, 5 en el mes de febrero y 7  para el mes de marzo, los cuales fueron validados en los aplicativos de BogData y Seven, verificando que la información haya quedado incorporada en su totalidad en las herramientas financieras.</t>
  </si>
  <si>
    <t>Para el 2do trimestre el área de presupuesto ha realizado 30 cargues de CDPS masivos, que corresponden a 5 en el mes de abril, 8 en el mes de mayo y 17 para el mes de junio, los cuales fueron validados en los aplicativos de BogData y Seven, verificando que la información haya quedado incorporada en su totalidad en las herramientas financieras.</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</si>
  <si>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</si>
  <si>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</si>
  <si>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</si>
  <si>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</si>
  <si>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Para el 1er trimestre el área de presupuesto tramitó 8.184 documentos (CDPS y CRPS), discriminados así: en el mes de enero 3.261, febrero 2.493 y marzo 2.430, los cuales fueron revisados en su totalidad y cuyos resultados se encuentran en las evidencias adjuntas.</t>
  </si>
  <si>
    <t>Para el 2do trimestre el área de presupuesto tramitó 4.360 documentos (CDPS y CRPS), discriminados así: en el mes de abril 1.616, mayo 1.668 y junio 1.076, los cuales fueron revisados en su totalidad y cuyos resultados se encuentran en las evidencias adjuntas.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</si>
  <si>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</si>
  <si>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</si>
  <si>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</si>
  <si>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2do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</si>
  <si>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</si>
  <si>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</si>
  <si>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</si>
  <si>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</si>
  <si>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r>
      <t>El(la) contador(a) de la SDIS</t>
    </r>
    <r>
      <rPr>
        <strike/>
        <sz val="10"/>
        <rFont val="Arial"/>
        <family val="2"/>
      </rPr>
      <t xml:space="preserve"> </t>
    </r>
    <r>
      <rPr>
        <sz val="10"/>
        <rFont val="Arial"/>
        <family val="2"/>
      </rPr>
      <t xml:space="preserve">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r>
  </si>
  <si>
    <t xml:space="preserve">
Contador(a) de la SDIS</t>
  </si>
  <si>
    <t>(# de conciliaciones elaboradas en el trimestre / # de conciliaciones programadas para el trimestre) * 100</t>
  </si>
  <si>
    <t xml:space="preserve">Para el 1er trimestre el área de contabilidad ha programado la elaboración de 38 conciliaciones de las cuales se logró efectuar 35 debido a que: 
- Las 3 restantes no fue posible realizarlas teniendo en cuenta que las áreas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</si>
  <si>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2do trimestre el área de contabilidad ha programado la elaboración de 44 conciliaciones de las cuales se logró efectuar 43 debido a que: 
- Una no fue posible realizarla teniendo en cuenta que el área generadora no realizó el correspondiente reporte. 
Es por ello que desde la Asesoría de recursos Financieros se envía mensualmente de manera personalizada (subdirector área responsable) correo recordatorio de la información que deben reportar y sus respectivos plazos. </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</si>
  <si>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</si>
  <si>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</si>
  <si>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</si>
  <si>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</si>
  <si>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</si>
  <si>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bimestralmente el estado de la ejecución presupuestal del proyecto de inversión a cargo. Este informe debe ser socializado en reunión de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el informe en el periodo por no presentarse reuniones, se socializará en la siguiente reunión de coordinadores de la Subdirección, dejando como evidencia el acta de reunión o presentación de información.</t>
  </si>
  <si>
    <t>Coordinación Administrativa y Financiera de la Subdirección de Plantas Físicas</t>
  </si>
  <si>
    <t>(# informes presentados / # de informes programados) * 100</t>
  </si>
  <si>
    <t xml:space="preserve">La Subdirección de Plantas Físicas, programó y ejecutó una reunión de presentación del informe de avance físico y presupuestal del primer bimestre del año 2022 (enero - febrero) a través de reunión realizada a la Dirección Corporativa con el subdirector y los coordinadores de la Subdirección de Plantas Físicas, así como también se elaboró informe de gestión del proyecto con corte del mes de enero de 2022.
Evidencias:
Informe con corte 11 de febrero en documento power point.
Informe de gestión del proyecto de inversión en enero 2022.
Convocatoria presentación metas del proyecto 7565 _ Febrero 2022
</t>
  </si>
  <si>
    <t>11/04/2022 Se recomienda verificar el avance y evidencias reportadas, ya que según la actividad de control los informes se presentan bimestralmente (cada 2 meses), así mismo, se esta presentando una gestión que se realizó posterior al trimestre de monitoreo (1/01 a 31/03).
20/04/2022 Se recalca la recomendación de presentar avances y evidencias que se realicen dentro del tiempo de monitoreo (31/03/2022). Adicionalmente, se recomienda verificar la actividad de control establecida, ya que se indica que se deben elaborar y presentar bimestralmente el estado de la ejecución presupuestal del proyecto de inversión y este debe ser socializado en reunión de coordinadores de la Subdirección, pero se adjuntan como evidencia soportes trimestrales y de la gestión realizada en la vigencia 2021. Dado lo anterior se recomienda verificar el nivel de avance reportado.
21/04/2022 No se generan observaciones o recomendaciones respecto a los avances y evidencias presentados en el monitoreo al riesgo de gestión.</t>
  </si>
  <si>
    <t>La Subdirección de Plantas Físicas, durante el trimestre programó y ejecutó una (1) reunión de socialización del avance físico y presupuestal con corte al mes de mayo de 2022, realizada con el subdirector y los coordinadores de la Subdirección de Plantas Físicas, en donde se adelantó la revisión integral del estado de avance de ejecución presupuestal del proyecto de inversión 7565 en lo corrido de la vigencia 2022 (vigencia, reservas y pasivos), de la cual se adjunta evidencia, dando así cumplimiento a lo establecido en la acción de control.
Es necesario mencionar que, las reuniones programadas se han realizado de conformidad con lo programado durante la vigencia, en virtud de las dinámicas y situaciones presentadas en la Subdirección de Plantas Físicas, sin perjuicio de incumplimiento de la actividad de control establecida.
Evidencias:
Informe ejecución de proyecto de inversión con corte a 30 de mayo 2022 en documento power point.
Acta de reunión realizada el 21 de junio de 2022, correspondiente al avance de ejecución del proyecto con corte del mes de mayo 2022.</t>
  </si>
  <si>
    <r>
      <t xml:space="preserve">11/07/2022 Se recomienda verificar el avance reportado, debido a que según la formulación se debe </t>
    </r>
    <r>
      <rPr>
        <i/>
        <sz val="10"/>
        <rFont val="Arial"/>
        <family val="2"/>
      </rPr>
      <t>elaborar y presentar bimestralmente el estado de la ejecución presupuestal del proyecto de inversión a cargo,</t>
    </r>
    <r>
      <rPr>
        <sz val="10"/>
        <rFont val="Arial"/>
        <family val="2"/>
      </rPr>
      <t xml:space="preserve"> por lo que a la fecha se deberían haber ejecutado 3 y se reportan 2, tanto en la descripción como en las evidencias.
12/07/2022 De acuerdo a lo indicado por el proceso, se recomienda indicar en el avance la justificación del porque no se han realizado las socializaciones con la periodicidad definida en la actividad de control, así mismo indicar en que momento se elaboró y presentó el estado de la ejecución presupuestal del proyecto de inversión, de lo gestionado entre febrero (a partir del 11), marzo, abril y junio.
13/07/2022 No se generan observaciones o recomendaciones adicionales, respecto a los avances y evidencias presentados en el monitoreo al riesgo de gestión.</t>
    </r>
  </si>
  <si>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</si>
  <si>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</si>
  <si>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</si>
  <si>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</si>
  <si>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</si>
  <si>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</si>
  <si>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</si>
  <si>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cronograma de intervenciones para las unidades operativas priorizadas en la atención de mantenimiento de infraestructura para el primer trimestre del año 2022.
Evidencia:
Cronograma de mantenimiento primer trimestre del año 2022.</t>
  </si>
  <si>
    <t>11/04/2022 Se recomienda diligenciar completamente los formatos relacionados (firmas).
20/04/2022 No se generan observaciones o recomendaciones respecto a los avances y evidencias presentados en el monitoreo al riesgo de gestión.</t>
  </si>
  <si>
    <t>Se elaboró y ejecutó el cronograma de intervención para los 31 equipamientos administrados por la SDIS priorizados para el segundo trimestre del año 2022, en modalidad de intervención en mantenimiento preventivo y correctivo de infraestructura.
Evidencia:
Cronograma de intervenciones de mantenimiento por localidades, correspondiente al segundo trimestre del año 2022, el cual contiene información de fecha de intervención, actividades y profesional a cargo</t>
  </si>
  <si>
    <t>11/07/2022 Se recomienda ser más explícitos en la descripción del avance, por ejemplo: indicar si el cronograma se ha implementado a cabalidad, cuantas intervenciones se programaron, cuantas se realizaron, entre otras, esto en concordancia con las observaciones realizadas al diseño de control, durante el cierre del I trimestre.
13/07/2022 No se generan observaciones o recomendaciones adicionales, respecto a los avances y evidencias presentados en el monitoreo al riesgo de gestión.</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</si>
  <si>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</si>
  <si>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</si>
  <si>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</si>
  <si>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</si>
  <si>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</si>
  <si>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</si>
  <si>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</si>
  <si>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</si>
  <si>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</si>
  <si>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</si>
  <si>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</si>
  <si>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Se remite las 184 actas de intervención ambiental con sus respectivas listas de asistencia de las 727 programadas en el 2022, donde se puede evidenciar el seguimiento al cumplimiento e implementación del PAIPAERS. Estas intervenciones se adelantaron de la siguiente manera: 64 unidades operativas visitadas en el mes de febrero y 120 en el mes de marzo.</t>
  </si>
  <si>
    <t>22/04/2022. No se generan observaciones por parte de la segunda línea de defensa, respecto a los avances y evidencias presentados en el monitoreo al riesgo de gestión.</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</si>
  <si>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del PAIPAERS. Las intervenciones de este trimestre se adelantaron de la siguiente manera: 136 unidades operativas visitadas en el mes de abril, 143 en el mes de mayo y 104 en el mes de junio.</t>
  </si>
  <si>
    <t>19/07/2022. No se generan observaciones por parte de la segunda línea de defensa, respecto a los avances y evidencias presentados en el monitoreo al riesgo de gestión.</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</si>
  <si>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</si>
  <si>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</si>
  <si>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</si>
  <si>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</si>
  <si>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</si>
  <si>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aprovechables en los diferentes procesos precontractuales.
Es importante resaltar que a la fecha de reporte se le ha dado respuesta al 100% de solicitudes de inclusión de cláusulas ambientales.</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</si>
  <si>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</si>
  <si>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</si>
  <si>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</si>
  <si>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</si>
  <si>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</si>
  <si>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</si>
  <si>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</si>
  <si>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la sustitución, cambio y/o uso de material reciclable por no aprovechable en los diferentes procesos precontractuales.
Es importante resaltar que a la fecha de reporte se le ha dado respuesta al 100% de solicitudes de inclusión de cláusulas ambientales.</t>
  </si>
  <si>
    <t>2. Anualmente la líder del programa de consumo sostenible informa a las dependencia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</si>
  <si>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</si>
  <si>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Comunicación enviada</t>
  </si>
  <si>
    <t>Una (1) comunicación enviada</t>
  </si>
  <si>
    <t>Se remite el memorando interno por el cual desde la Dirección Corporativa se comunica a las diferentes dependencias el proceso para la inclusión de obligaciones ambientales bajo la implementación del manual de compras verdes.
Es importante resaltar que se estableció como mecanismo de comunicación para la vigencia, el envío de tres productos: un memorando, una pieza informativa por correo masivo y el envío de un video.</t>
  </si>
  <si>
    <t>Las dos actividades restantes se adelantarán en el segundo semestre del año.</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</si>
  <si>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</si>
  <si>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</si>
  <si>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</si>
  <si>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</si>
  <si>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</si>
  <si>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64 unidades operativas visitadas en el mes de febrero y 120 en el mes de marzo.</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</si>
  <si>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136 unidades operativas visitadas en el mes de abril, 143 en el mes de mayo y 104 en el mes de junio.</t>
  </si>
  <si>
    <t>2.Cada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Como evidencia queda el correo electrónico con la trazabilidad de la solicitud y respuesta. 
En caso que no se realice la inclusión de las cláusulas ambientales, el área solicitante reitera la solicitud hasta que el responsable del área de gestión ambiental genere la respuesta.</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</si>
  <si>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</si>
  <si>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</si>
  <si>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10 procesos precontractuales, de conformidad con las 10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</si>
  <si>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hospitalarios, peligrosos y especiales en los diferentes procesos precontractuales.
Es importante resaltar que a la fecha de reporte se le ha dado respuesta al 100% de solicitudes de inclusión de cláusulas ambientales.</t>
  </si>
  <si>
    <t>3. Semestralmente el líder del programa de Gestión Integral Residuos del área ambiental realiza un seguimiento a la implementación del instructivo RCD y del instructivo de manejo y disposición de colchones y colchonetas, con el propósito de valorar la implementación y gestión integral de estos residuos al interior de la entidad. Como evidencia se tiene dos matrices en Excel consolidando la información de implementación. En caso de que no se realice el seguimiento, se adelantará la verificación del cumplimento bajo las herramienta Storm User y aplicativo web de la Secretaría Distrital de Ambiente.</t>
  </si>
  <si>
    <t>Líder del programa de Gestión Integral Residuos del PIGA.</t>
  </si>
  <si>
    <t>Seguimientos realizados a la implementación de los Instructivos de RCD, colchones y colchonetas</t>
  </si>
  <si>
    <t>Dos (2) seguimientos realizados</t>
  </si>
  <si>
    <t>Las matrices del primer seguimiento de la implementación a la gestión, manejo y disposición de colchones y colchonetas y al Instructivos de RCD, se tienen establecidas para el segundo trimestre del año 2022.</t>
  </si>
  <si>
    <t>Se remiten las dos matrices correspondientes al primer seguimiento a la implementación de la gestión, manejo y disposición de colchones y colchonetas y del Instructivos de Residuos de Construcción y Demolición en las diferentes unidades operativas a las cuales les aplica el cumplimiento.</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</si>
  <si>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</si>
  <si>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</si>
  <si>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</si>
  <si>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</si>
  <si>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los 9 procesos precontractuales, de conformidad con las 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</si>
  <si>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control y manejo integral a la generación de emisiones atmosféricas, ruido y vertimientos en los diferentes procesos precontractuales.
Es importante resaltar que a la fecha de reporte se le ha dado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</si>
  <si>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Como evidencia se tiene una matriz en Excel consolidando la información de los equipos y elementos de la entidad.
En caso de que no se realice el seguimiento se adelantará la verificación del cumplimento bajo la respuesta anual de auditoría a la Secretaría Distrital de Ambiente.</t>
  </si>
  <si>
    <t>Líder del programa de gestión integral de residuos del PIGA.</t>
  </si>
  <si>
    <t>Seguimientos realizados al procesos de mantenimiento preventivo o correctivo para los equipos y elementos fijos que generan emisiones atmosféricas.</t>
  </si>
  <si>
    <t>Las matrices del primer seguimiento a los procesos de mantenimiento preventivo para los equipos y elementos fijos que generan emisiones atmosféricas, se tienen establecidas para el segundo trimestre del año 2022.</t>
  </si>
  <si>
    <t>Se remiten las dos matrices (una para calderas y calderines y la otra para plantas eléctricas) correspondientes al primer seguimiento a los procesos de mantenimiento preventivo para los equipos y elementos que generan emisiones atmosféricas que se encuentran en las diferentes unidades operativas a las cuales les aplica.</t>
  </si>
  <si>
    <t>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</si>
  <si>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</si>
  <si>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132 actas de intervención ambiental con sus respectivas listas de asistencia de las 467 programadas en el 2022, donde se puede evidenciar el seguimiento al cumplimiento e implementación del Plan de encapsulamiento de aceite vegetal usado (AVU) y recolección de grasas. Estas intervenciones se adelantaron de la siguiente manera: 41 unidades operativas visitadas en el mes de febrero y 91 en el mes de marzo.</t>
  </si>
  <si>
    <t>Se remite las 340 actas de intervención ambiental con sus respectivas listas de asistencia más las 132 del primer trimestre, para un total de 472 intervenciones realizadas de las 504 programadas en el 2022, en las cuales se puede evidenciar el seguimiento al cumplimiento e implementación del Plan de encapsulamiento de aceite vegetal usado (AVU) y recolección de grasas. Las intervenciones de este trimestre se adelantaron de la siguiente manera: 136 unidades operativas visitadas en el mes de abril, 114 en el mes de mayo y 90 en el mes de junio.</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</si>
  <si>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</si>
  <si>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</si>
  <si>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</si>
  <si>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</si>
  <si>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</si>
  <si>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4 los procesos precontractuales, de conformidad con las 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</si>
  <si>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y control de la Publicidad Exterior Visual (PEV) en los diferentes procesos precontractuales.
Es importante resaltar que a la fecha de reporte se le ha dado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</si>
  <si>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Como evidencia se tiene una matriz en Excel consolidando la información del diagnóstico y necesidades de cada elemento PEV de la entidad. En caso de que no se realice el seguimiento se adelantará la verificación del cumplimento bajo la respuesta anual de auditoría a la Secretaría Distrital de Ambiente.</t>
  </si>
  <si>
    <t>Líder del programa de practicas sostenibles del PIGA.</t>
  </si>
  <si>
    <t>Seguimientos realizados a la implementación, control y manejo de PEV de la SDIS.</t>
  </si>
  <si>
    <t>La matriz del primer seguimiento a la implementación, control y manejo de Publicidad Exterior Visual (PEV) de la SDIS, se tienen establecidas para el segundo trimestre del año 2022.</t>
  </si>
  <si>
    <t>Se remite la matriz correspondiente al primer seguimiento a la implementación, control y manejo del cumplimiento normativo de la Publicidad Exterior Visual de la unidades operativas de la SDIS que cuentan con avisos con la información de la prestación del servicio social ofrecido.</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</si>
  <si>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</si>
  <si>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</si>
  <si>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</si>
  <si>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 </t>
  </si>
  <si>
    <t>(Número de unidades operativas con seguimiento a la implementación de las políticas, programas y metodologías de agua y energía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</si>
  <si>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 la Política Cero desperdicio de agua y cero desperdicio de energía. Estas intervenciones se adelantaron de la siguiente manera: 64 unidades operativas visitadas en el mes de febrero y 120 en el mes de marzo.</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</si>
  <si>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 la Política Cero desperdicio de agua y cero desperdicio de energía. Las intervenciones de este trimestre se adelantaron de la siguiente manera: 136 unidades operativas visitadas en el mes de abril, 143 en el mes de mayo y 104 en el mes de junio.</t>
  </si>
  <si>
    <t>2. Semestralmente, el líder del programa de uso eficiente del agua y energía realiza seguimiento al avance de las actividades del plan de acción de la Secretaría Distrital de Ambiente, mediante la revisión de la matriz de seguimiento de la herramienta Storm User, con el fin de garantizar el cumplimiento del plan. En caso de que se identifiquen retrasos en la ejecución de actividades, se generan mediante correo electrónico las alertas a los respectivos responsables o los ajustes requeridos al plan. Como evidencia se tiene la matriz en Excel consolidando el seguimiento al cumplimiento y sus respectivos soportes de envío.</t>
  </si>
  <si>
    <t>Líder del programa de uso eficiente del agua y uso eficiente de la energía del PIGA.</t>
  </si>
  <si>
    <t>Actividades cumplidas del plan de acción anual PIGA</t>
  </si>
  <si>
    <t>17 actividades cumplidas</t>
  </si>
  <si>
    <t>Los resultados iniciales de la implementación de las actividades del plan de acción de los Programas de uso eficiente del agua y uso eficiente de la energía, se tendrán desde el segundo trimestre y cuarto trimestre de 2022.</t>
  </si>
  <si>
    <t>Se remite la matriz con el consolidado del seguimiento al cumplimiento de las actividades del primer semestre del año, de los programas uso eficiente del agua y uso eficiente de la energía bajo el formato plan de acción anual del PIGA reportado a la Secretaría Distrital de Ambiente.
Los resultados obtenidos son los iniciales de la implementación de las actividades del plan de acción. Es importante resaltar que se tiene un promedio del cumplimiento de 7,3 actividades de las 17 programadas.</t>
  </si>
  <si>
    <t>3.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las incluya.</t>
  </si>
  <si>
    <t>100% de contratos con cláusulas ambientales remitidos al área ambiental que aplique</t>
  </si>
  <si>
    <t>Se remite la matriz de inclusión de cláusulas ambientales del primer trimestre del año, donde se informa por mes las cláusulas incluidas a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uso eficiente y optimo del agua y la energía en los diferentes procesos precontractuales.
Es importante resaltar que a la fecha de corte se dio respuesta al 100% de solicitudes de inclusión de cláusulas ambientales.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</si>
  <si>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uso eficiente y optimo del agua y la energía en los diferentes procesos precontractuales.
Es importante resaltar que a la fecha de reporte se le ha dado respuesta al 100% de solicitudes de inclusión de cláusulas ambientales.</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</si>
  <si>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</si>
  <si>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</si>
  <si>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</si>
  <si>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La constante manipulación y condiciones de almacenamiento que implican biodeterioro de la documentación</t>
  </si>
  <si>
    <t>Posibilidad de afectar negativamente la imagen de la entidad dada la pérdida y fuga de la información institucional registrada en los archivos de la entidad por falta de aplicación de los lineamientos de gestión documental, debido a su desconocimiento.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</si>
  <si>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contratos de adquisición de los insumos de archivo, así como, el registro de insumos requeridos por las dependencias, o registros de la campaña de sensibilización.</t>
  </si>
  <si>
    <t>Subdirector Administrativo y Financiero (o responsable del área de gestión documental)</t>
  </si>
  <si>
    <t>(Cantidad de insumos adquiridos / Cantidad de insumos requeridos)*100</t>
  </si>
  <si>
    <t>En el primer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para realizar todo el proceso y llevar a cabo los contratos para la adquisición de las Unidades de Conservación (Carpetas, Ganchos y Cajas X200), así mismo se realizó la solicitud de las cotizaciones a los diferentes proveedores y estas ya fueron enviadas a la abogada encargada de todo el proceso de alistamiento para los contratos.
Se presenta como evidencia los correos de solicitud de cotizaciones a los proveedores.</t>
  </si>
  <si>
    <t>En el segundo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y en el concepto de aprobación por parte del Archivo de Bogotá, para realizar todo el proceso y llevar a cabo los contratos para la adquisición de las unidades de conservación (Carpetas, Ganchos y Cajas X200). 
Se presenta como evidencia los Estudios Previos, Estudio del Sector, Anexo Técnico y Concepto de Aprobación (Archivo de Bogotá).</t>
  </si>
  <si>
    <t>15/07/2022. No se generan observaciones por parte de la segunda línea de defensa, respecto a los avances  presentados en el segundo monitoreo al riesgo de gestión.</t>
  </si>
  <si>
    <t>Falta de presupuesto para la organización y conservación del archivo</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</si>
  <si>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para la optimización de recursos de archivo. Como evidencia se cuenta con el Diagnóstico de archivo general o registros de la campaña de sensibilización.</t>
  </si>
  <si>
    <t>Auxiliar administrativo de Gestión Documental</t>
  </si>
  <si>
    <r>
      <rPr>
        <b/>
        <sz val="10"/>
        <color theme="1"/>
        <rFont val="Arial"/>
        <family val="2"/>
      </rPr>
      <t>Diagnóstico general de archivo de necesidades de insumos:</t>
    </r>
    <r>
      <rPr>
        <sz val="10"/>
        <color theme="1"/>
        <rFont val="Arial"/>
        <family val="2"/>
      </rPr>
      <t xml:space="preserve">
*Levantamiento de información con las dependencias, subdirecciones locales, áreas y unidades operativas-50%
* Análisis de costos-20%
* Consolidación del documento-30%</t>
    </r>
  </si>
  <si>
    <t>Se realizó el leventamiento de la información en cuanto a las necesidades de los Insumos de Archivo (Carpetas, Ganchos y Cajas X200), para los archivos de la Entidad obteniendo la siguiente información:
CARPETAS: 506.000
GANCHOS: 511.000
CAJAS X200: 111.500</t>
  </si>
  <si>
    <t>18/04/2022. No se generan observaciones por parte de la segunda línea de defensa, respecto a los avances  presentados en el primer monitoreo al riesgo de gestión.
No obstante, se recomienda que el documento final de diagnóstico precise de manera mas clara la forma en que se realizó el levantamiento de la información, el motivo por el cual se separan algunas dependencias de otras, en lo particular lo referente al nivel central, y detallar a que hace referencia el item de "transferencias".</t>
  </si>
  <si>
    <t>No se realizó avance en este trimestre</t>
  </si>
  <si>
    <t>Poca socialización de los lineamientos,  para que sean apropiados por los diferentes referentes documentales y así sean correctamente implementados en cada dependencia</t>
  </si>
  <si>
    <t>Trimestralmente, el profesional designado por el líder de Gestión Documental para realizar los seguimientos a las dependencias del nivel central y local, lleva a cabo la socialización de los lineamientos archivísticos y temas estratégicos del proceso de gestión documental,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</si>
  <si>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Gestión Documental</t>
  </si>
  <si>
    <t>(Mesas operativas realizadas/ mesas operativas programadas)*100
Meta: 4 mesas operativas programadas</t>
  </si>
  <si>
    <t>Se realizó la Mesa Operativa planificada para el trimestre el día 22 de febrero de 2022, se adjunta acta de la sesión que incluye la presentación realizada y el listado de asistencia.</t>
  </si>
  <si>
    <t>Se realizó la Mesa Operativa planificada para el trimestre el día 17 de mayo de 2022, se adjunta acta de la sesión que incluye la presentación realizada y el listado de asistencia.</t>
  </si>
  <si>
    <t>15/07/2022. No se generan observaciones por parte de la segunda línea de defensa, respecto a los avances  presentados en el segundo monitoreo al riesgo de gestión.
De forma adicional, se sugiere validar en el acto administrativo que formaliza la Mesa Operativa, cuál es la manera correcta de suscribir las actas de la instancia; esto debido a que la lista de asistencia solo evidencia la participación en la mesa, mas no valida el contenido del acta por parte de los miembros de la misma.</t>
  </si>
  <si>
    <t xml:space="preserve">No se cuenta con el suficiente personal capacitado para desempeñar las funciones archivísticas, de manera especifica </t>
  </si>
  <si>
    <t>Semestralmente, el Subdirector Administrativo y Financiero envía un memorando a todos los jefes de dependencia en donde les informa el cumplimiento de la normativa interna en materia de gestión documental y archivo, recordando las responsabilidades de los referentes técnicos o locales y designados documentales del Subsistema Interno de Gestión Documental y Archivo-SIGA, conforme a lo requerido en la Resolución 472 de 2021, con el fin de solicitar la designación de los mismos. En caso de no remitir los memorandos, el equipo profesional archivista de Gestión Documental recordará el cumplimiento de la designación a través de las mesas operativas del SIGA, con el objetivo de dar cumplimiento a la designación de personal por parte de los  jefes de dependencias para la ejecución del rol de referentes técnicos o delegados documentales. Como evidencia se cuenta con los memorandos enviados o las actas de reunión de las mesas operativas del SIGA con su respectivo registro de firmas de los asistentes.</t>
  </si>
  <si>
    <t>(número de memorandos enviados / 2 memorandos programados)*100</t>
  </si>
  <si>
    <t>En la Mesa Operativa realizada en el trimestre se recordó a los Referentes y Delegados Documentales sus funciones acorde con la Resolución 472 de abril de 2021. (ver en el acta el numeral 2 del desarrollo de la sesión), adicionalmente se enviarán memorandos en los meses de junio y diciembre de 2022.</t>
  </si>
  <si>
    <t xml:space="preserve">El primer memorando proyectado inicialmente para su envío en junio se realizará en el mes de julio dado que se realizó un cambio de asesora de gestión documental y se iba a cambiar en julio el subdirector administrativo y financiero.
De acuerdo a la socialización realizada a los referenes documentales en el trimestre anterior, se adjuntan las actas de compromiso remitidas por los referentes de las siguientes dependencias: 
1.Subdirección para asuntos LGBTI
2.DADE
3.SDES
4.Subdirección para la infancia </t>
  </si>
  <si>
    <t>No se tiene control del acceso de personal de la SDIS al archivo de gestión centralizado</t>
  </si>
  <si>
    <t>Semestralmente, el Subdirector Administrativo y Financiero (o responsable del área de gestión documental), envía un memorando a las distintas dependencias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</si>
  <si>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2 actualizaciones al listado de acceso que corresponderán a:
-Actualización primer semestre 50%
-Actualización segundo semestre 50%</t>
  </si>
  <si>
    <t>Se realizó el levantamiento de la información de los referentes documentales de las dependencias del nivel central y las subdirecciones Locales y se actualizó el listado, así mismo se cuenta con las Actas de algunas de las dependencias. Se está revisando el acta de compromiso para actualizar la normatividad, por lo cual aún está pendiente el envío del memorando del primer semestre.</t>
  </si>
  <si>
    <t>18/04/2022. No se generan observaciones por parte de la segunda línea de defensa, respecto a los avances  presentados en el primer monitoreo al riesgo de gestión.
No obstante, se recomienda que el listado de acceso tenga una estructura mas completa y organizada, donde se identifique claramente la fecha de actualización, el propósito del listado (título), y la dependencia a la cual pertenece el referente.</t>
  </si>
  <si>
    <t xml:space="preserve">El levantamiento se está realizando mediante las visitas y comunicación con las áreas, se adjunta listado de referentes documentales del nivel central actualizado de acuerdo con la infomació recaudada a la fecha. </t>
  </si>
  <si>
    <t>Gestión Logística</t>
  </si>
  <si>
    <t>Administrar, gestionar y supervisar los bienes de apoyo a la operación y servicios logísticos para el normal funcionamiento de la entidad, dando cumplimiento a lo establecido en la normativa vigente.</t>
  </si>
  <si>
    <t xml:space="preserve">Realizar el Levantamiento Físico de Inventarios para su actualización.
</t>
  </si>
  <si>
    <t>R-GL-002</t>
  </si>
  <si>
    <t>Inadecuada administración de los bienes en  diferentes unidades operativas de la entidad.</t>
  </si>
  <si>
    <t xml:space="preserve">
Posibilidad de perdidas económicas para la entidad  y fallas en la disposición u oportunidad  de los bienes requeridos para la operación institucional, debido a desviaciones en la aplicación de los procedimientos de inventarios por parte de los funcionarios y/o contratistas de la Secretaría Distrital de Integración social</t>
  </si>
  <si>
    <t>Moderado</t>
  </si>
  <si>
    <t>El profesional de inventarios asignado por el coordinador del grupo de inventarios de la Subdirección administrativa y financiera, trimestralmente solicita al grupo de inventarios de la subdirección,  las pruebas representativas realizadas, con el fin de determinar si existen bienes faltantes y la plena identificación de los responsables del mismo; como evidencia de ejecución de esta actividad se encuentran los formatos diligenciados por medio de los cuales se realizaron las pruebas representativas. En caso de no ejecutarse esta actividad se debe remitir un informe justificando la no realización y adicionalmente reprogramar el conteo en el periodo siguiente.</t>
  </si>
  <si>
    <t>Profesional de inventarios de la Subdirección Administrativa y Financiera</t>
  </si>
  <si>
    <t>(Número de  pruebas representativas realizadas en el periodo/ 6  pruebas representativas realizadas en el periodo)*100</t>
  </si>
  <si>
    <t>El pasado 29 de marzo se recibieron las primeras pruebas representativas consolidas donde se obtuvo información de 11.000 bienes en la entidad plenamente identificados, se dará continuidad a la actividad para obtener información actualizada de los inventarios de la entidad. Cabe resaltar que la solicitud de la pruebas se llevó a cabo durante todo el periodo.
Como evidencia se anexan pruebas representativas realizadas durante el periodo.</t>
  </si>
  <si>
    <t>20/04/2022. No se generan observaciones o recomendaciones respecto al análisis presentado en el seguimiento.</t>
  </si>
  <si>
    <t>El grupo de almacén e inventarios consolido y remitió  entrega de 138  pruebas representativas de inventario  correspondientes al 2do trimestre del año 2022, dando cumplimiento al 100% en el trimestre.
Como evidencia se anexan pruebas representativas realizadas durante el periodo.</t>
  </si>
  <si>
    <t xml:space="preserve">19/07/2022: Se recomienda mencionar el número des pruebas y también expresarlo en términos de porcentajes, debido a que la meta se da en terminos de porcentaje.
19/07/2022. No se generan más observaciones o recomendaciones respecto al análisis presentado en el seguimiento.
</t>
  </si>
  <si>
    <t>Los bienes asignados a un responsable se transfieren a otro responsable sin autorización y sin enviar información al grupo de inventarios de la Subdirección Administrativa y Financiera</t>
  </si>
  <si>
    <t>El gestor del proceso Gestión Logística  solicita trimestralmente al grupo de inventarios de la Subdirección Administrativa y Financiera una base de datos en Excel de los traslados de bienes solicitados y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memorando justificando la no realización y deberá ser reprogramada en el siguiente periodo.</t>
  </si>
  <si>
    <t>Gestor de proceso Gestión Logística</t>
  </si>
  <si>
    <t>(Traslados de inventario gestionados en el periodo / Número de traslados  solicitados en el periodo.) * 100</t>
  </si>
  <si>
    <t>Durante el trimestre  se recibieron 2746 solicitudes, las cuales fueron atendidas en su totalidad,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</si>
  <si>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Durante el 2do trimestre  se recibieron 2.,069 solicitudes, las cuales fueron atendidas en su totalidad (100%),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</si>
  <si>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19/07/2022. No se generan observaciones o recomendaciones respecto al análisis presentado en el seguimiento.</t>
  </si>
  <si>
    <t>Desconocimiento de los procedimientos y lineamientos del proceso en cuanto al uso responsable de los bienes de la entidad, por parte de funcionarios y contratistas</t>
  </si>
  <si>
    <t>Semestralmente, el profesional de inventarios asignado por el coordinador del área de inventarios de la Subdirección Administrativa y Financiera  lleva a cabo una campaña de sensibilización que incluye comités, capacitaciones y piezas comunicativas, con el propósito de promover el uso responsable de los bienes en la entidad. En el evento que no se pueda llevar a cabo la campaña de sensibilización se envían memorandos  por parte del líder del proceso haciendo énfasis en el uso responsable de los bienes y el cumplimientos de los procedimientos y lineamientos establecidos por Gestión Logística.
Como evidencia se tienen los listados de asistencia a actividades de capacitación y piezas comunicativas de las campañas de sensibilización diseñadas y realizadas.</t>
  </si>
  <si>
    <t>Dos (2) campañas de sensibilización para la vigencia</t>
  </si>
  <si>
    <t>El pasado 22 de marzo la oficina de comunicaciones aprobó la primera pieza comunicativa de la vigencia la cual será difundida en toda la SDIS en los próximos días, así mismo se han venido realizando diferentes reuniones y capacitaciones con referentes de inventarios y coordinadores de las unidades operativas en pro del buen uso de los bienes de la SDIS, información que será remitida en el 2do trimestre. 
Como evidencia se adjunta pieza comunicativa objeto de difusión</t>
  </si>
  <si>
    <t>El grupo de inventarios  de la Subdirección Administrativa y Financiera, continúa adelantando jornadas de transmisión de conocimiento  sobre aplicación  de procedimientos de manejo de  inventarios que hacen parte de Sistema Integrado de gestión de la SDIS. Se dispone de  evidencias continuas de dichas gestiones.
Como evidencia se entrega memorando y correo de muestra de campaña de sencibilización para aprobación</t>
  </si>
  <si>
    <t>Registrar  las cuentas clientes de los servicios públicos de las Unidades Operativas  y de nuevos predios sobre los que la Secretaría Distrital de Integración Social debe asumir el pago de los Servicios Públicos</t>
  </si>
  <si>
    <t>R-GL-003</t>
  </si>
  <si>
    <t>Falta de oportunidad en el suministro de información en tiempo real del inicio y/o terminación de contratos de arrendamiento y apertura de  Unidades Operativas</t>
  </si>
  <si>
    <t>Posibilidad de realizar pagos acumulados y/o suspensión del servicio por parte de las Empresas de Servicios Públicos, causando inconvenientes en la prestación del servicio a los usuarios de la SDIS.</t>
  </si>
  <si>
    <t>El funcionario o contratista delegado por el Subdirector Administrativo y Financiero solicitará al área de Plantas Físicas de la Subdirección Administrativa y Financiera las actas que contienen información de los predios que entran en funcionamiento y así mismo de los que dejan de funcionar (inclusión y exclusión de predios) con el propósito de hacer seguimiento trimestral y actualización de la base de datos de servicios públicos y asegurar el control de los pagos que realmente se deben realizar y los que deben culminar por ocasión del cierre de las unidades operativas. 
En caso que no se realice el seguimiento trimestral y actualización de la base de datos de servicios públicos, se realizará en el mes siguiente. 
Como evidencia se cuenta con la bases de datos de servicios públicos actualizada con la información obtenida a partir de las actas entregadas por el área de Plantas Físicas.</t>
  </si>
  <si>
    <t xml:space="preserve">Funcionario o contratista delegado por el Subdirector Administrativo y Financiero </t>
  </si>
  <si>
    <t>(Número de seguimientos realizados / 4 seguimientos programados para la vigencia) * 100</t>
  </si>
  <si>
    <t>Durante el periodo fueron recibidas 8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</si>
  <si>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Durante el 2do trimestre fueron recibidas 11 actas que dan cuenta de la inclusión y la exclusión de los predios en la entidad, correspondiendo al segundo seguimiento programado (50%). A partir de estos insumos fueron actualizadas las bases de datos de servicios públicos.
Como evidencia se anexan bases de datos de servicios públicos actualizadas y actas de inclusión y exclusión</t>
  </si>
  <si>
    <t xml:space="preserve">19/07/2022: Se recomienda  nombre a que seguimiento programado corresponden las 11 actas y poder alinearlo con el porcentaje %.
Se recomienda subir a las evidencias  la base de datos de los servicios públicos actualizados, debido a que no se encuentran.
9/07/2022. No se generan más observaciones o recomendaciones respecto al análisis presentado en el seguimiento.
</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</si>
  <si>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</si>
  <si>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</si>
  <si>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Analizar y evaluar los requisitos legales vigentes y otros aplicables a los procesos del Sistema de Gestión de la Entidad</t>
  </si>
  <si>
    <t>R-GJ-001</t>
  </si>
  <si>
    <t xml:space="preserve">No se identifican oportunamente los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</si>
  <si>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</si>
  <si>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</si>
  <si>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t>
  </si>
  <si>
    <t>(No de matrices de  requisitos legales aplicables de la Entidad actualizada/ 2 matrices de  requisitos legales aplicables de la Entidad programadas)100
1 trimestre: 25%, Solicitud de insumos (requisitos legales de los procesos)
2 trimestre: 25%. Publicación de la evaluación de la matriz de  requisitos legales aplicables de la Entidad del  1 semestre
3 trimestre: 25%, Solicitud de insumos (requisitos legales de los procesos)
4 trimestre 25%. Publicación de la evaluación de la matriz de  requisitos legales aplicables de la Entidad del  2 semestre</t>
  </si>
  <si>
    <t xml:space="preserve">100% 
que equivale a 2 evaluaciones publicadas de las matrices de  requisitos legales aplicables de la Entidad </t>
  </si>
  <si>
    <t xml:space="preserve">La Oficina Asesora Jurídica durante el primer trimestre del presente año, a través de la administradora del Procedimiento de Requisitos Legales y Otros aplicables, realiza la solicitud a los gestores de procesos (25 de marzo de 2022), por medio de un correo electrónico de la actualización de la matriz de requisitos legales, conforme a lo establecido en el Procedimiento “Identificación y seguimiento de requisitos legales y otros aplicables”, Código PCD-GJ-001.
Se deben recibir las 20 matrices de cada proceso y realizar la evaluación para el segundo trimestre del presente año.
Se adjunta como evidencia el pantallazo de la solicitud de los insumos.
</t>
  </si>
  <si>
    <t>18/04/2022
No se generan observaciones o recomendaciones para el periodo reportado.</t>
  </si>
  <si>
    <t>Durante el segundo trimestre del presente año, la Oficina Asesora jurídica, recibió las matrices de los 20 procesos de la Entidad.
La administradora del procedimiento de Requisitos legales y otros aplicables, consolido en una sola matriz los 20 procesos con su respectiva normativa y realizó la evaluación de cada una de las matrices o procesos de los requisitos legales de la Entidad, correspondiente la vigencia del primer semestre del presente año.
El 22 de junio de 2022, en la pagina web de la Entidad, queda publicada la matriz con la respectiva autoevaluación de los requisitos legales. 
https://www.integracionsocial.gov.co/index.php/regimen-legal/documentos/requisitos-legales-de-la-entidad-por-procesos
Se adjunta como evidencia la matriz de la evaluación del primer semestre de 2022 y el pantallazo de la publicación en la pagina web de la Entidad.</t>
  </si>
  <si>
    <t>14/07/2022
No se generan observaciones o recomendaciones para el periodo reportado.</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</si>
  <si>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</si>
  <si>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</si>
  <si>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</si>
  <si>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</si>
  <si>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
</t>
  </si>
  <si>
    <t>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</si>
  <si>
    <t>Jefe Oficina Asesora Jurídica
Gestor del Proceso de Gestión Jurídica</t>
  </si>
  <si>
    <t>(Números de memorando de comunicación remitidos/ 4 memorandos programados) 100</t>
  </si>
  <si>
    <t>100% que corresponde a 4 memorandos de comunicación remitidos</t>
  </si>
  <si>
    <t xml:space="preserve">En el primer trimestre del año 2022,  la Oficina Asesora Jurídica remite el 18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</si>
  <si>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 xml:space="preserve">En el segundo trimestre del año 2022,  la Oficina Asesora Jurídica remite el 22 de junio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</si>
  <si>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</si>
  <si>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</si>
  <si>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</si>
  <si>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</si>
  <si>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</si>
  <si>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Cada vez que se recibe notificación de designación de un nuevo gestor de proceso o dependencia, los profesionales del Equipo de Gestores de la Subdirección de Diseño, Evaluación y Sistematización para el Sistema de Gestión-SG realizan inducción al rol mediante la presentación de los ejes temáticos definidos en el mecanismo interno de socialización del SG, con el fin de suministrar los conceptos básicos que debe conocer el gestor para el desempeño de sus responsabilidades. Como evidencia se cuenta con registros de asistencia y/o evaluaciones de inducción. En caso de no realizar inducción en la fecha establecida, se reprograma hasta que sea ejecutada.</t>
  </si>
  <si>
    <t>Profesionales del Equipo de Gestores de la Subdirección de Diseño, Evaluación y Sistematización para el Sistema de Gestión</t>
  </si>
  <si>
    <t>(N° de gestores nuevos que asistieron a inducción(es) realizada(s) en el periodo / N° de nuevos gestores designados en el periodo)*100
Nota: El resultado del indicador para el cierre de la vigencia corresponde al calculo acumulado.</t>
  </si>
  <si>
    <t>Durante el primer trimestre se recibió la designación de 56 gestores de procesos y dependencias, correspondientes a los 20 procesos y 44 dependencias de la entidad. El total de gestores no coincide con el total de procesos y dependencias debido a que algunos gestores desempeñan ambos roles y/o tienen a cargo mas de un proceso.
Durante la semana del 22 al 25 de marzo, se llevó a cabo la Semana de inducción y reinducción al SG 2022, en la cual se contó con la participación del total de gestores designados para los 20 procesos y las 45 dependencias de la entidad, incluyendo el gestor de la Subdirección para la Gestión Integral Local, quien tiene pendiente su ratificación formal, sin embargo continua en su rol como gestor, lo cual explica el sobrecumplimiento en el resultado del indicador.
Como evidencia se presenta el Directorio de gestores 2022, con la relación de gestores y fechas en que fue recibida la designación, además de los registros de asistencia y evaluaciones de la semana de inducción.</t>
  </si>
  <si>
    <t>20/04/2022
No se generan observaciones o recomendaciones respecto a los avances y evidencias presentados en el monitoreo al riesgo de gestión.
La explicaciòn  del sobrecumplimiento esta bien sustentada.</t>
  </si>
  <si>
    <t>Durante el segundo trimestre se recibió la designación de una (1) gestora de dependencia, con quien se tiene pendiente programar jornada de inducción, la cual por corresponder a una gestora de Subdirección Local, se debe realizar en articulación con el gestor del Proceso Prestación de servicios sociales para la inclusión social, según las responsabilidades establecidas en el Protocolo de inducción al SG (PTC-TH-002). Esta inducción se realizará en el tercer trimestre.
De manera acumulada se han realizado 64 inducciones de los 65 roles de gestores (proceso y dependencia) designados en el año.
Como evidencia se presenta el Directorio de gestores 2022, con la relación de gestores y fechas en que fue recibida la designación, donde se resalta la única actualización del periodo.</t>
  </si>
  <si>
    <t xml:space="preserve">13/07/2022
No se generan observaciones o recomendaciones respecto a los avances y evidencias presentados en el monitoreo al riesgo de gestión.
</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</si>
  <si>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aplique.</t>
  </si>
  <si>
    <t>Director(a) de Análisis y Diseño Estratégico o Subdirector(a) de Diseño, Evaluación y Sistematización</t>
  </si>
  <si>
    <t>(N° de memorandos o comunicaciones enviadas / N° de memorandos o comunicaciones programados para envío) * 100
Meta: 1 memorando o comunicación.</t>
  </si>
  <si>
    <t>Mediante memorando I2022004797 del 07/02/2022, el Director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</si>
  <si>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20/04/2022
No se generan observaciones o recomendaciones respecto a los avances y evidencias presentados en el monitoreo al riesgo de gestión.</t>
  </si>
  <si>
    <t>La actividad de control se ejecuta una vez al año y la misma fue cumplida en el primer trimestre, con lo cual se mantiene un cumplimiento acumulado del 100%.</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</si>
  <si>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</si>
  <si>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</si>
  <si>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R-AC-002</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</si>
  <si>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</si>
  <si>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</si>
  <si>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de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</si>
  <si>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</si>
  <si>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10 correos electrónicos con el resultado de la verificación a la calidad y seguridad de la información del plan de mejoramiento institucional</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</si>
  <si>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un (1) correo electrónico el  07/03/2022 a los profesionales de la OCI, informado el resultado de la verificación a la calidad y seguridad de la información. </t>
  </si>
  <si>
    <t>9/04/2022. No se generan observaciones o recomendaciones respecto al análisis presentado en el seguimiento al indicador de riesgos.</t>
  </si>
  <si>
    <t xml:space="preserve">Durante el segundo trimestre 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07/04/2022, 07/05/2022 y 09/06/2022 a los profesionales de la OCI, informado el resultado de la verificación a la calidad y seguridad de la información. </t>
  </si>
  <si>
    <t>10/05/2022. No se generan observaciones o recomendaciones respecto al análisis presentado en el seguimiento al indicador de riesgos.</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</si>
  <si>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</si>
  <si>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</si>
  <si>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</si>
  <si>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R-IVC-001</t>
  </si>
  <si>
    <t>En ocasiones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</si>
  <si>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</si>
  <si>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De lo contrario,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</si>
  <si>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</si>
  <si>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 de reuniones de los equipos técnicos realizadas (por servicio social) / # de reuniones de los equipos técnicos programadas  (por servicio social) * 100</t>
  </si>
  <si>
    <t>100% 
(2 reuniones en el año)</t>
  </si>
  <si>
    <t>Durante el primer trimestre del 2022, se llevaron a cabo 5 reuniones con las respectivas Subdirecciones técnicas y grupos internos de trabajpo, donde se abordaron los siguientes temas: 1. Unificación de criterios de acuerdo con la Resolución 2151 de Educación Inicial;  2. Unificación de criterios en la aplicación del IUV de estándares de Calidad de Persona Mayor; 3. Unificación de criterios de Nutrición y socialización de la Resolucion 2151- Educación inicial; 4. Unificación de criterios de Ambientes Adecuados y Seguros y socialización de la Resolucion 2151- Educación inicial; 5. Unificación de criterios de Pedagógico y socialización de la Resolución 2151- Educación inicial. Las reuniones se realizan con el fin de unificar criterios frente a los requisitos puntuales que se deben cumplir en la prestación de los servicios sociales de educación inicial y persona mayor.
De igual forma, se realizaron 4 mesas de trabajo internas para la unificación de criterios por componentes, en el marco de los lineamientos COVID para infancia y persona mayor.
Es importante mencionar que estas mesas de trabajo se han realizado de manera conjunta con profesionales de las Subdirecciones técnicas, DADE y equipo de Inspección y Vigilancia de la Subsecretaría.
Evidencia: Actas de las reuniones</t>
  </si>
  <si>
    <t>08/04/2022. No se generan observaciones por parte de la segunda línea de defensa, respecto a los avances y evidencias presentados en el monitoreo al riesgo de gestión.</t>
  </si>
  <si>
    <t>Durante el segundo trimestre del 2022, se llevaron a cabo 5 reuniones con las respectivas Subdirecciones técnicas y grupos internos de trabajo, donde se abordaron los siguientes temas:
1. Unificación de criterios del Instrumento Único de Verificación - IUV inicial construido para los nuevos servicios (Centros Proteger y Hogar de paso Habitante de Calle) tendientes a ingresar al proceso Inspección y vigilancia.
2. Avances en la construccion del IUV inicial construido para los dos nuevos servicios (dos reuniones).
3. Unificación de criterios de Nutrición y Salubridad - Centros Proteger.
4. Socializacion del IUV de Centros proteger y Habitante de Calle.
De igual forma, se realizaron se realizaron pruebas pilotos iniciales a los IUV construidos para los dos nuevos servicios. (Se adjunta listados de asistencia).
Evidencia: Actas de las reuniones y  listados de asistencia.</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</si>
  <si>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</si>
  <si>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</si>
  <si>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</si>
  <si>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</si>
  <si>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mensualmente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t>
  </si>
  <si>
    <t>Profesional administrativo del equipo de Inspección y Vigilancia</t>
  </si>
  <si>
    <t xml:space="preserve">(# de copias buckup del consolidado de visitas de los servicios sociales realizadas en el trimestre / # de copias del consolidado de visitas de los servicios sociales programadas en el trimestre) * 100 </t>
  </si>
  <si>
    <t>Durante el primer trimestre, se realizó la programación de visitas para los servicios de educación inicial y persona mayor;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5 cotejos de información en las bases de datos y en los soportes generados en cada visita (las actas e instrumentos únicos de verificación (físico), 3 para persona mayor (ene, feb y mar) y dos para educación inicial (ene y feb).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t>
  </si>
  <si>
    <t>Durante el segundo trimestre, se realizó la programación de visitas para los servicios de educación inicial y persona mayor; también se realizó visita a los dos servicios donde se hizo la verificación de estándares y la verificación de la continuidad de los servicios.
Se realizaron 6 cotejos de información en las bases de datos y en los soportes generados en cada visita (las actas e instrumentos únicos de verificación (físico), 3 para persona mayor (abril, mayo y junio) y 3 para educación inicial (abril, mayo y junio).
Se realizó la actualización de los archivos consolidados de visitas de los servicios de Educación Inicial y Persona Mayor conforme con las visitas realizadas mensualmente.
Evidencia: copias de los archivos de consolidados de visitas de los servicios de Educación Inicial y Persona Mayor.</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</si>
  <si>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</si>
  <si>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</si>
  <si>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 de seguimientos realizados de la producción del aplicativo SIRSS / # de seguimientos programados de la producción del aplicativo SIRSS</t>
  </si>
  <si>
    <t>Durante el primer trimestre 2022, el SIRSS se encuentra en turno para salida a producción, para este trimestre la DADE avanza en la estrategia de mejoramiento del SIRBE, por lo cual el SIRSS continua en turno para producción.</t>
  </si>
  <si>
    <t>08/04/2022. No se presentaron las evidencias definidas (correos, actas, ayudas de memoria o listados de asistencia) que dan cuenta del seguimiento realizado a la producción del aplicativo. Por tanto, se solicita ajustar la cifra de avance a cero.
12/04/2022. No se generan observaciones adicionales.</t>
  </si>
  <si>
    <t>Durante el segundo trimestre 2022, la Dirección de Análisis y Diseño Estratégico - DADE asignó en el mes de junio a los ingenieros que trabajarán en el desarrollo del nuevo SIRSS, con los cuales se han llevado a cabo dos reuniones sobre el aplicativo, una para iniciar ciclos de trabajo con el fin de contextualizar sobre el aplicativo y las necesidades proyectadas en las historias de usuario y la siguiente para avanzar en el ajuste de las historias de usuarios conforme los nuevos requerimientos de cada servicio.
Durante el mes de junio se llevaron dos reuniones; se adjuntan las ayudas de memoria como evidencia.</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</si>
  <si>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De lo contrario, se realizará en la semana siguiente de cumplido el mes del reporte.
Como evidencia queda el Link ONEDRIVE del backup mensual de IVC.</t>
  </si>
  <si>
    <t>1 backup mensual</t>
  </si>
  <si>
    <t>Se realiza Backup del primer trimestre de las bases de IVC, de acuerdo con la recomendación de Sistemas, en:  https://sdisgovco-my.sharepoint.com/personal/nolarte_sdis_gov_co/_layouts/15/onedrive.aspx?ct=1649343216107&amp;or=OWA%2DNT&amp;cid=0eccc561%2D81fd%2Dcc59%2D1d87%2D58893a2f5489&amp;ga=1&amp;id=%2Fpersonal%2Fnolarte%5Fsdis%5Fgov%5Fco%2FDocuments%2FBackup%20IVSS%2F2022</t>
  </si>
  <si>
    <t>Se realiza Backup del segundo trimestre de las bases de IVC, de acuerdo con la recomendación de Sistemas, en: https://sdisgovco-my.sharepoint.com/:f:/g/personal/nolarte_sdis_gov_co/EtMKqfbvpHJKt12aefWNOkcBXWHZaZh2MkCgnGet8cmI_g?e=VcIiMV</t>
  </si>
  <si>
    <t>Desde el equipo de seguimiento a proyectos se realizó el seguimiento correspondiente al informe SPI de 18 proyectos de inversión en los periodos de enero a junio, de enero a julio y de enero a agosto de 2022, realizando la verificación de la información suministrada en los reportes, así como la retroalimentación a través de reuniones con los profesionales delegados de cada área técnica.
Como evidencia se anexan las 18 actas de retroalimentación de los seguimientos de los proyectos de inversión en cada uno de los periodos de seguimiento mencionados.</t>
  </si>
  <si>
    <t>10/10/2022 Se recomienda verificar la completitud de las evidencias.
18/10/2022 No se generan observaciones o recomendaciones respecto a los avances y evidencias presentados en el monitoreo al riesgo de gestión.</t>
  </si>
  <si>
    <t xml:space="preserve">El equipo de costos de la Subdirección de Diseño, Evaluación y Sistematización, proyectó respuesta a 31 de las 31 solicitudes realizadas por las dependencias para obtener concepto favorable de viabilidad a los precios de referencia correspondientes a estudios de mercado, recibidos entre el 01 de julio al 30 de septiembre de 2022, lo que nos da un porcentaje de avance del 100%. 
Discriminado de la siguiente manera:
* En julio se tramitaron 11 de 11 solicitudes 
* En el mes de agosto se tramitaron 12 de 12 solicitudes radicadas.
* Finalmente en el mes de septiembre se tramitaron 8 de las 8 solicitudes allegadas el corte.
Evidencias: memorandos de solicitud de viabilidad de precios </t>
  </si>
  <si>
    <t xml:space="preserve">
10/10/2022 No se generan observaciones o recomendaciones respecto a los avances y evidencias presentados en el monitoreo al riesgo de gestión.</t>
  </si>
  <si>
    <t>Con corte a 30 de septiembre de 2022 se enviaron 6 memorandos a las dependencias para hacer entrega oficial de los 6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6 listados con las inconsistencias anexos</t>
  </si>
  <si>
    <t xml:space="preserve">
Para  el periodo de julio a septiembre  se realizó la remisión por correo electrónico a los referentes  y enlaces de comunicación los contenidos  a reforzar   sobre el plan de comunicaciones y documentos que aportan en el desarrollo estratégico de las actividades  propias de la comunicación, igualmente al equipo interno de la OAC se les impartió información sobre  la necesidad de actualización y uso correcto  de los procedimientos  y formatos que se formalizarán por medio de los mismos en el marco del Sistema de Gestión en pro del cumplimiento del plan de comunicaciones; dando así cumplimiento a tres (3) acciones de socialización.
 </t>
  </si>
  <si>
    <t>12/10/2022
Si en el trimestre fueron ejecutadas 3 socializaciones el nivel de avance del periodo corresponde al 27%, por lo tanto se debe ajustar el dato presentado así como el nivel de avance acumulado.
Por favor ajustar las evidencias, deben ser tres archivos según la descripción de avances reportada; el documento plan de  comunicaciones no es un soporte de socialización por lo cual no se constituye como evidencia de avance de la acción de control.
12/10/2022
No se generan observaciones ni sugerencias adicionales para el periodo reportado.</t>
  </si>
  <si>
    <t>Durante el tercer trimestre se realizó una (1) socialización correspondiente  a la  cuarta sesión de seis programadas sobre del manual de crisis. Esta se realizó en el mes de agosto, permitiendo así dar cumplimiento a las actividades   de socialización de la vigencia en un del 67% acumulado.</t>
  </si>
  <si>
    <t>12/10/2022
Por favor indicar en la descripción de avances el número de socializaciones realizadas y en ese sentido verificar y ajustar los porcentajes en los niveles de avance. Las evidencias deben corresponder al número de socializaciones de la manual de crisis ejecutadas en el periodo de reporte. 
12/10/2022
No se generan observaciones ni sugerencias adicionales para el periodo reportado.</t>
  </si>
  <si>
    <t>Respecto al tercer trimestre se realizó monitoreo a los medios de comunicación durante los meses de julio, agosto y septiembre, donde fue mencionados los servicios de la Secretaría Distrital de Integración Social y se socializó los tres informes por correo electrónico al cuerpo directivo de la entidad por lo tanto el cumplimiento del indicador para el tercer trimestre es del 27% programado.</t>
  </si>
  <si>
    <t>12/10/2022
Si en el trimestre fueron socializados tres informes de monitoreo de medios, el nivel de avance del periodo corresponde a 27%. En ese sentido, se debe ajustar el dato reportado y el nivel de avance acumulado.
12/10/2022
No se generan observaciones ni sugerencias adicionales para el periodo reportado.</t>
  </si>
  <si>
    <t xml:space="preserve">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septiembre de 2022.
</t>
  </si>
  <si>
    <t>14/10/2022
No se generan observaciones respecto a los avances y evidencias presentados en el monitoreo al riesgo de gestión.</t>
  </si>
  <si>
    <t>R-GC-003</t>
  </si>
  <si>
    <t>Durante el periodo entre el 1 de julio al 30 de septiembre de 2022 se suscribió el Acuerdo de Intercambio de Información con la Secretaría Distrital de la Mujer, del cual se diligenció el FOR-GC-075 Formato de Identificación de Procesos de Transferencia o Intercambio de Información con Terceros como paso previo a la suscripción del Acuerdo de Intercambio de Informacion con el tercero.</t>
  </si>
  <si>
    <t>12/10/2022. No se generan observaciones por parte de la segunda línea de defensa, respecto a los avances y evidencias presentados en el monitoreo al riesgo de gestión.</t>
  </si>
  <si>
    <t>Esta actividad de control no se encuentra prevista para ser reportada en el tercer trimestre de 2022.</t>
  </si>
  <si>
    <t>Con el ánimo evitar imprecisiones en el desarrollo de las fases de las políticas públicas lideradas por la entidad y de mantener actualizados los referentes de política, y teniendo en cuenta que durante el período no se han presentado actualizaciones normativas, se definen, durante el mes de julio junto a los equipos de política, los temas técnicos que garanticen el correcto desarrollo de las fases de las políticas, para abordar en modalidad presencial durante los meses restantes del año 2022, a saber (Ver anexos 1 y 2):
* Territorialización de las políticas
* Enfoques
* Seguimiento de indicadores
* Metodología CONPES
* Evaluación de políticas públicas
* Metodologías de investigación
* Nuevas herramientas para el análisis de información, gestión pública y conformación del estado
* Políticas públicas y ODS
* Escritura de informes
En el mes de agosto se consolida la información obtenida, se define y valida el cronograma para el desarrollo de los temas (Ver anexo 3, 4 y 5), en septiembre queda pendiente el desarrollo del tema enfoques, que se reprograma para la siguiente sesión (Ver anexos 6 y 7).</t>
  </si>
  <si>
    <t>06/10/2022 Se recomienda ser más específicos en el avance reportado y asegurar que se esta dando respuesta a la gestión que se ha realizado en cumplimiento de la actividad de control establecida.
13/10/2022 No se generan observaciones o recomendaciones respecto a los avances y evidencias presentados en el monitoreo al riesgo de gestión.</t>
  </si>
  <si>
    <r>
      <t xml:space="preserve">Durante el tercer trimestre del año 2022 se avanzó en el cumplimiento del memorando de mayo 2022 </t>
    </r>
    <r>
      <rPr>
        <i/>
        <sz val="10"/>
        <rFont val="Arial"/>
        <family val="2"/>
      </rPr>
      <t>"Periodo de transición para la transformación de los servicios sociales y reglas de transición con respecto a los beneficiarios"</t>
    </r>
    <r>
      <rPr>
        <sz val="10"/>
        <rFont val="Arial"/>
        <family val="2"/>
      </rPr>
      <t>, para lo cual se realizaron (5) Mesas Técnicas de Gestión Integral Social, los días: 06/07/2022, 13/07/2022, 21/07/2022, 27/07/2022 y 23/08/2022.
Como se evidencia en las actas de cada una de las mesas de trabajo, se realizó el análisis de los servicios sujetos de ajustar, correspondiente al cambio de criterios de ingreso, priorización y egreso de los servicios. 
Adicionalmente, se presentó la justificación de aquellas modalidades a suprimir o integrar dentro de un servicio. Durante este proceso la Subsecretaría ha generado inquietudes y recomendaciones frente al impacto de los cambios a realizarse y la justificación de los cambios en el marco de la evaluación de cada servicio presentada por las áreas técnicas.</t>
    </r>
  </si>
  <si>
    <t xml:space="preserve">04/10/2022: No se presentan observaciones al reporte y evidencias enviados. </t>
  </si>
  <si>
    <t xml:space="preserve">De acuerdo con el cronograma definido para la formulación de la Política de calidad de los servicios de la SDIS, durante el tercer trimestre se avanzó en el desarrollo de las siguientes actividades: 
1. Actualización del procedimiento de estándares de calidad: a través de las reuniones realizadas se avanzó en la actualización de las fases y tiempos establecidos para la formulación, implementación y verificación de estándares de calidad. 
2. Elaboración del lineamiento para la implementación de la política de calidad de los servicios sociales: esta  actividad se ha venido  desarrollando a través de la escritura técnica, normativa y metodológica del documento una vez se finalice se avanzará en la  socialización para revisión de las diferentes áreas. 
3. Revisión de Resolución de la Política de Calidad por parte de diferentes áreas (Despacho, DADE): esta actividad dado al tramite requerido se ha dado curso a través de correos electrónicos del cual se adjunta la evidencia.  
Se adjuntan las evidencias relacionadas con las anteriores actividades. 
</t>
  </si>
  <si>
    <t xml:space="preserve">04/10/2022: Revisar las evidencias cargadas, ya que de acuerdo a la formulación de la actividad de control las mismas deben ser: actas de reunión, cronograma de actividades y al finalizar la vigencia la Política de calidad de los servicios sociales de la SDIS y no se evidencia nada de esto en lo cargado.
06/10/2022: No se presentan observaciones al reporte y evidencias enviados. </t>
  </si>
  <si>
    <t>Se realizó reunión mensual ordinaria de la  Mesa de implementación del sistema de gestión de las dependencias misionales, en el cual se realiza un monitoreo permanente a las actividades del proceso.  Como evidencia se entrega:
Julio
* Acta y asistencia Mesa SG Misional
* Presentación Mesa SG Misional
Agosto
* Acta y asistencia Mesa SG Misional
* Presentaciones Mesa SG Misional.  
Septiembre
* Acta y asistencia Mesa SG Misional
* Presentaciones Mesa SG Misional.</t>
  </si>
  <si>
    <t>12/10/2022. No se generan observaciones por parte de la segunda línea de defensa, respecto a los avances  presentados en el tercer monitoreo al riesgo de gestión.</t>
  </si>
  <si>
    <t>Se entrega informe de calidad de la información (seguimiento del procedimiento Recolección, Crítica y Digitación (PCD-PSS-022)) de las subdirecciones de: Gestión Integral Local; Identificación, Caracterización e Integración; Infancia, Juventud, Adultez, Vejez, DNA - Abastecimiento, LGBTI , Discapacidad y las 16 subdirecciones locales, correspondiente al segundo cuatrimestre de la vigencia 2022.</t>
  </si>
  <si>
    <t>12/10/2022. No se generan observaciones por parte de la segunda línea de defensa, respecto a los avances  presentados en el tercer monitoreo al riesgo de gestión.
No obstante, se reitera la recomendación, respecto a la oficialización del Formato informe calidad de la información misional - Subdirecciones técnicas de nivel central,  y que el mismo se marque como "Documento no controlado" entre tanto se siga usando en periodo de prueba.</t>
  </si>
  <si>
    <t>Tres (3) subdirecciones realizaron la socialización del protocolo formulación de la descripción del problema y concepto profesional (PTC-PSS-035). 
Se anexa acta y asistencia de la socialización de las siguientes dependencias:
1. Subdirección para la infancia
2. Subdirección para la discapacidad
3. Subdirección para Asuntos LGBTI</t>
  </si>
  <si>
    <t xml:space="preserve">En el tercer trimestre del año 2022 se realizaron 13 jornadas de sensibilización en cultura del servicio, con un acumulado de 25 jornadas a la fecha de reporte, incluyendo temas relacionados con el manual del servicio de la SDIS y de la Secretaría General, características del servicio a la ciudadanía; y protocolos de atención con enfoque diferencial y transeccional.                                                                                                                             
Con la participación de 250 colaboradores públicos de las Subdirecciones Locales de  Puente Aranda - Antonio Nariño, Usme, Fontibón, Rafael Uribe, Suba, Ciudad Bolívar, Chapinero, Subdirección para la Familia - Comisarías de familia. Llegando  a un acumulado de 347 personas asistentes a jornadas de sensibilizaciones.
En carpeta compartida se encuentran  evidencias de las jornadas de sensibilización, con las subcarpetas por mes con las dependencias donde se realizaron las jornadas (acta, listas de asistencia), correos de documentos de memoria compartidos a los participantes y resultados del test de sensibilización.  </t>
  </si>
  <si>
    <t>10/10/2022:
Hace falta el listado de asistencia del 15 de septiembre de Ciudad Bolívar, y  revisar las evidencias cargadas ya que está cargado 3 veces el mismo archivo, de igual manera solo aparecen evidencias de 10 sensibilizaciones, y en el texto se indica que son 13, revisar.
14/10/2022: No se presentan observaciones al reporte y evidencias enviados. 
Link de acceso evaluación de controles:
https://sig.sdis.gov.co/index.php/es/atencion-a-la-ciudadania-riesgos</t>
  </si>
  <si>
    <t xml:space="preserve">
Durante el tercer trimestre  ingresó una (1) persona de carrera y una (1) persona contratista con quienes se adelantó de manera individual el espacio de inducción. Su ingreso se dio en diferentes fechas y se abordaron los siguientes temas:
1. Introducción a la SDIS: ¿Quiénes somos? ¿Qué hacemos? misión, visión y organigrama.
2. Presentación Servicio Integral de atención a la ciudadanía: Política pública de servicio a la ciudadanía, servicio integral de atención a la ciudadanía, presentación rutas de acceso a y manual de servicio a la ciudadanía SDIS, instructivos canales de interacción, procedimiento trámite de requerimientos ciudadanos en la SDIS, cartilla portafolio de servicios.
3. Socialización figura defensor de la ciudadanía SDIS.
4. Formato registro atención diaria no registrada en SIRBE.
5. Guía de trámites y servicios.  
6. Procedimiento para el trámite de requerimientos ciudadanos en la SDIS. 
7. Bogotá te escucha 
8. Informe de ejecución y cuenta de cobro IOPS y SECOPII. 
9. Espacio práctico y de evaluación Grace Reyes Mejía en punto SIAC Central.
Una vez culminado el proceso de inducción, se realizó la evaluación de apropiación de conocimientos sobre los diferentes temas abordados (Manual de Servicio a la Ciudadanía de la Secretaría General y SDIS, procedimiento para el trámite de requerimientos en la Secretaría Distrital de Integración Social, Sistema Distrital para la Gestión de Peticiones Ciudadanas, figura el defensor a la ciudanía SDIS entre otros).
Evidencias: Dos (2) actas de inducción firmadas y dos (2) evaluaciones de apropiación del conocimiento.</t>
  </si>
  <si>
    <t>10/10/2022: No se presentan observaciones al reporte y evidencias enviados. 
Link de acceso evaluación de controles:
https://sig.sdis.gov.co/index.php/es/atencion-a-la-ciudadania-riesgos</t>
  </si>
  <si>
    <t xml:space="preserve">Para el periodo reportado no se presentan avances, ya que esta actividad se cumplió en su totalidad durante el segundo trimestre 2022. </t>
  </si>
  <si>
    <t xml:space="preserve">10/10/2022: No se presentan observaciones al reporte y evidencias enviados. </t>
  </si>
  <si>
    <t xml:space="preserve">Durante el tercer trimestre se realizaron cinco (5) visitas a los responsables de los puntos SIAC, así:  SLIS Usaquén, SLIS Rafael Uribe, SLIS Usme - Sumapaz, SLIS Suba, SLIS Santafé - Candelaria.                                                                                                               Para un acumulado de 16 visitas a los responsables de los puntos SIAC.
Evidencias: 
*Actas de visitas de acompañamiento y seguimiento.
*Cronograma de acompañamiento y seguimiento puntos SIAC, el cual se ha ajustado conforme a la necesidad del servicio.  </t>
  </si>
  <si>
    <t>10/10/2022: Revisar porcentaje acumulado, debido a que no coincide si de 23 visitas llevan 16, no sería un avance de 65% sino de 69,6%. 
14/10/2022: No se presentan observaciones al reporte y evidencias enviados. 
Link de acceso evaluación de controles:
https://sig.sdis.gov.co/index.php/es/atencion-a-la-ciudadania-riesgos</t>
  </si>
  <si>
    <t>Durante el tercer trimestre, se envió a la Oficina Asesora de Comunicaciones, una (1)  solicitud de publicación del informe de gestión del SIAC, correspondiente al segundo  trimestre de 2022 (el informe de resultados de encuestas de satisfacción y percepción corresponde al anexo 7, del informe de gestión del SIAC). Para  un acumulado de tres  (3) solicitudes de publicación a la Oficina Asesora de Comunicaciones, del informe de gestión del SIAC.
Evidencia: Formato solicitud remitido a la OAC -soporte envío de correo.
Por otra parte, mediante memorando firmado por el subsecretario se remite el informe de gestión SIAC segundo trimestre 2022 a la Dirección de Análisis y Diseño Estratégico -DADE a fin de que sea incorporado en la agenda del próximo Comité Institucional de Gestión y Desempeño.
Evidencia: Memorando informe de gestión SIAC segundo trimestre 2022., correo a la Dirección de Análisis y Diseño Estratégico -DADE</t>
  </si>
  <si>
    <t>04/102022</t>
  </si>
  <si>
    <t xml:space="preserve">Al corte del reporte se tiene un acumulado de 8 solicitudes de información a las dependencias (Direcciones y Subdirecciones Técnicas) con el fin de articular la entrega oportuna de la información de los servicios sociales en el marco de la ruta de información, de las cuales 2 se realizaron en el tercer trimestre 2022. 
Durante el tercer trimestre a través de correo electrónico, se solicitó a la Dirección de Análisis y Diseño Estratégico-DADE-, información relacionada con bases de datos de los servicios de: Apoyos económicos para persona mayor (AE), comedores y cocinas populares, Bonos canjeables por alimentos para personas con discapacidad (PCD), Canasta Alimentaria y Bono canjeable por alimentos con el objeto de suministrarla oportunamente a la ciudadanía por medio de los canales de interacción (presencial, telefónico y virtual); igualmente, conforme a la ruta de información, se solicito a las Subdirecciones Técnicas el  cargue de  información actualizada,  con el propósito de ser trasmitida a través de los puntos SIAC oportunamente a la ciudadanía.                                                                                                    
Evidencias: 
*Soporte 1. Correos de solicitud de información a las Subdirecciones Técnicas y correo dirigido a las delegadas de la entrega de la información en la DADE.
Adicionalmente,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Evidencia: 
*Soporte 2. Pantallazos de información cargada en SharePoint. 
</t>
  </si>
  <si>
    <t>10/10/2022: El cumplimiento no puede ser del 100% toda vez que se debe realizar un solicitud mensual y están reportando que se realizaron 2 (deberían ser 3) revisar.
14/10/2022: No se presentan observaciones al reporte y evidencias enviados. 
Link de acceso evaluación de controles:
https://sig.sdis.gov.co/index.php/es/atencion-a-la-ciudadania-riesgos</t>
  </si>
  <si>
    <t>Se realizaron mensualmente las pre nóminas, de acuerdo con el número total de nóminas oficiales generadas en el trimestre, así: 
1. En el mes de julio se elaboraron dos (2) nóminas: nómina normal del mes y una (1) nómina adicional.
2. en el mes de agosto se elaboraron cuatro (4) nóminas: nómina normal del mes y tres (3) nóminas adicionales.
3. En el mes de septiembre se elaboraron dos (2) nóminas: nómina normal del mes y una nómina (1) adicional.
Como evidencia se anexan ocho (8) formatos FOR-TH-023 "Revisión Prenómina" diligenciados y firmados, para el trimestre julio - septiembre de 2022</t>
  </si>
  <si>
    <t xml:space="preserve">11/10/2022
No se generan observaciones ni sugerencias frente al periodo reportado. </t>
  </si>
  <si>
    <t>Durante el tercer trimestre de 2022 se revisaron los formatos préstamo y consulta documental – Historias Laborales (FOR GD-012), de los meses de julio, agosto y septiembre,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Como evidencia se anexa copia del acta de la revisión realizada.</t>
  </si>
  <si>
    <t>11/10/2022
Como evidencia solo fue presentada el acta de revisión firmada. Los formatos de préstamo y consulta no se cargaron por favor cargar o ajustar la descripción del avance.
12/10/2022
No se generan observaciones ni sugerencias adicionales para el periodo reportado.</t>
  </si>
  <si>
    <t xml:space="preserve">En el tercer trimestre de 2022, en coordinación con las áreas funcionales de Bienestar Social e Incentivos, Capacitación y Seguridad y Salud en el Trabajo se proyecta el boletín de actividades para los meses de julio, agosto y septiembre, con el fin de promover la participación de servidores(a) y contratistas de la Secretaría Distrital de Integración Social en las diferentes actividades que hacen parte de los Planes Institucionales que tienen por objetivo su bienestar integral.
En este sentido, se proyectan las actividades con la información necesaria para garantizar oportunidad de inscripción o participación (modalidad, día, hora, acceso), las cuales son divulgadas de forma masiva a través de correo electrónico por Comunicación Interna, quienes apoyan el proceso de diseño del Boletín Digital.
Los boletines digitales del trimestre a informar son:
* Boletín Digital Julio 2022:  Envío el 7 de julio de 2022
* Boletín Digital Agosto 2022:  Envío el 2 de agosto de 2022
* Boletín Digital Septiembre 2022:  Envío el 15 de septiembre de 2022
Como evidencia se adjuntan los tres (3) Boletines en PDF.
Nota: Adicionalmente, para generar un mayor impacto y recordación de las actividades relacionadas, estás mismas se divulgan masivamente en el Boletín Interno SDIS que circula con una periodicidad semanal.
</t>
  </si>
  <si>
    <t>11/10/2022
El boletín del mes de septiembre fue remitido el 15 de septiembre y no el 16 de acuerdo con la evidencia entregada, por favor ajustar.
12/10/2022
No se generan observaciones ni sugerencias adicionales para el periodo reportado.</t>
  </si>
  <si>
    <t>Mensualmente el responsable en el área de nómina, continúa con la verificación del listado de personas posesionadas y/o desvinculadas, de acuerdo con el listado y soportes suministrados por el área funcional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julio, agosto y septiembre de 2022</t>
  </si>
  <si>
    <t>R-SMT-002</t>
  </si>
  <si>
    <t>El líder de infraestructura presenta el tercer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del 100%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</si>
  <si>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El líder de mesa de servicios presenta el tercer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</si>
  <si>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Desde el equipo de liquidaciones, se enviaron correos de alerta a los ordenadores del gasto y supervisores durante los meses de julio, agosto y septiembre. Así mismo, se remitieron memorandos indicando los tiempos para radicar la solicitud de liquidación al grupo de liquidaciones de la Subdirección de Contratación. Así:
* Julio: 1 memorando 05/07/2022
* Agosto: 1 memorando 11/08/2022, 1 correo electrónico 12/08/2022
* Septiembre: 30 correos electrónicos 15/09/2022, 1 memorando 14/09/2022.
Dando cumplimiento a las alertas no enviadas en el mes de junio.</t>
  </si>
  <si>
    <t>14/09/2022 No se generan observaciones o recomendaciones respecto a los avances y evidencias presentados en el monitoreo al riesgo de gestión.</t>
  </si>
  <si>
    <t>Desde la Subdirección de Contratación, se lideró la realización de una jornada de socialización de Instructivo de supervisión y apoyo a la supervisión, llevada a cabo el 28 de septiembre de 2022. 
Se presenta como evidencia listado de asistencia con link de la grabación.</t>
  </si>
  <si>
    <t>Durante el tercer trimestre (julio agosto y septiembre) del 2022, se radicaron a la Subdirección de Contratación de un total de 100 procesos iniciales, de los cuales 94 han surtido el trámite completo, es decir se les realizo el correspondiente control de legalidad, lo que significa una revisión integral de todos los documentos del proceso, entre los cuales se encuentra la matriz de riesgo, es de anotar, que los 96 trámites fueron estudiados y aprobados por el comité de contratación y posteriormente la subdirección de contratación efectuó su trámite final en la plataforma de SECOP II, así las cosas, se tiene como resultado un 94% de matrices revisadas en el marco del control de legalidad.
Nota: La Subdirección de Contratación actualmente adelanta una revisión integral a la solicitud de contratación y no únicamente a la matriz de riesgos. Dando un control de legalidad y no aprobación a la matriz de riesgos, por lo tanto se identificó la necesidad de actualizar el riesgo.</t>
  </si>
  <si>
    <t>14/09/2022 No se generan observaciones respecto a los avances y evidencias presentados en el monitoreo al riesgo de gestión. Se deja la siguiente recomendación: realizar las gestiones pertinentes para la actualización del riesgo, en coherencia en lo establecido en el procedimiento Administración de riesgos previsibles inherentes a la compra o contratación de bienes o servicios PCD-GEC-007.</t>
  </si>
  <si>
    <t>Para el 3er trimestre el área de presupuesto ha realizado 17 cargues de CDPS masivos, que corresponden a 5 en el mes de julio, 4 en el mes de agosto y 8 para el mes de septiembre, los cuales fueron validados en los aplicativos de BogData y Seven, verificando que la información haya quedado incorporada en su totalidad en las herramientas financieras.</t>
  </si>
  <si>
    <t xml:space="preserve">07/10/2022: No se presentan observaciones al reporte y evidencias enviados. </t>
  </si>
  <si>
    <t>Para el 3er trimestre el área de presupuesto tramitó 8.510 documentos (CDPS y CRPS), discriminados así: en el mes de julio 2.728, agosto 3.642 y septiembre 2.140, los cuales fueron revisados en su totalidad y cuyos resultados se encuentran en las evidencias adjuntas.</t>
  </si>
  <si>
    <t>Para el 3er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</si>
  <si>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 xml:space="preserve">Para el 3er trimestre el área de contabilidad ha programado la elaboración de 46 conciliaciones de las cuales se logró efectuar 44 debido a que: 
Las 2 restantes no fue posible realizarlas teniendo en cuenta que las áreas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</si>
  <si>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La Subdirección de Plantas Físicas, durante el trimestre programó y ejecutó una (1) reunión de socialización del avance físico y presupuestal con corte al mes de julio, agosto de 2022, realizada con la subdirectora y los coordinadores de la Subdirección de Plantas Físicas, en donde se adelantó la revisión integral del estado de avance de ejecución presupuestal del proyecto de inversión 7565 en lo corrido de la vigencia 2022 (vigencia, reservas y pasivos), de la cual se adjunta evidencia, dando así cumplimiento a lo establecido en la acción de control.
Evidencias:
Informe ejecución de proyecto de inversión con corte a julio, agosto 2022 en documento power point.
Acta de reunión realizada con corte julio, agosto de 2022, correspondiente al avance de ejecución del proyecto de inversión.</t>
  </si>
  <si>
    <t>18/10/2022 No se generan observaciones o recomendaciones  respecto a los avances y evidencias presentados en el monitoreo al riesgo de gestión.</t>
  </si>
  <si>
    <t>Se elaboró y ejecutó el cronograma de intervención para 42 equipamientos administrados por la SDIS priorizados para el tercer trimestre del año 2022, en modalidad de intervención en mantenimiento preventivo y correctivo de infraestructura.
Evidencia:
Cronograma de intervenciones de mantenimiento por localidades, correspondiente al tercer trimestre del año 2022, el cual contiene información de fecha de intervención, actividades y profesional a cargo</t>
  </si>
  <si>
    <t>Se remiten para este trimestre las 94 actas de intervención ambiental desarrolladas con sus respectivas listas de asistencia. Sumadas a las 567 de los anteriores trimestres, se tiene un total de 661 intervenciones desarrolladas, de las 661 programadas a las unidades activas a la fecha. En estas visitas se pudo evidenciar el seguimiento al cumplimiento e implementación del PAIPAERS. Las intervenciones de este trimestre se adelantaron de la siguiente manera:  36 unidades operativas visitadas en el mes de julio, 48 en el mes de agosto y 10 en el mes de septiembre.</t>
  </si>
  <si>
    <t>10/10/2022. No se generan observaciones por parte de la segunda línea de defensa, respecto a los avances y evidencias presentados en el monitoreo al riesgo de gestión.</t>
  </si>
  <si>
    <t>Se remite la matriz de inclusión de cláusulas ambientales del tercer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aprovechables en los diferentes procesos precontractuales.
Es importante resaltar que a la fecha de reporte se le ha dado respuesta al 100% de solicitudes de inclusión de cláusulas ambientales.</t>
  </si>
  <si>
    <t>Se remite la matriz de inclusión de cláusulas ambientales del tercer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la sustitución, cambio y/o uso de material reciclable por no aprovechable en los diferentes procesos precontractuales.
Es importante resaltar que a la fecha de reporte se le ha dado respuesta al 100% de solicitudes de inclusión de cláusulas ambientales.</t>
  </si>
  <si>
    <t>Las dos actividades restantes se adelantarán en el cuarto trimestre del año.</t>
  </si>
  <si>
    <t>Se remiten para este trimestre las 94 actas de intervención ambiental desarrolladas con sus respectivas listas de asistencia. Sumadas a las 567 de los anteriores trimestres, se tiene un total de 661 intervenciones desarrolladas, de las 661 programadas a las unidades activas a la fecha. En estas visitas se pudo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36 unidades operativas visitadas en el mes de julio, 48 en el mes de agosto y 10 en el mes de septiembre.</t>
  </si>
  <si>
    <t>Se remite la matriz de inclusión de cláusulas ambientales del tercer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hospitalarios, peligrosos y especiales en los diferentes procesos precontractuales.
Es importante resaltar que a la fecha de reporte se le ha dado respuesta al 100% de solicitudes de inclusión de cláusulas ambientales.</t>
  </si>
  <si>
    <t>Las matrices del segundo seguimiento de la implementación a la gestión, manejo y disposición de colchones y colchonetas y al Instructivos de RCD, se tienen establecidas para el cuarto trimestre del año 2022.</t>
  </si>
  <si>
    <t>Se remite la matriz de inclusión de cláusulas ambientales del tercer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control y manejo integral a la generación de emisiones atmosféricas, ruido y vertimientos en los diferentes procesos precontractuales.
Es importante resaltar que a la fecha de reporte se le ha dado respuesta al 100% de solicitudes de inclusión de cláusulas ambientales.</t>
  </si>
  <si>
    <t>Las matrices del segundo seguimiento a los procesos de mantenimiento preventivo para los equipos y elementos fijos que generan emisiones atmosféricas, se tienen establecidas para el cuarto trimestre del año 2022.</t>
  </si>
  <si>
    <t>Se remiten para este trimestre las 74 actas de intervención ambiental desarrolladas con sus respectivas listas de asistencia. Sumadas a las 472 de los anteriores trimestres, se tiene un total de 546 intervenciones desarrolladas, de las 546 programadas a las unidades activas a la fecha, en estas visitas se pudo evidenciar el seguimiento al cumplimiento e implementación del  Plan de encapsulamiento de aceite vegetal usado (AVU) y recolección de grasas. Las intervenciones de este trimestre se adelantaron de la siguiente manera:  29 unidades operativas visitadas en el mes de julio, 35 en el mes de agosto y 10 en el mes de septiembre.</t>
  </si>
  <si>
    <t>Se remite la matriz de inclusión de cláusulas ambientales del tercer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y control de la Publicidad Exterior Visual (PEV) en los diferentes procesos precontractuales.
Es importante resaltar que a la fecha de reporte se le ha dado respuesta al 100% de solicitudes de inclusión de cláusulas ambientales.</t>
  </si>
  <si>
    <t>La matriz del segundo seguimiento a la implementación, control y manejo de Publicidad Exterior Visual (PEV) de la SDIS, se tiene establecida para el cuarto trimestre del año 2022.</t>
  </si>
  <si>
    <t>Se remiten para este trimestre las 94 actas de intervención ambiental desarrolladas con sus respectivas listas de asistencia. Sumadas a las 567 de los anteriores trimestres, se tiene un total de 661 intervenciones desarrolladas, de las 661 programadas a las unidades activas a la fecha. En estas visitas se pudo evidenciar el seguimiento al cumplimiento e implementación de la Política Cero desperdicio de agua y cero desperdicio de energía. Las intervenciones de este trimestre se adelantaron de la siguiente manera:  36 unidades operativas visitadas en el mes de julio, 48 en el mes de agosto y 10 en el mes de septiembre.</t>
  </si>
  <si>
    <t>Los resultados finales de la implementación de las actividades del plan de acción de los Programas de uso eficiente del agua y uso eficiente de la energía, se tendrán para el cuarto trimestre de la vigencia 2022.</t>
  </si>
  <si>
    <t>Se remite la matriz de inclusión de cláusulas ambientales del tercer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uso eficiente y óptimo del agua y la energía en los diferentes procesos precontractuales.
Es importante resaltar que a la fecha de reporte se le ha dado respuesta al 100% de solicitudes de inclusión de cláusulas ambientales.</t>
  </si>
  <si>
    <t>•	Dado a que se venían adelantando dos (2) procesos; uno para carpetas y ganchos, y otro para cajas de archivo, desde el Despacho solicitaron adelantar solo un (1) proceso donde se subastaría los elementos de los objetos a contratar esto con el fin de dar cumplimiento al principio de planeación.
• Por otra parte, se registraron los insumos de archivo entregados a las dependencias con el fin de consolidar la información de las necesidades requeridas por las áreas.</t>
  </si>
  <si>
    <t>12/10/2022. Por favor completar toda la información del monitoreo realizado.
18/10/2022. No se generan observaciones adicionales por parte de la segunda línea de defensa, respecto a los avances  presentados en el tercer monitoreo al riesgo de gestión.
Se recomienda dar celeridad a la ejecución de la actividad definida, la cual no ha reportado avance durante toda la vigencia, lo cual no permite establecer la efectividad del control para mitigar el riesgo identificado.</t>
  </si>
  <si>
    <t>Se realizó el consolidado de la información correspondiente entre enero hasta septiembre 2022 de las necesidades de los Insumos de Archivo (Carpetas, Ganchos y Cajas X200), para los archivos de la Entidad obteniendo la siguiente información:
CARPETAS 600gr: 46.175
GANCHOS: 44.315
CAJAS X200: 7.552
Por otra parte, también se avanzó en la construcción de la estructura del documento diagnóstico general de necesidades de insumos de archivo, el cual será finalizado para el cuarto trimestre del año.</t>
  </si>
  <si>
    <t>12/10/2022. Por favor completar toda la información del monitoreo realizado. Es necesario tener en cuenta que el nivel de avance que se reporte debe estar en coherencia con el criterio de medición definido (columna V); según la descripción se interpreta que el porcentaje de avance no ha cambiado, por lo cual se recomienda mantener coherencia entre el reporte cuantitativo y cualitativo. Adicionalmente, se debe verificar el periodo mencionado para finalizar el informe, si se refiere al que se esta reportando (tercero) o al próximo (cuarto).
18/10/2022. No se generan observaciones adicionales por parte de la segunda línea de defensa, respecto a los avances  presentados en el tercer monitoreo al riesgo de gestión.
Se recomienda avanzar oportunamente en la ejecución de la actividad definida, con el fin de no comprometer su cumplimiento satisfactorio para el cierre de la vigencia.</t>
  </si>
  <si>
    <t>Para el tercer trimestre del año se realizaron dos mesas operativas del SIGA a través de las cuales se socializaron los aspectos estratégicos para el proceso de gestión documental.
• El 13/07/2022 se socializó el procedimiento elaboración de las TRD, responsabilidades de funcionarios públicos, procedimiento intervención FDA, programa de monitoreo de condiciones ambientales, primeros auxilios para documentos, Instructivo digitalización, conformación y consulta de expedientes en el sistema de gestión de documentos y expedientes.
• El 28/09/2022 se socializó el Índice de información clasificada y reservada, registro de activos de información, tablas de control de acceso, programa de gestión documental.</t>
  </si>
  <si>
    <t>12/10/2022. Por favor completar toda la información del monitoreo realizado.
18/10/2022. No se generan observaciones adicionales por parte de la segunda línea de defensa, respecto a los avances  presentados en el tercer monitoreo al riesgo de gestión.</t>
  </si>
  <si>
    <t>Para el tercer trimestre no se avanzó en el desarrollo de la actividad, dado que no se contó con la contratación el equipo completo profesional y hubo la necesidad de priorizar otras actividades como la respuesta al Consejo Distrital de Archivos para el proceso de actualización de las tablas de retención documental. Sin embargo, para el último trimestre del año se proyecta realizar las actividades correspondientes.</t>
  </si>
  <si>
    <t>12/10/2022. Por favor completar toda la información del monitoreo realizado.
18/10/2022. No se generan observaciones adicionales por parte de la segunda línea de defensa, respecto a los avances  presentados en el tercer monitoreo al riesgo de gestión.
Se recomienda avanzar oportunamente en la ejecución de la actividad definida, con el fin de no comprometer su cumplimiento satisfactorio para el cierre de la vigencia.</t>
  </si>
  <si>
    <t>Para el tercer trimestre se avanzó en la actualización del directorio de referentes técnicos y designados documentales para las dependencias del nivel central y las subdirecciones locales, esta actividad la ejecután los profesionales archivístas en comunicación constante con las áreas.</t>
  </si>
  <si>
    <t>12/10/2022. Por favor completar toda la información del monitoreo realizado.  Es necesario tener en cuenta que el nivel de avance que se reporte debe estar en coherencia con el criterio de medición definido (columna V) y con la meta para el año (columna W).
18/10/2022. No se generan observaciones adicionales por parte de la segunda línea de defensa, respecto a los avances  presentados en el tercer monitoreo al riesgo de gestión.
Se recomienda avanzar oportunamente en la ejecución de la actividad definida, con el fin de no comprometer su cumplimiento satisfactorio para el cierre de la vigencia.</t>
  </si>
  <si>
    <t>El grupo de almacén e inventarios consolido y remitió  entrega de 146 pruebas representativas de inventario  correspondientes al 3er trimestre del año 2022, dando cumplimiento al 100% en el trimestre.
Como evidencia se anexan pruebas representativas realizadas durante el periodo.</t>
  </si>
  <si>
    <t>12/10/2022: Se recomienda firmar  las pruebas representativas de  la actividad 1 / 7 julio / 11. subdirección local Suba, debido a que hacen parte de la  verificación de la evidencia.
13/10/2022: No se generan más observaciones o recomendaciones respecto al análisis presentado en el seguimiento.</t>
  </si>
  <si>
    <t>Durante el 3er trimestre  se recibieron 2011 solicitudes, las cuales fueron atendidas en su totalidad (100%),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</si>
  <si>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12/10/2022. No se generan observaciones o recomendaciones respecto al análisis presentado en el seguimiento.</t>
  </si>
  <si>
    <t>El día 09 de Septiembre se realizó la socialización sobre las legalizaciones de inventarios con los Fondos de Desarrollo Local, contando con la participación de los gestores de inventario de todas las localidades y los agentes territoriales quienes son nuestro enlace con las alcaldías locales.
Con esta socialización se da por cumplida la meta en la presente vigencia, sin embargo, el Grupo de Inventarios y Almacén seguirá realizando procesos de socialización en el siguiente trimestre con el fin de fortalecer el buen uso de los bienes institucionales por parte de los funcionarios y contratistas de la SDIS. Se adjunta carpeta compartida de soporte</t>
  </si>
  <si>
    <t>Durante el 3er trimestre fueron recibidas 12 actas que dan cuenta de la inclusión y la exclusión de los predios en la entidad, correspondiendo al tercer seguimiento programado (75%). A partir de estos insumos fueron actualizadas las bases de datos de servicios públicos.
Como evidencia se anexan bases de datos de servicios públicos actualizadas y actas de inclusión y exclusión</t>
  </si>
  <si>
    <t xml:space="preserve">La Oficina Asesora Jurídica durante el tercer trimestre del presente año, a través del administrador del Procedimiento de Requisitos Legales y Otros aplicables, realiza la solicitud a los gestores de procesos (29 de septiembre de 2022), por medio de un correo electrónico de la actualización de la matriz de requisitos legales, conforme a lo establecido en el Procedimiento “Identificación y seguimiento de requisitos legales y otros aplicables”, Código PCD-GJ-001.
Se deben recibir las 20 matrices de cada proceso y realizar la evaluación para el cuarto trimestre del presente año.
Se adjunta como evidencia el pantallazo de la solicitud de los insumos.
</t>
  </si>
  <si>
    <t>11/10/2022
No se generan observaciones o recomendaciones para el periodo reportado.</t>
  </si>
  <si>
    <t xml:space="preserve">En el tercer trimestre del año 2022,  la Oficina Asesora Jurídica remite el 25 de agosto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</si>
  <si>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En el tercer trimestre se realizó inducción al SG a diez (10) gestores designados, así:
* El 29 de julio y 1 de agosto: Subdirección Local de Puente Aranda y Antonio Nariño (inducción pendiente del segundo trimestre)
* El 2, 11 y el 19 de agosto: proceso Gestión contractual.
* El 29 de septiembre:
 - Proceso Gestión del conocimiento.
 - Dirección de Nutrición y Abastecimiento.
 - Dirección para la Inclusión y las Familias.
 - Subdirección de Nutrición.
 - Subdirección para la Gestión Integral Local.
 - Subdirección Local de Puente Aranda y Antonio Nariño.
 - Subdirección Local de San Cristobal
 - Subdirección Local de Martires.
Adicionalmente, en el periodo se recibio solicitud por parte de la gestora de la Subdirección para la Discapacidad, para realizar inducción al nuevo Subdirector de la dependencia, la cual se llevó a cabo el 05 de agosto.
De manera acumulada se han realizado 74 inducciones de los 74 roles de gestores (proceso y dependencia) designados y actualizados en el año.
Como evidencia se presenta el Directorio de gestores 2022, con la relación de gestores y fechas en que fue recibida la designación, además de los registros de asistencia y las evaluaciones realizadas.</t>
  </si>
  <si>
    <t xml:space="preserve">12/10/2022
No se generan observaciones o recomendaciones respecto a los avances y evidencias presentados en el monitoreo al riesgo de gestión.
</t>
  </si>
  <si>
    <t>La actividad de control se ejecuta una vez al año y la misma fue cumplida en el primer trimestre, con lo cual se mantiene un cumplimiento acumulado del 100%. 
No obstante, teniendo en cuenta que se presentaron cambios al interior de las dependencias y procesos, para el segundo semestre se envió memorando I2022025981 del 01/08/2022, solicitando la ratificación o designación de nuevos gestores, presentando las respectivas recomendaciones con el fin de recibir designaciones pertinentes para el adecuado desempeño del rol.
Como evidencia se presenta el memorando en mención.</t>
  </si>
  <si>
    <t xml:space="preserve">Durante el tercer trimestre 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 Registro y control del plan de mejoramiento (FOR-AC-001) dejando como registro, la emisión de tres (3) correos electrónicos de fechas: 11/07/2022, 08/08/2022 y 08/09/2022 a los profesionales de la OCI, informado el resultado de la verificación a la calidad y seguridad de la información. </t>
  </si>
  <si>
    <t>12/10/2022. No se generan observaciones o recomendaciones respecto al análisis presentado en el seguimiento al indicador de riesgos.</t>
  </si>
  <si>
    <t>Durante el tercer trimestre del 2022 se llevaron a cabo dos reuniones con los grupos internos de trabajo, donde se abordó: i) Socialización del Instrumento Único de Verificación Centros Proteger e Instrumento Único de Verificación Hogares Transitorios y ii) Unificación de criterios para la aplicación del Instrumento Único de Verificación en los Centros Proteger y Hogares de paso de habitante de la calle por cada componente.
Evidencia: Actas de las reuniones realizadas</t>
  </si>
  <si>
    <t>Durante el tercer trimestre se realizó la programación de visitas para los servicios de Educación Inicial y Persona Mayor, así como visitas para la verificación en la continuidad de la prestación de los servicios.
Se realizaron 6 cotejos de información en las bases de datos de programación y en los soportes generados en cada visita (las actas de la visita e Instrumento Único de Verificación - IUV (físico), 3 para persona mayor (julio, agosto, septiembre) y 3 para educación inicial (julio, agosto, septiembre).
Se realizó la actualización de los archivos consolidados de visitas de los diferentes servicios sociales conforme con las visitas realizadas mensualmente.
Evidencia: copias de los archivos de consolidados de visitas de los servicios sociales visitados.</t>
  </si>
  <si>
    <t>Durante el tercer trimestre 2022 se trabajó conjuntamente con el ingeniero asignado por la Dirección de Análisis y Diseño Estratégico - DADE en el desarrollo del nuevo SIRSS. Se han llevado a cabo cuatro reuniones sobre el aplicativo para iniciar ciclos de trabajo con el fin de contextualizar sobre el aplicativo y las necesidades proyectadas en las historias de usuario y para avanzar en el ajuste de las historias de usuarios conforme los nuevos requerimientos de cada servicio.
Durante el mes de julio y septiembre se llevaron cuatro reuniones. Se adjuntan las ayudas de memoria como evidencia.</t>
  </si>
  <si>
    <t>Se realiza Backup del tercer trimestre de las bases de IVC, de acuerdo con la recomendación de Sistemas, en: https://sdisgovco-my.sharepoint.com/personal/inspeccionyvigilanciadess_sdis_gov_co/_layouts/15/onedrive.aspx?login_hint=inspeccionyvigilanciadess%40sdis%2Egov%2Eco&amp;id=%2Fpersonal%2Finspeccionyvigilanciadess%5Fsdis%5Fgov%5Fco%2FDocuments%2FINFORMACI%C3%93N%20IVC</t>
  </si>
  <si>
    <r>
      <t xml:space="preserve">Durante el  período reportado (1 de enero  a marzo 31 de 2022), el indicador  alcanzó un 97.11% respecto a la meta programada, es decir, de siete mil ochocientas treinta (7.830) peticiones ciudadanas gestionadas, siete mil seiscientas cuatro (7.604)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Cambios en el talento humano responsable de la emisión de respuestas a peticiones ciudadanas en los diferentes proyectos y servicios. 
● Represamiento de peticiones recibidas en trimestres anteriores, y respondidas en el período reportado, lo que influyó en la oportunidad del trámite por parte de las dependencias competentes.
●Cargue extemporáneo de respuestas a peticiones ciudadanas, en la plataforma </t>
    </r>
    <r>
      <rPr>
        <i/>
        <sz val="9"/>
        <rFont val="Arial"/>
        <family val="2"/>
      </rPr>
      <t>Bogotá Te Escucha</t>
    </r>
    <r>
      <rPr>
        <sz val="9"/>
        <rFont val="Arial"/>
        <family val="2"/>
      </rPr>
      <t>, aun cuando la entrega se realizó en los términos de ley, por lo cual, el SIAC continúa implementado el “Instrumento de verificación a respuestas a peticiones entregadas oportunas"; a fin de que las dependencias indiquen la fecha real en la que se emitió respuesta a la ciudadanía. 
Además, el equipo SIAC viene implementado estrategias de mejora a través de acciones de seguimiento,  que han incidido positivamente para que se mantenga un nivel de oportunidad mayor al 95%:  
●Trabajo articulado  con equipos de contingencia, tanto en el SIAC como en las Subdirecciones Locales y Técnicas con el fin de garantizar la oportunidad en las respuestas emitidas a la ciudadanía. 
●Seguimiento permanente a la entrega oportuna de las respuestas a las peticiones ciudadanas, a través del envío semanal de alertas tempranas (correos electrónicos) a las dependencias parametrizadas, con requerimientos próximos a vencer. 
●Soporte permanente (a través de WhatsApp) a los designados para la operación de Bogotá te escucha, sobre el trámite de peticiones ciudadanas en la entidad, y el uso eficiente de la plataforma. 
●Acompañamiento en mesas de trabajo con las dependencias que han sido reiterativas en la falta de oportunidad en la emisión de respuestas y adelantando procesos de inducción y reinducción, que se requieran (a los servidores, servidoras y contratistas de la entidad).
●Socialización  vía email  de una pieza  comunicativas sobre  tips de  oportunidad  acerca de los tiempos legales para el tramite de las peticiones.</t>
    </r>
  </si>
  <si>
    <r>
      <t xml:space="preserve">Durante el mes de julio el equipo SIAC (componente trámite de requerimientos ciudadanos), en función del cumplimiento de la oportunidad en la entrega de respuestas a peticiones ciudadanas realizó las siguientes actividades:
• Mesa de trabajo con la Subdirección de Nutrición y Abastecimiento la cual tuvo como objetivo realizar seguimiento a la oportunidad de respuesta a las peticiones ciudadanas, dado que es la dependencia con mayor número de peticiones con respuesta fuera de términos en el periodo reportado. 
• Alertas semanales a través de correos electrónicos, como acción preventiva para la entrega oportuna de las respuestas.                                                                                                                                                                • Soporte permanente con designados(as), a través del grupo de WhatsApp, para aclarar dudas respecto al trámite de las peticiones y operación de la plataforma </t>
    </r>
    <r>
      <rPr>
        <i/>
        <sz val="9"/>
        <rFont val="Arial"/>
        <family val="2"/>
      </rPr>
      <t>Bogotá Te Escucha</t>
    </r>
    <r>
      <rPr>
        <sz val="9"/>
        <rFont val="Arial"/>
        <family val="2"/>
      </rPr>
      <t>.
• Es de resaltar que durante este mes la Subdirección para la Discapacidad no presentó peticiones fuera de términos.</t>
    </r>
  </si>
  <si>
    <t xml:space="preserve">09/08/2022:
No se generan observaciones respecto al análisis y evidencias reportados para el seguimiento del indicador. </t>
  </si>
  <si>
    <r>
      <t xml:space="preserve">Durante el mes de agosto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para aclarar dudas respecto al trámite de las peticiones y operación de la plataforma </t>
    </r>
    <r>
      <rPr>
        <i/>
        <sz val="9"/>
        <rFont val="Arial"/>
        <family val="2"/>
      </rPr>
      <t>Bogotá te Escucha</t>
    </r>
    <r>
      <rPr>
        <sz val="9"/>
        <rFont val="Arial"/>
        <family val="2"/>
      </rPr>
      <t xml:space="preserve">.
• Realización de dos (2) jornadas de inducción virtual por la plataforma teams dirigidas a catorce (14) nuevos designados de la operación del Sistema Distrital para la Gestión de peticiones ciudadanas. 
Es de resaltar que durante el mes de agosto se evidenció que la dependencia Dirección de Nutrición y Abastecimiento disminuyó la cantidad de peticiones vencidas y sin respuesta, superando de esta manera la recurrencia en el incumplimiento presentado en los dos últimos meses (mayo y junio).  </t>
    </r>
  </si>
  <si>
    <t xml:space="preserve">08/09/2022:
No se generan observaciones respecto al análisis y evidencias reportados para el seguimiento del indicador. </t>
  </si>
  <si>
    <t xml:space="preserve">Durante el tercer trimestre de 2022, la entrega de respuestas a las peticiones ciudadanas alcanzó un 95,43% de oportunidad. La entidad emitió respuesta a un total de ocho mil cuarenta y nueve (8.049) peticiones de las cuales, se respondieron dentro de los términos legales (oportunamente), siete mil seiscientas ochenta y una (7.681). De acuerdo con la información anterior, el 100% de la meta no se alcanzó por:
 Cambios en el talento humano responsable de la emisión de respuestas a peticiones ciudadanas en los diferentes proyectos y servicios, durante este periodo sobre todo en la Dirección de Nutrición y Abastecimiento, siendo la dependencia con mayor número de peticiones con incumplimiento de los términos legales.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Dependencias con peticiones sin respuesta correspondientes a trimestres anteriores.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 Envío semanal de alertas tempranas (correos electrónicos) a las dependencias parametrizadas, con requerimientos próximos a vencer. 
 Acompañamiento en mesas de trabajo con las dependencias que han sido reiterativas en la falta de oportunidad en la emisión de respuestas.
 Adelantando procesos de inducción y re-inducción, que se requieran (a los servidores, servidoras y contratistas de la entidad).
 Se realiza soporte constante (a través de WhatsApp) a los designados para la operación de Bogotá te escucha, sobre el trámite de peticiones ciudadanas en la entidad, y el uso eficiente de la plataforma. 
 Socialización  vía email de pieza comunicativa sobre tips de oportunidad acerca de los tiempos legales para el trámite de las peticiones. La cual es trasmitida por el boletín semanal de comunicaciones.
Así mismo, a fin de brindar herramientas que contribuyan a la emisión de respuestas a peticiones ciudadanas con criterios de calidad (claridad, calidez y coherencia), se implementó un taller de lenguaje claro dirigido a los colaboradores de la Subdirección de Gestión y Desarrollo del Talento Humano y referentes de las Subdirecciones técnicas de Nivel central. </t>
  </si>
  <si>
    <t xml:space="preserve">14/10/2022:
No se generan observaciones respecto al análisis y evidencias reportados para el seguimiento del indicador. </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</si>
  <si>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</si>
  <si>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r>
      <t xml:space="preserve">Entre el 1 de enero y el 31 de marzo de 2022, el indicador alcanzó un 91% respecto a la meta programada.                                                                                                                                                                                               Al respecto, el equipo del Servicio Integral de Atención a la Ciudadanía -SIAC, realizó seguimiento al cumplimiento del criterio de coherencia a las respuestas a peticiones ciudadanas emitidas por la entidad, de un universo de siete mil ochocientos cincuenta y uno  (7.851) peticiones con respuesta definitiva , se tomó una muestra aleatoria (a través del aplicativo Epi-info) de ciento noventa y ocho (198), para analizar el cumplimiento de criterios de calidad (coherencia, claridad y calidez) de las cuales, nueve (9) hacen referencia a reconocimientos positivos, una (1) petición se cierra por desistimiento tácito, y siete (7)  peticiones se cerraron con el evento de cierre con respuesta definitiva, sin embargo, no tienen la respuesta formal cargada en el sistema de </t>
    </r>
    <r>
      <rPr>
        <i/>
        <sz val="9"/>
        <rFont val="Arial"/>
        <family val="2"/>
      </rPr>
      <t>Bogotá Te Escucha</t>
    </r>
    <r>
      <rPr>
        <sz val="9"/>
        <rFont val="Arial"/>
        <family val="2"/>
      </rPr>
      <t xml:space="preserve"> o se utilizaron documentos  que no permiten realizar el análisis por lo tanto no aplican.                                                                                                                                             
En este orden de ideas, se verifica el cumplimiento a ciento ochenta y un (181) respuestas, encontrando que todas cumplen  el criterio de coherencia, sin embargo, siete (7) respuestas no cumplen con el criterio de calidez. 
Como estrategia de mejora el equipo SIAC realizo durante este periodo las siguientes acciones: 
● Memorando interno  informando a las áreas responsables sobre los hallazgos encontrados en el análisis realizado aportando alternativas de mejora (tips de lenguaje claro, claves para la redacción, entre otros) para cumplir con los criterios de calidad. 
● Soporte permanente a los/as designados/as para la operación Sistema Distrital para la Gestión de Peticiones Ciudadanas (a través de WhatsApp) sobre el trámite de requerimientos ciudadanos, entre ellos, los criterios de calidad de las respuestas.                                                                                               
● Socialización vía e-mail  de una pieza comunicativa acerca de los de tips de lenguaje claro sobre el criterio de coherencia .
Con lo anterior, medir el criterio de coherencia en las respuestas a las peticiones ciudadanas permite definir acciones de mejora respecto a la calidad en la comunicación entre la ciudadanía y la SDIS; así como, en la credibilidad de esta en la gestión institucional.</t>
    </r>
  </si>
  <si>
    <t>Durante el período reportado (julio 2022), el equipo del Servicio Integral de Atención a la Ciudadanía -SIAC-, nivel central, realizó las siguientes acciones: 
• Seguimiento a la calidad de la respuesta (criterio de coherencia) a las peticiones ciudadanas tramitadas en la SDIS, encontrando que dos de las respuestas analizadas incumplieron con este criterio, dado que emitieron respuesta con nombres diferentes a la de los peticionarios.  
• Remisión de memorandos a las dependencias con incumplimiento en alguno de los criterios de calidad, en los cuales se establecen pautas para tener en cuenta en la elaboración de las respuestas.</t>
  </si>
  <si>
    <t xml:space="preserve">Para este periodo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 Socialización vía mailing al talento humano de la entidad  de pieza comunicativa relacionada con el criterio de coherencia, recordando los tips para dar respuesta al a las solicitudes ciudadanas.                                                                                                                  
• Memorando interno  informando a las áreas responsables sobre el incumplimiento a los criterios  evaluados  en el análisis realizado,  aportando alternativas de mejora (tips de lenguaje claro, claves para la redacción, entre otros) para cumplir con los criterios de calidad.
</t>
  </si>
  <si>
    <t xml:space="preserve">En el Tercer trimestre de la vigencia 2022, el indicador alcanzó un 99% respecto a la meta programada. El equipo del Servicio Integral de Atención a la Ciudadanía -SIAC, realizó seguimiento al cumplimiento del criterio de coherencia a las respuestas a peticiones ciudadanas emitidas por la entidad, de un universo tomado a partir de las bases reportadas mensualmente para un total de cuatro mil setecientos veintidós (4.722) peticiones con respuesta definitiva, se tomó una muestra aleatoria (a través del aplicativo Epi-info) de ciento noventa y cuatro (194), para analizar el cumplimiento de criterios de calidad (coherencia, claridad y calidez) de las cuales, cuatro (4) hacen referencia a reconocimientos positivos y (1) una petición no tienen la respuesta formal cargada en el sistema de Bogotá Te Escucha o se utilizaron documentos que no permiten realizar el análisis por lo tanto no aplican.  
En este orden de ideas, se verifica el cumplimiento a ciento ochenta y nueve (189) respuestas, encontrando que dos (2) respuestas no cumplen  con el criterio de coherencia, cinco (5) respuestas no cumplen con el criterio de calidez y tres (3) respuestas  no cumplen con el criterio de claridad. 
Como estrategia de mejora el equipo SIAC realizó durante este periodo las siguientes acciones:
• Memorando interno informando a las áreas responsables sobre los hallazgos encontrados en el análisis realizado aportando alternativas de mejora (tips de lenguaje claro, claves para la redacción, entre otros) para cumplir con los criterios de calidad.
• Soporte permanente a los(as) designados(as) para la operación Sistema Distrital para la Gestión de Peticiones Ciudadanas (a través de WhatsApp) sobre el trámite de requerimientos ciudadanos, entre ellos, los criterios de calidad de las respuestas.
• Socialización vía e-mail de tres piezas comunicativas acerca de los de tips de lenguaje claro sobre el criterio de coherencia, calidad y claridad la cual es trasmitida por el boletín semanal de comunicaciones
• Durante el trimestre se realizaron inducciones a servidores y colaboradores de la SDIS en los cuales se socializaron los criterios de calidad (coherencia, calidez, claridad) que se deben tener en cuenta al momento de emitir respuestas a los ciudadanos.
Así mismo, a fin de brindar herramientas que contribuyan a la emisión de respuestas a peticiones ciudadanas con criterios de calidad (claridad, calidez y coherencia), se implementó un taller de lenguaje claro dirigido a los colaboradores de la Subdirección de Gestión y Desarrollo del Talento Humano y referentes de las Subdirecciones técnicas de Nivel central.
</t>
  </si>
  <si>
    <t xml:space="preserve">Cumplimiento, por parte de las dependencias, de la remisión de los insumos para la consolidación y respuesta final del requerimiento, dentro de los tiempos establecidos </t>
  </si>
  <si>
    <t>Para el mes de julio el indicador presenta un resultado del 100%, el cual corresponde a 51 respuestas a requerimientos y proposiciones entregados dentro de los términos legales, de un total de 51 requerimientos y proposiciones cuyos tiempos de respuesta vencían en el período.
Se continúan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</si>
  <si>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08/08/2022:
No se generan observaciones respecto al análisis y evidencias reportados para el seguimiento del indicador. </t>
  </si>
  <si>
    <t xml:space="preserve">Para el mes de agosto el indicador presenta un resultado del 97%, el cual corresponde a 67 respuestas a requerimientos y proposiciones entregados dentro de los términos legales, de un total de 69 requerimientos y proposiciones cuyos tiempos de respuesta vencían en el período. Se continúan fortaleciendo las estrategias que permiten entregar respuestas a los requerimientos con calidad y oportunidad.
Teniendo en cuenta lo anterior, a partir del próximo mes se va a implementar un control interno con semáforos, para que las respuestas que se envían por parte del equipo de Control Político para revisión del despacho, se remitan como mínimo un día antes del vencimiento, y de esta manera mejorar los tiempos de respuesta, y evitar vencimientos. 
A su vez, se viene realizando un trabajo articulado con las demás dependencias de la Secretaría Distrital de Integración Social, con el propósito de minimizar los reprocesos en las solicitudes de insumos, y que los mismos permitan dar una respuesta efectiva y con calidad. 
</t>
  </si>
  <si>
    <t>Para el mes de septiembre el indicador presenta un resultado del 99%, el cual corresponde a 80 respuestas a requerimientos y proposiciones entregados dentro de los términos legales, de un total de 81 requerimientos y proposiciones cuyos tiempos de respuesta vencían en el período. Se continúa fortaleciendo las estrategias que permiten entregar respuestas a los requerimientos con calidad y oportunidad.
En ese sentido, durante el mes de Septiembre se realizaron reuniones con cada una de las Direcciones y Subdirecciones de la Entidad, con los siguientes objetivos: i) Por un lado, se les presentó las cifras generales de las respuestas que han salido en término y fuera de término, de la Entidad, y de cada una de las áreas durante el I semestre del 2022.; ii) Por otro lado, se realizó un ejercicio de retroalimentación sobre las causas de los reprocesos, y los ajustes que se solicitan con frecuencia, en aras de mejor la calidad de los productos, minimizar los reprocesos en las solicitudes de insumos, y los tiempos de respuesta a los Entes de Control Político.</t>
  </si>
  <si>
    <t xml:space="preserve">18/10/2022:
No se generan observaciones respecto al análisis y evidencias reportados para el seguimiento del indicador. </t>
  </si>
  <si>
    <t xml:space="preserve">Cumplimiento, por parte de las dependencias, de la remisión de los insumos para la consolidación y respuesta final de la solicitud de conceptos a proyectos y acuerdos de ley, dentro de los tiempos establecidos </t>
  </si>
  <si>
    <t xml:space="preserve">En el mes de enero,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t>
  </si>
  <si>
    <t xml:space="preserve">En el mes de julio,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la oportunidad de emisión de los comentarios. </t>
  </si>
  <si>
    <t xml:space="preserve">En el mes de agosto,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emitió alertas a las áreas, a través, de la remisión de una matriz que permite evidenciar las dependencias que tienen insumos pendientes de entrega, de esta manera, se generan alertas internas tendientes a prevenir el incumplimiento de la oportunidad de emisión de los comentarios. 
De igual manera, se tiene previsto realizar mesas de trabajo pequeñas, posterior al envío del correo a través del cual se solicitan los insumos, para coordinar entre las áreas encargadas de emitir el concepto técnico, jurídico y presupuestal, la línea de respuesta, y así evitar devoluciones y ajustes sobre el tiempo. 
</t>
  </si>
  <si>
    <t xml:space="preserve">08/09/2022:
No se generan observaciones respecto al análisis reportado para el seguimiento del indicador. </t>
  </si>
  <si>
    <t>El indicador para el trimestre de julio, agosto y septiembre presentó un resultado del 59%, dada las siguientes circunstancias: 
Para el tercer trimestre del 2022, la Secretaría Distrital de Gobierno solicitó conceptos para los siguientes requerimientos:
i) Once (11) Proyectos de Acuerdo, de los cuales diez (10) salieron en término, y uno (1) fuera de término.
ii) Veintiséis (26) Proyectos de Ley, de los cuales doce (12) salieron en término, y catorce se encuentran fuera de término. 
Lo anterior, obedece por un lado al volumen de Proyectos de Ley recibidos, ya que su mayoría se recibieron el mismo día, (ejemplo de esto fueron los quince proyectos de ley que se recibieron el 29 de agosto); y por otro lado la complejidad de los articulados y su extensión que requerían un análisis articulado y coordinado por parte de la Oficina Asesora Jurídica, la Dirección de Análisis y Diseño Estratégico, y el área técnica según el caso. 
Teniendo en cuenta lo anterior, se continuará trabajando para fortalecer la articulación entre las áreas encargadas de emitir los insumos, así como las mesas de trabajo, en aras de mejorar el cumplimiento de los términos. No obstante, es importante señalar que los términos para estos proyectos normativos no son de carácter perentorio, y que en ese sentido todo lo que surtió sesión en el Consejo se remitió en su debido tiempo.</t>
  </si>
  <si>
    <t>18/10/2022:
No se generan observaciones respecto al análisis y evidencias reportados para el seguimiento del indicador, sin embargo, se deja la observación sobre el bajo cumplimiento de este indicador para esta vigencia de acuerdo con la meta programada.</t>
  </si>
  <si>
    <t>Para el mes de junio no se tenían actividades programadas de liderazgo estratégico en el Plan Anual de Auditoría.
Para el trimestre (abril, mayo y junio) se ejecutó una (1) actividad, cumpliendo con el 33% de las 3 actividades programadas de liderazgo estratégico en el  Plan Anual de Auditoría.</t>
  </si>
  <si>
    <t>7/07/2022: Se recomienda revisar el resultado de junio, debido a que la tendencia anual del indicador es creciente y solamente el 100% se daría cuando en indicador cumpla el año de análisis.
También se recomienda tener en cuenta el plan anual de auditoría, debido a que es una de las evidencias y no se encontró.
11/07/2022. No se generan más observaciones o recomendaciones respecto al análisis presentado en el seguimiento al indicador de gestión</t>
  </si>
  <si>
    <t xml:space="preserve">Para el mes de julio se realizó una (1) sesión ordinaria del Comité Institucional de Coordinación del Sistema de Control Interno, cumpliendo con la actividad programada de liderazgo estratégico del Plan Anual de Auditoría.
</t>
  </si>
  <si>
    <t>09/08/2022. No se generan observaciones o recomendaciones respecto al análisis presentado en el seguimiento al indicador de gestión</t>
  </si>
  <si>
    <t>Para el mes de agosto no se tenían actividades programadas de liderazgo estratégico en el Plan Anual de Auditoría.</t>
  </si>
  <si>
    <t>09/09/2022. No se generan observaciones o recomendaciones respecto al análisis presentado en el seguimiento al indicador de gestión</t>
  </si>
  <si>
    <t>Para el mes de septiembre no se tenían actividades programadas de liderazgo estratégico en el Plan Anual de Auditoría.
Para el trimestre (julio, agosto, septiembre) se ejecutó una (1) actividad, cumpliendo con el 66% de las 3 actividades programadas de liderazgo estratégico en el  Plan Anual de Auditoría.</t>
  </si>
  <si>
    <t>Para el mes de julio se emitió una (1) alerta preventiva y se acompaño a una (1) audiencia contractual, cumpliendo con las actividad programadas o solicitadas de Enfoque hacia la prevención del Plan Anual de Auditoría.</t>
  </si>
  <si>
    <t>Para el mes de agosto no se tenían actividades programadas o solicitadas(*) de Enfoque hacia la prevención en el Plan Anual de Auditoría
(*)Corresponde a las solicitudes de acompañamiento a las audiencias contractuales.</t>
  </si>
  <si>
    <t>Para el mes de septiembre se acompaño a una (1) audiencia contractual, cumpliendo con las actividad programadas o solicitadas de Enfoque hacia la prevención del Plan Anual de Auditoría.
Para el trimestre (julio, agosto, septiembre):
*Se emitió una (1) alerta preventiva
*Se acompaño a dos (2) audiencias contractuales
Cumpliendo al 100% con las actividades programadas o solicitadas de Enfoque hacia la prevención del Plan Anual de Auditoría.</t>
  </si>
  <si>
    <t>Para el mes de julio no se tenían actividades  programadas de Evaluación de la gestión del Riesgo en el Plan Anual de Auditoría</t>
  </si>
  <si>
    <t>Para el mes de agosto no se tenían actividades programadas de Evaluación de la gestión del Riesgo en el Plan Anual de Auditoría</t>
  </si>
  <si>
    <t xml:space="preserve">Para el mes de septiembre se realizó la jornada de sensibilización en administración de riesgos, cumpliendo con la actividad  programada de Evaluación de la gestión del Riesgo en el Plan Anual de Auditoría.
Para el trimestre (julio, agosto, septiembre) se realizó una (1) actividad, cumpliendo al 100% con las actividades programadas de Evaluación de la gestión del Riesgo en el Plan Anual de Auditoría.
</t>
  </si>
  <si>
    <t>7/10/2022. Debido a que la periodicidad del indicador es semestral, se recomienda que se reporte solamente la parte cualitativa, la parte cuantitativa se debe reportar en diciembre.
8/10/2022. No se generan más  observaciones o recomendaciones respecto al análisis presentado en el seguimiento al indicador de gestión</t>
  </si>
  <si>
    <t>Debido a que el indicador  se creo en abril, su periodicidad es semestral y no se reportaron actividades en abril, mayo y junio, para el reporte con corte a septiembre no se genera gráfica.</t>
  </si>
  <si>
    <t xml:space="preserve">Para el mes de junio las actividades programadas y finalizadas fueron: 
*Una (1) publicación del Seguimiento al plan de mejoramiento Interno 
*Una (1) publicación del Seguimiento al Plan de Mejoramiento Externo. 
Lo anterior dando cumplimiento con  las actividades programadas de Evaluación independiente del Plan Anual de Auditoría.
Para el trimestre (abril, mayo y junio) se ejecutaron en total trece (13) actividades cumpliendo al 100% con lo programado. </t>
  </si>
  <si>
    <t>Para el mes de julio las actividades programadas y finalizadas fueron: 
*Una (1) publicación del Seguimiento al plan de mejoramiento Interno 
*Una (1) publicación del Seguimiento al Plan de Mejoramiento Externo. 
*Tres (3) Informes de seguimiento  
Lo anterior dando cumplimiento con  las actividades programadas de Evaluación independiente del Plan Anual de Auditoría.</t>
  </si>
  <si>
    <t>Para el mes de agosto las actividades programadas y finalizadas fueron: 
*Una (1) publicación del Seguimiento al plan de mejoramiento Interno 
*Una (1) publicación del Seguimiento al Plan de Mejoramiento Externo. 
*Un (1) Informe de seguimiento 
Lo anterior dando cumplimiento con  las actividades programadas de Evaluación independiente del Plan Anual de Auditoría.</t>
  </si>
  <si>
    <t>Para el mes de septiembre las actividades programadas y finalizadas fueron: 
*Una (1) publicación del Seguimiento al plan de mejoramiento Interno 
*Una (1) publicación del Seguimiento al Plan de Mejoramiento Externo. 
*Tres (3) Informes de seguimiento 
Para el trimestre (julio, agosto, septiembre) se realizó: 
*Tres (3) publicación del Seguimiento al plan de mejoramiento Interno 
*Tres (3) publicación del Seguimiento al Plan de Mejoramiento Externo. 
*Siete (7) Informes de seguimiento 
Lo anterior, dando cumplimiento al 100% de las actividades programadas de Evaluación independiente del Plan Anual de Auditoría.</t>
  </si>
  <si>
    <t>Durante el mes de julio se realizó: 
*Cuarenta y un (41) apoyos a coordinación de respuestas, verificaciones, alertas y articulaciones para  la entrega de las respuestas a solicitudes de la Contraloría de Bogotá.
*Se emitió una (1) alerta temprana en relación con el seguimiento y presentación de la información a cargo de la Entidad a través del sistema dispuesto por la Contraloría de Bogotá D.C. para la rendición de la cuenta fiscal. 
*Se realizó una (1) solicitud y consolidación de información de planes de mejoramiento para el corte semestral de la cuenta fiscal a rendir ante la Contraloría General de la República - CGR y se remitió al Despacho. 
Lo anterior dando cumplimiento con las actividades solicitadas de relación con entes externos de control del Plan Anual de Auditoría.</t>
  </si>
  <si>
    <t>Durante el mes de agosto se realizó: 
*Treinta y siete (37) apoyos a coordinación de respuestas, verificaciones, alertas y articulaciones para  la entrega de las respuestas a solicitudes de la Contraloría de Bogotá. Es importante resaltar que, durante este periodo la OCI, apoyó en la coordinación y verificación de la respuesta a los Informes Preliminares de la Visita Fiscal Código 501 y la  Auditoría de Desempeño Comedores Código 91.
*Se emitió una (1) alerta temprana en relación con el seguimiento y presentación de la información a cargo de la Entidad a través del sistema dispuesto por la Contraloría de Bogotá D.C. para la rendición de la cuenta fiscal. 
*Se brindó una (1) asesoría para la formulación del plan de mejoramiento en ocasión de la Visita Fiscal Código 501 de la Contraloría de Bogotá D.C., lo cual incluyó la socialización de lineamientos y cronograma para el diligenciamiento y trasmisión oportuna del Formato CB-0402F a través de SIVICOF (cuenta ocasional).
Lo anterior dando cumplimiento con las actividades solicitadas de relación con entes externos de control del Plan Anual de Auditoría.</t>
  </si>
  <si>
    <t>Durante el mes de septiembre se realizó: 
*Treinta y cuatro (34) apoyos a coordinación de respuestas, verificaciones, alertas y articulaciones para  la entrega de las respuestas a solicitudes de la Contraloría de Bogotá. Es importante resaltar que durante este periodo la OCI, apoyó en la coordinación y verificación de la respuesta al Informe Preliminar de auditoría de Desempeño  Código 215.
*Se emitió una (1) alerta temprana en relación con el seguimiento y presentación de la información a cargo de la Entidad a través del sistema dispuesto por la Contraloría de Bogotá D.C. para la rendición de la cuenta fiscal. 
*Se brindó una (1) asesoría para la formulación del plan de mejoramiento en atención al informe final de la Auditoría de Desempeño Código 91 PAD 2022 de la Contraloría de Bogotá D.C., lo cual incluyó la socialización de lineamientos y cronograma para el diligenciamiento y del Formato CB-0402F, así como el seguimiento al trámite de trasmisión del  plan de mejoramiento a través de SIVICOF (cuenta ocasional).
Lo anterior dando cumplimiento con las actividades solicitadas de relación con entes externos de control del Plan Anual de Auditoría.
Para el trimestre (julio, agosto, septiembre) se ejecutaron en total ciento diez y ocho (118) actividades cumpliendo al 100% con lo solicitado.</t>
  </si>
  <si>
    <t>Clientes internos satisfechos con la atención de la oficina asesora de comunicaciones</t>
  </si>
  <si>
    <t>Con el objetivo continuar con la medición  frente a la  satisfacción  de los productos y servicios prestados por la Oficina Asesora de Comunicaciones, durante el mes de julio se remitió  mediante las herramientas institucionales  Company Communicator el 27 de julio y mediante el Boletín Interno del 19 de julio y 26 de julio a todos los funcionarios y contratistas  de la entidad  la invitación para el  diligenciamiento de la encuesta de satisfacción, en aras de obtener insumos  cuantificables  para la toma de decisiones, mejora o permanencia de la calidad  de los servicios prestados  por la dependencia.</t>
  </si>
  <si>
    <t>09/08/2022
No se generan observaciones o sugerencias para el reporte del periodo.</t>
  </si>
  <si>
    <t>Para el mes de agosto, por medio del nuevo formato  de boletín institucional se remitió la encuesta de satisfacción con la cual se determinará la percepción con respecto a los productos y servicios generales del área de Comunicaciones. Con esta actividad  se busca igualmente medir la utilización de estos servicios y vigilar los cambios en cuanto a los productos en demanda determinando así el grado de cumplimiento de las expectativas de las dependencias de la SDIS.</t>
  </si>
  <si>
    <t>09/09/2022
No se generan observaciones o sugerencias para el reporte del periodo.</t>
  </si>
  <si>
    <t xml:space="preserve">En el mes de Septiembre  se realizó la remisión de  la encuesta de satisfacción con respecto a  los servicios prestados por la oficina asesora de comunicaciones, este envío se realizó el 05 de sep y el  20 de sep por teams  y el 19 de sep por mailing desde el buzón de comunicación interna. </t>
  </si>
  <si>
    <t>12/10/2022
No se generan observaciones o sugerencias para el reporte del periodo.</t>
  </si>
  <si>
    <t xml:space="preserve">
Para el mes de julio, la Oficina Asesora de Comunicaciones realizó el monitoreo a los medios impresos, internet, televisión y radio  con el fin de cuantificar y cualificar las 71 menciones realizadas en las que se generaron noticias sobre los servicios prestados por la Secretaría Distrital de Integración Social.
De igual forma, dicho reporte se socializó el 5 de agosto del año en curso con los directivos de la entidad, con el fin de aportar insumos para la toma de decisiones en torno a las realizaciones de eventos y planeación de actividades misionales de la SDIS. 
</t>
  </si>
  <si>
    <t>Dando cumplimiento a los objetivos  comunicacionales,  se  realizó el envío al cuerpo directivo de la SDIS  del informe de monitoreo de medios correspondiente al mes de agosto 2022.  
Mediante esta actividad se  informó que, de acuerdo al seguimiento, la entidad logró un alcance de 60 noticias positivas y 35 neutras frente a solo 1 negativa. Los temas relevantes fueron de familia, jóvenes, habitante de calle, personas mayores y discapacidad, publicadas en medios de comunicación como El Tiempo, El Espectador, El Colombiano, El Heraldo, Caracol TV, RCN TV, entre otros.</t>
  </si>
  <si>
    <t xml:space="preserve">Recogiendo la data en los periodos anteriores y con corte final a septiembre  se obtuvieron los siguientes datos mediante el seguimiento de 253 notas periodísticas que se encuentran distribuidas así :  en el mes de julio con  un total de 71 menciones, de las cuales 12 fueron positivas ; 34 Negativas y  25 Neutras, en cuanto al mes de agosto fueron monitoreadas  96 notas de las cuales 60 fueron Positivas, 1 Negativa y 35 neutras y finalmente, para el mes de  septiembre fueron  86 en total, con 68 positivas, 7 negativas y 11 menciones neutras . para un porcentaje de 83% de la meta trimestral . 
Es imperante informar que dentro del análisis a dicho seguimiento, el  mes de  julio  se mantuvo en una baja importante de notas positivas donde se mencionó a la SDIS ;  situación que se recupera  para el mes de agosto y se mantiene el comportamiento positivo ante los medios de comunicación masiva durante el mes de septiembre. 
 Es importante mencionar que esta información y medición  fue remitida al cuerpo directivo de la entidad  con el  fin de dar a conocer el impacto de sus actividades en la ciudad. </t>
  </si>
  <si>
    <t>Para el mes de julio  la Oficina Asesora de Comunicaciones publicó 121 notas asociadas a la divulgación de información de: Infancia y adolescencia, juventud, familia, discapacidad, LGBTI, adultez, alimentación, emergencia social y natural, vejez, SIG y ejecución presupuestal. 
Con los cuales se evidencia que la OAC se encuentra entre el margen del 100% a cumplimiento de los requerimientos realizados por las dependencias, lo cual garantiza la óptima información tanto a los clientes internos como externos de la entidad.</t>
  </si>
  <si>
    <t xml:space="preserve">
En el mes de agosto se  publicaron  114  notas  en la página web institucional, mediante 39 boletines periodísticos que trataron de temas  de , infancia y adolescencia 5, juventud 7, familia 1, LGBTI 4, adultez 6, alimentación 1, vejez 7, territorio 1, discapacidad 4, otras noticias 3.
Mediante publicaciones generales  de la sección de transparencias 9, notificaciones administrativas  37, informes 6, informes de gestión 5, nombramientos 3, Sistema de Gestión 2, ejecución presupuestal 1 y 12 actualizaciones de micrositios. 
Con los cuales se evidencia que la OAC se encuentra entre el margen del 100% a cumplimiento de los requerimientos realizados por las dependencias.
</t>
  </si>
  <si>
    <t xml:space="preserve">Para el mes de Septiembre  la Oficina Asesora de Comunicaciones publicó 87 notas de publicación de información ante la Oficina Asesora de Comunicaciones  y gestionada en el portal web institucional . 
Mediante la realización  total  de esta actividad, la OAC se encuentra  el margen del 100% frente al cumplimiento de los requerimientos realizados por las dependencias. </t>
  </si>
  <si>
    <t xml:space="preserve">Cumplir con las actividades definidas para la construcción de la Política de calidad de los servicios sociales de la Secretaría Distrital de Integración Social, con el fin de garantizar la prestación de los servicios con calidad, la satisfacción de la ciudadanía y el uso eficiente de los recursos. </t>
  </si>
  <si>
    <t xml:space="preserve">El numerador corresponde al número de actividades realizadas para la expedición de la Política de calidad de los servicios sociales de la Secretaría Distrital de Integración Social en el periodo del reporte, a partir de las actas presentadas.
El denominador corresponde al número de actividades programadas en el período para expedición de la Política de calidad de los servicios sociales de la Secretaría Distrital de Integración Social, producto del cronograma definido.
Nota 1: el resultado del indicador de la vigencia se calculará sumando los resultados de cada período.
</t>
  </si>
  <si>
    <t xml:space="preserve">08/07/2022:
Entregar el reporte cuantitativo en términos de actividades y no de porcentaje. 
08/07/2022:
No se generan observaciones respecto al análisis y evidencias reportados para el seguimiento del indicador. </t>
  </si>
  <si>
    <t>De acuerdo con el cronograma definido para la formulación de la Política de calidad de los servicios sociales de la SDIS, durante el mes de julio se realizaron reuniones con el fin de avanzar en la actualización del procedimiento de estándares de calidad, de igual forma se avanzó en la versión final de la resolución de esta política.</t>
  </si>
  <si>
    <t xml:space="preserve">09/08/2022:
No se generan observaciones respecto al análisis reportado para el seguimiento del indicador. </t>
  </si>
  <si>
    <t>Durante el mes de agosto y de acuerdo con el cronograma de actividades se desarrollaron las siguientes dos actividades: 
* Revisión por parte del Despacho y la Oficina Asesora Jurídica de la "Resolución de la Política de calidad de los servicios sociales", documento que tuvo observaciones y recomendaciones de ajuste por parte de estas dos áreas, las cuales fueron acogidas modificando el acto administrativo de acuerdo con lo solicitado, con el fin de dar continuidad al tramite requerido.
* Se avanzó en la actualización del procedimiento "Formulación, implementación y verificación de los estándares de calidad", el cual se encuentra en proceso de observaciones por parte de las diferentes áreas; al corte del reporte se cuenta con el primer borrador, una vez se cuente con estas observaciones, se enviará a revisión metodológica por parte de la Dirección de Análisis y Diseño Estratégico.</t>
  </si>
  <si>
    <t xml:space="preserve">De acuerdo con el cronograma definido para la formulación de la  Política de calidad de los servicios sociales de la SDIS, durante el mes de septiembre se avanzó en lo siguiente: 
- Actualización del procedimiento de estándares de calidad: durante este periodo se avanzó en el ajuste del procedimiento realizando cambios desde su denominación hasta el alcance frente a la evaluación y vigilancia de los servicios.
- Expedición de Resolución de la  Política de Calidad para los  servicios sociales de la SDIS: se continua en proceso de revisión y ajustes de acuerdo con las observaciones dadas por el Despacho.
- Elaboración de lineamiento  para la implementación de la política de calidad de los servicios sociales: en este mes se adelantó la propuesta metodológica a través del desarrollo de (3) líneas de trabajo, tiempos y responsables. 
</t>
  </si>
  <si>
    <t xml:space="preserve">04/10/2022:
No se generan observaciones respecto al análisis reportado para el seguimiento del indicador. </t>
  </si>
  <si>
    <t>El equipo de política de la Dirección Poblacional revisa y emite observaciones a los informes semestrales de seguimiento de las políticas públicas (infancia y adolescencia,  familias, envejecimiento y vejez, adultez, habitabilidad en calle y juventud), diligenciados en el formato correspondiente (FOR-GPS-004), verificando que incluyen elementos que permiten evidenciar el avance de las políticas públicas sociales lideradas por la Secretaría Distrital de Integración Social.</t>
  </si>
  <si>
    <t>05/08/2022 No se generan más observaciones respecto al análisis reportado para el seguimiento del indicador.</t>
  </si>
  <si>
    <t xml:space="preserve">Los equipos de las políticas públicas (infancia y adolescencia,  familias, envejecimiento y vejez, adultez, habitabilidad en calle y juventud), realizan ajustes a los informes semestrales de seguimiento diligenciados en el formato correspondiente (FOR-GPS-004), garantizando que su contenido permite evidenciar el avance de las políticas públicas sociales lideradas por la Secretaría Distrital de Integración Social. </t>
  </si>
  <si>
    <t>08/09/2022 No se generan más observaciones respecto al análisis reportado para el seguimiento del indicador.</t>
  </si>
  <si>
    <t>Se remiten los informes de seguimiento y autocontrol correspondientes al primer semestre del año en curso en sus versiones finales, donde se refleja el avance esperado de las políticas públicas lideradas por la SDIS, a la oficina asesora de comunicaciones para su publicación en la página web de la entidad.
Teniendo en cuenta que se han detectado errores comunes en la redacción de los informes, particularmente en la presentación de los avances y logros, se define programar al menos una jornada de orientación y entrenamiento dirigida a los referentes de las políticas, donde se brinden las herramientas que faciliten la escritura de estos documentos; esto, con el objetivo de disminuir los elementos a corregir y los tiempos de revisión, así como mejorar la calidad de los informes presentados.</t>
  </si>
  <si>
    <t>04/10/2022 Se recomienda verificar redacción, así como, indicar como va la ejecución de las políticas públicas sociales que lidera la entidad, de acuerdo con los resultados obtenidos en el seguimiento y al objetivo del indicador.
13/09/2022 No se generan más observaciones respecto al análisis reportado para el seguimiento del indicador.</t>
  </si>
  <si>
    <t>12/08/2022
No se generan observaciones o recomendaciones respecto al análisis presentado en el seguimiento al indicador de gestión.</t>
  </si>
  <si>
    <t>13/09/2022
No se generan observaciones o recomendaciones respecto al análisis presentado en el seguimiento al indicador de gestión.</t>
  </si>
  <si>
    <t>Durante el periodo del reporte (III trimestre) desde la Dirección de Gestión Corporativa - Equipo de Gestión Ambiental, se realizaron y aprobaron un total de 94 intervenciones ambientales, alcanzando un total acumulado para los tres trimestres de 661 intervenciones ambientales en unidades operativas y administrativas.
Estas intervenciones fueron programadas y se encuentran distribuidas de la siguiente manera: en el mes de julio 36 intervenciones ambientales, en el mes de agosto 48 intervenciones ambientales y en el mes de septiembre 10 intervenciones ambientales. Para el tercer trimestre se cuenta con un total de 661 unidades operativas activas, a las cuales en su totalidad se les realizó la medición de la implementación de lineamientos ambientales institucionales (intervención ambiental). Con estos resultados se obtiene de manera cuantitativa y porcentual un cumplimiento acumulado para la vigencia del 100%.
Estas intervenciones ambientales, se encuentran territorializadas de la siguiente manera:
Total trimestre: Antonio Nariño 1, Barrios Unidos 3, Bosa 6, Chapinero 1, Ciudad Bolívar 23, Engativá 1, Fontibón 2, Kennedy 14, Los Mártires 2, Puente Aranda 5, Rafael Uribe Uribe 2, San Cristóbal 5, Santa Fé 2, Suba 1, Sumapaz 1, Teusaquillo 1, Usaquén 5, Usme 14, Fuera De Bogotá 5.
Evidencias: se tienen una carpeta para cada mes, en donde se encuentra los 94 pdf, con las actas de intervención ambiental por cada unidad operativa intervenida (matriz de intervención) y la lista de asistencia de intervención. Adicionalmente, se remite matriz con la consolidación de las intervenciones realizadas, con las fechas y matriz con el inventario con la cantidad de unidades operativas activas.</t>
  </si>
  <si>
    <t>10/10/2022
No se generan observaciones o recomendaciones respecto al análisis presentado en el seguimiento al indicador de gestión.</t>
  </si>
  <si>
    <t>Circular No. 013 del 28/04/2020</t>
  </si>
  <si>
    <t xml:space="preserve">Para el periodo comprendido entre el 20 de junio y 20 de julio, se radicaron las siguientes solicitudes de liquidación: 
8 tramites liquidatarios.
40 terminaciones anticipadas.  
En el mes de julio, se tramitaron:
4 tramites liquidatarios del periodo de medición.
34 Terminaciones anticipadas.
33 Solicitudes de liquidación radicadas en periodos anteriores. 
Lo anterior, representa una ejecución sobresaliente  del 148%. 
Las 4 solicitudes de tramites radicadas del 20 de junio al 20 de julio, se están gestionado y se dará tramite en el siguiente periodo.
Desde la Subdirección de Contratación, se continua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</si>
  <si>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11/08/2022 No se generan observaciones respecto al análisis presentado en el seguimiento al indicador de gestión. Se deja la siguiente recomendación: seguir adelantando todas las acciones para dar cumplimiento a la meta de la vigencia.</t>
  </si>
  <si>
    <t xml:space="preserve">Para el periodo comprendido entre el 20 de julio y 20 de agosto, se radicaron las siguientes solicitudes de liquidación: 
116 tramites liquidatarios.
17 terminaciones anticipadas.  
En el mes de agosto, se tramitaron:
87 tramites liquidatarios  (67 Solicitudes de liquidación radicadas en periodos anteriores + 20 del periodo de medición).
17 Terminaciones anticipadas.
Lo anterior, representa una ejecución satisfactorio del 78%. 
Las 96 solicitudes de tramites radicadas del 20 de julio al 20 de agosto, se están gestionado y se dará tramite en el siguiente periodo.
Desde la Subdirección de Contratación, se continúa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</si>
  <si>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13/09/2022 No se generan observaciones respecto al análisis presentado en el seguimiento al indicador de gestión. Se deja la siguiente recomendación: adelantar todas las acciones pertinentes para dar cumplimiento a la meta de la vigencia.</t>
  </si>
  <si>
    <t>Para el periodo comprendido entre el 20 de agosto y 20 de septiembre, se radicaron las siguientes solicitudes de liquidación: 
104 tramites liquidatarios.
17 terminaciones anticipadas.  
En el mes de septiembre, se tramitaron:
72 tramites liquidatarios  (43 Solicitudes de liquidación radicadas en periodos anteriores + 29 del periodo de medición).
16 Terminaciones anticipadas.
Lo anterior, representa una ejecución satisfactorio del 73%. 
Las 75 solicitudes de tramites radicadas del 20 de agosto al 20 de septiembre, se están gestionado y se dará tramite en el siguiente periodo.
Desde la Subdirección de Contratación, se continúa con la ejecución de actividades como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</si>
  <si>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12/10/2022 No se generan observaciones respecto al análisis presentado en el seguimiento al indicador de gestión. Se deja la siguiente recomendación: adelantar todas las acciones pertinentes para dar cumplimiento a la meta para el último periodo de la vigencia.</t>
  </si>
  <si>
    <t>Para el mes de julio del 2022, el estado de las solicitudes de modificaciones contractuales radicadas se da de la siguiente manera: de un total 65 solicitudes de modificaciones de contratos radicadas, se tramitaron dentro del término 64 para un resultado de 98%, 1 fue devuelta por memorando al área técnica.</t>
  </si>
  <si>
    <t>11/08/2022 No se generan observaciones y/o recomendaciones respecto al análisis presentado en el seguimiento al indicador de gestión.</t>
  </si>
  <si>
    <t>Para el mes de agosto del 2022, el estado de las solicitudes de modificaciones contractuales radicadas se da de la siguiente manera: de un total 145 entre solicitudes de modificaciones y contratos iniciales radicadas, se tramitaron dentro del término 144 para un resultado de 99%, 1 fue devuelta por memorando al área técnica para nueva radicación.</t>
  </si>
  <si>
    <t>13/09/2022 No se generan observaciones y/o recomendaciones respecto al análisis presentado en el seguimiento al indicador de gestión.</t>
  </si>
  <si>
    <t>Para el mes de Septiembre del 2022, el estado de las solicitudes de modificaciones contractuales radicadas se da de la siguiente manera: de un total 69 entre solicitudes de modificaciones y contratos iniciales radicadas, se tramitaron dentro del término 68 para un resultado de 99%, 1 fue desistida el área técnica para nueva radicación.</t>
  </si>
  <si>
    <t>12/10/2022 No se generan observaciones y/o recomendaciones respecto al análisis presentado en el seguimiento al indicador de gestión.</t>
  </si>
  <si>
    <t>Circular No. 029 del 26/09/2022</t>
  </si>
  <si>
    <t xml:space="preserve">
Establecer el nivel de cumplimiento de la Subdirección de Contratación mediante la cuantificación de las solicitudes de contratación de prestación de recurso humano atendidas versus las radicadas para medir la gestión de la dependencia. 
</t>
  </si>
  <si>
    <t xml:space="preserve">
(No. de solicitudes de  contratación de prestación de servicios de recurso humano gestionadas / No. de solicitudes de contratación de prestación de servicios de recurso humano radicados en la Subdirección de Contratación) * 100</t>
  </si>
  <si>
    <t xml:space="preserve">
Numerador: se toma el número de las solicitudes de contratación de prestación de recurso humano gestionadas por la Subdirección de Contratación en el mes.
Nota: se define gestionado como las solicitudes que suscribieron contratos con éxito / solicitudes rechazadas por la Subdirección de Contratación / solicitudes desistidas por el área o por el contratista.
Denominador: se toma el numero de las solicitudes de contratación de prestación de recurso humano  radicados por las dependencias en la Subdirección de Contratación en el mes.
EL RESULTADO DEL INDICADOR ACOMULADO VA A SER LA SUMATORIA DE CADA PERIODO </t>
  </si>
  <si>
    <t xml:space="preserve">A partir de la terminación de la Ley de Garantías del Gobierno Nacional, desde el  20/06/2022 se reinició la suscripción de contratos. En el periodo de medición, se suscribieron 1449 contratos en pro de garantizar la prestación del servicio en las diferentes áreas de la Secretaría Distrital de Integración Social.
En el mes de julio se recibieron 2357 solicitudes con el fin de iniciar proceso de revisión de documentos, los cuales están en trámite y se reportarán en el siguiente periodo de medición, cuando estén suscritos. </t>
  </si>
  <si>
    <t>11/08/2022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del (45%), con respecto a la meta (70%).</t>
  </si>
  <si>
    <t xml:space="preserve">A partir de la terminación de la Ley de Garantías del Gobierno Nacional, desde el  20/06/2022 se reinició la suscripción de contratos. En el mes de agosto se recibieron 1446 solicitudes de contratación y gracias al plan de contingencia que se adelanta, se logró la gestión y suscripción de 2728 en el periodo de medición, cerrando un poco la brecha de contratación que se tenia en periodos anteriores.
</t>
  </si>
  <si>
    <t>13/09/2022 No se generan observaciones respecto al análisis presentado en el seguimiento al indicador de gestión. Se deja la siguiente recomendación: revisar si el cumplimiento del indicador va superar la meta de la vigencia (70%), en los siguientes periodos. Si el caso es así se recomienda actualizar la meta.</t>
  </si>
  <si>
    <t>A partir de la terminación de la Ley de Garantías del Gobierno Nacional, desde el  20/06/2022 se reinició la suscripción de contratos.
En el mes de agosto se recibieron 845 solicitudes de contratación y gracias al plan de contingencia que se adelanta, se logró la gestión y suscripción de 1787 en el periodo de medición (Del 20 de agosto al 30 de sep), de los cuales 58 procesos fueron rechazados o desistidos y 1729 procesos se suscribieron en el periodo dando lugar al inicio de ejecución del mismo, cerrando un poco la brecha de contratación que se tenia en periodos anteriores. 
Nota: para este mes se toma el periodo de medición de 40 días (numerador) para ajustar los resultados con los cambios del indicador, presentados mediante memorando I2022030966.</t>
  </si>
  <si>
    <t>12/10/2022 No se generan observaciones respecto al análisis presentado en el seguimiento al indicador de gestión. Se deja la siguiente recomendación: revisar si el cumplimiento en cada periodo va ser más alto a la meta propuesta. Si es así debemos actualizarlo para la próxima vigencia.</t>
  </si>
  <si>
    <t>16/05/2022 No se generan observaciones respecto al análisis presentado en el seguimiento al indicador de gestión.  Se tiene la siguiente recomendación: Se sugiere que en la información cualitativa se incorpore los procesos que se adelanto en este mes. Por último, solo se recuerda que lo cuantitativo solo se reporta según su periodicidad en este caso cada trimestre, otro mes se deja en blanco las casillas respectivas.</t>
  </si>
  <si>
    <t>14/06/2022 No se generan observaciones respecto al análisis presentado en el seguimiento al indicador de gestión.  Se tiene la siguiente recomendación: Se sugiere que en la información cualitativa se incorpore los procesos que se adelanto en este mes. Por último, solo se recuerda que lo cuantitativo solo se reporta según su periodicidad en este caso cada trimestre, otro mes se deja en blanco las casillas respectivas.</t>
  </si>
  <si>
    <t>El reporte cuantitativo del indicador se realiza trimestralmente, no obstante, se registra qué para el mes de julio del 2022, se recibieron 4 solicitudes de procesos competitivos y se logró tramitar dentro del término los 4 para un resultado sobresaliente  de 100%.</t>
  </si>
  <si>
    <t>11/08/2022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</si>
  <si>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Durante el mes de agosto del 2022, el estado de las solicitudes de procesos competitivos radicados se da de la siguiente manera: de un total 2 solicitudes de procesos competitivos radicados, se tramitaron dentro del término 2 para un resultado de 100%.</t>
  </si>
  <si>
    <t>13/09/2022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</si>
  <si>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Durante el tercer trimestre (julio agosto y septiembre) del 2022, el estado de las solicitudes de procesos competitivos radicados se da de la siguiente manera: de un total de 8 solicitudes de procesos competitivos radicados, se tramitaron dentro del término 8 para un resultado de 100%.</t>
  </si>
  <si>
    <t xml:space="preserve">El reporte cuantitativo del indicador se realiza trimestralmente, no obstante, desde la Subdirección de Contratación se han recibido  solicitudes de procesos de diferente tipologías y están en proceso de tramite que consiste en convocatoria y publicación de procesos en plataforma secop II.
</t>
  </si>
  <si>
    <t>11/08/2022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del (38%), con respecto a la meta (80%).</t>
  </si>
  <si>
    <t>El reporte cuantitativo del indicador se realiza trimestralmente, no obstante, desde la Subdirección de Contratación se han recibido  solicitudes de procesos de diferente tipologías y están en proceso de tramite que consiste en convocatoria y publicación de procesos en plataforma secop II.</t>
  </si>
  <si>
    <t>13/09/2022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del (38%) con respecto a la meta (80%).</t>
  </si>
  <si>
    <t>Durante el tercer trimestre del año 2022, periodo comprendido entre el mes de julio a septiembre, a la subdirección de contratación, fueron radicados por las áreas técnicas, un total de 25 solicitudes de trámites de procesos de selección, de los cuales fueron tramitados en debida forma las 25 solicitudes, realizando la revisión de documentos previos de estructuración, otorgando avales para presentación de procesos ante el comité de contratación, y avalando procesos de mínima cuantía para radicación por AZ digital.</t>
  </si>
  <si>
    <t>Durante la vigencia se proyecta la terminación de dos proyectos de obra, 1 en Modalidad de obra nueva y 1 en modalidad de reforzamiento estructural o restitución, al cierre del mes de julio presentan el siguiente avance:
OBRA NUEVA. CD SAN DAVID: Según reporte Semanal No 70, a corte del 26 de julio de 2022, el proyecto presenta un avance físico programado del 99.09% y un avance físico ejecutado del 97,83%, presentando un atraso del 1,25% debido a proceso que se adelanta con respecto a las provisionales de obra. Se prevé la terminación del proyecto en el mes de agosto
OBRA DE REFORZAMIENTO ESTRUCTURAL Y/O RESTITUCIÓN: CAMPO VERDE: Según el informe semanal No. 18 entregado por la Interventoría y correspondiente a la etapa No 2, el proyecto presenta un avance físico programado del 16,98% y un avance físico ejecutado del 10,69%, lo que se evidencia atraso del 6,29% correspondiente a la revisión e inclusión de los NP para la etapa de reforzamiento estructural; es de aclarar que, se encuentran en revisión los NP solicitados, así como la solicitud de modificación al contrato de obra.</t>
  </si>
  <si>
    <t>08/08/2022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</si>
  <si>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agosto presentan el siguiente avance: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Según el informe semanal No. 22 a corte del 29 de agosto de 2022 entregado por la Interventoría y correspondiente a la etapa No 2, el proyecto presenta un avance físico programado del 13,31% y un avance físico ejecutado del 14,29%. En virtud de lo anterior, se avaló por parte de la interventoría una reprogramación de actividades de obra, en respuesta al procedimiento del reforzamiento de la estructura de cimentación.</t>
  </si>
  <si>
    <t>12/09/2022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</si>
  <si>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septiembre presentan el siguiente avance:
OBRA NUEVA. CD SAN DAVID: El contrato de obra e interventoría culminaron el 12 de agosto de 2022, y se suscribe el acta de terminación de la misma fecha. Se remite acta de terminación del contrato de obra e interventoría.
OBRA DE REFORZAMIENTO ESTRUCTURAL Y/O RESTITUCIÓN: CAMPO VERDE: Según el informe semanal No. 27 entregado por la Interventoría y correspondiente a la etapa No 2, el proyecto presenta un avance físico programado del 29,90% y un avance físico ejecutado del 24,47%, presentando un atraso de 5,44%. Durante el periodo de seguimiento, se firmó modificatorio No 1, para la inclusión de 27 ítems no previstos que corresponden a las actividades de reforzamiento de la estructura de cimentación. Se remite como evidencia el informe 27 y el modificatorio No. 1</t>
  </si>
  <si>
    <t>11/10/2022 No se generan observaciones respecto al análisis reportado para el seguimiento del indicador.</t>
  </si>
  <si>
    <t>En el marco del Plan de Desarrollo " Un nuevo contrato social y ambiental para el siglo XXI", la Secretaría Distrital de Integración Social, intervino 16 equipamientos administrados durante el mes de julio, en modalidad de mantenimiento, preventivo o correctivo, para garantizar una atención de calidad a la ciudadanía.</t>
  </si>
  <si>
    <t>En el marco del Plan de Desarrollo " Un nuevo contrato social y ambiental para el siglo XXI", la Secretaría Distrital de Integración Social, intervino 4 equipamientos administrados durante el mes de agosto, en modalidad de mantenimiento, preventivo o correctivo, para garantizar una atención de calidad a la ciudadanía.</t>
  </si>
  <si>
    <t xml:space="preserve">En el marco del Plan de Desarrollo " Un nuevo contrato social y ambiental para el siglo XXI", la Secretaría Distrital de Integración Social, ha intervenido 300 equipamientos, de los cuales durante el mes de septiembre finalizó la intervención de 8 equipamientos administrados en la modalidad de mantenimiento preventivo o correctivo, para garantizar una atención de calidad a la ciudadanía, en infraestructura segura y en condiciones de salubridad.
Lo anterior corresponde al 60.2% de ejecución que representa el 100.3% con respecto al avance del indicador.
</t>
  </si>
  <si>
    <t>11/10/2022 Verificar, el avance cuantitativo se reporta en diciembre, ya que el indicador presenta una periodicidad anual. Así mismo, se recomienda realizar un avance cuantitativo más específico, con el fin de evidenciar toda la gestión que realiza el proyecto de gestión respecto al cumplimiento de seguridad y salubridad de los inmuebles administrados por la entidad.
12/10/2022 No se generan observaciones respecto al análisis reportado para el seguimiento del indicador.</t>
  </si>
  <si>
    <t xml:space="preserve">Al cierre del 31 de julio de 2022, los tickets en estado SOLUCIONADO fueron 287 y los tickets en estado CERRADO fueron 3.666 para un total de 3.953 tickets gestionados de manera efectiva, de los 4.164 casos totales (No se tienen en cuenta 23 casos en estado ANULADO).
De los casos gestionados, los usuarios contestaron 1.010 encuestas de satisfacción, correspondiente al 26% de los casos gestionados. En 916 de las encuestas, la calificación del usuario sobre la satisfacción del servicio de la Mesa tuvo puntajes promedio de 4 a 5, es decir, BUENO o EXCELENTE, obteniendo como resultado general un 91% de satisfacción de usuarios en estas calificaciones, que comparado con la meta del 90%, nos arroja un cumplimiento del indicador en un 101%. </t>
  </si>
  <si>
    <t>09/08/2022 No se generar observaciones y/o recomendaciones respecto al análisis presentado al indicador de gestión.</t>
  </si>
  <si>
    <t xml:space="preserve">Al cierre del 31 de agosto de 2022, los tickets en estado SOLUCIONADO fueron 644 y los tickets en estado CERRADO fueron 4.393 para un total de 5.037 tickets gestionados de manera efectiva, de los 5.473 casos totales (No se tienen en cuenta 24 casos en estado ANULADO).
De los casos gestionados, los usuarios contestaron 1.494 encuestas de satisfacción, correspondiente al 29% de los casos gestionados. En 1.377 de las encuestas, la calificación del usuario sobre la satisfacción del servicio de la Mesa tuvo puntajes promedio de 4 a 5, es decir, BUENO o EXCELENTE, obteniendo como resultado general un 92% de satisfacción de usuarios en estas calificaciones, que comparado con la meta del 90%, nos arroja un cumplimiento del indicador en un 102%. </t>
  </si>
  <si>
    <t>11/09/2022 No se generan observaciones y/o recomendaciones respecto al análisis presentado al indicador de gestión.</t>
  </si>
  <si>
    <t xml:space="preserve">Al cierre del 30 de septiembre de 2022, los tickets en estado SOLUCIONADO fueron 795 y los tickets en estado CERRADO fueron 4.240 para un total de 5.035 tickets gestionados de manera efectiva, de los 5.194 tickets totales (No se tienen en cuenta 42 tickets en estado ANULADO, en su mayoría por duplicidad). 
De los casos gestionados, los usuarios contestaron 1.377 encuestas de satisfacción, correspondiente al 27% de los casos gestionados. En 1.264 de las encuestas, la calificación del usuario sobre la satisfacción del servicio de la Mesa tuvo puntajes promedio de 4 a 5, es decir, BUENO o EXCELENTE, obteniendo como resultado general un 92% de satisfacción de usuarios en estas calificaciones, que comparado con la meta del 90%, nos arroja un cumplimiento del indicador en un 102%. </t>
  </si>
  <si>
    <t>11/10/2022 No se generan observaciones y/o recomendaciones respecto al análisis presentado al indicador de gestión.</t>
  </si>
  <si>
    <t>Al cierre del 31 de julio de 2022, los tickets en estado SOLUCIONADO fueron 287 y los tickets en estado CERRADO fueron 3.666 para un total de 3.953 tickets gestionados de manera efectiva, de los 4.164 casos totales (No se tienen en cuenta 23 casos en estado ANULADO). Obteniendo como resultado de atención un 95%, que comparado con la meta del 95% se logra un cumplimiento del 100% de lo planeado. 
Durante el mes, 169 casos quedaron en estado SUSPENDIDO, los cuales 152 pertenecen a primer nivel (69 por licencia de correo, 26 Escalado a especialistas, 14 pendientes por falta de documentación, 12 por repuestos, entre otros) y 17 a segundo nivel.
18 casos quedaron  en estado EN PROCESO,  de los cuales 9 pertenecen a primer nivel, 8 pertenecen a segundo nivel y 1 al proveedor Solution Copy.
15 casos quedaron en estado REGISTRADO, de los cuales 7 pertenecen a primer nivel y 8 a segundo nivel.
2 casos quedaron en estado DESAPROBADO, los cuales pertenecen a segundo nivel.
2 casos quedaron  en estado PENDIENTE, los cuales de los cuales 1 pertenece a primer nivel y 1 a segundo nivel.
La mayoría de los casos se relacionaron con Directorio Activo (966), Sirbe (580), Laser (569), AZ Digital (385), Seven (259), IOPS (229), Correo (217), Focalización (217), Información de usuario (168) y Equipo Completo (109).</t>
  </si>
  <si>
    <t>05/08/2022 No se generan observaciones y/o recomendaciones respecto al análisis presentado en el seguimiento al indicador de gestión.</t>
  </si>
  <si>
    <t>Al cierre del 31 de agosto de 2022, los tickets en estado SOLUCIONADO fueron 644 y los tickets en estado CERRADO fueron 4.393 para un total de 5.037 tickets gestionados de manera efectiva, de los 5.473 casos totales (No se tienen en cuenta 24 casos en estado ANULADO). Obteniendo como resultado de atención un 92%, que comparado con la meta del 95% se logra un cumplimiento del 97% de lo planeado. 
Durante el mes, 302 casos quedaron en estado SUSPENDIDO, los cuales 277 pertenecen a primer nivel (135 por licencia de correo, 56 pendientes por falta de documentación, 31 por cita pactada con el usuario, 30 por repuestos, entre otros) y 25 a segundo nivel.
46 casos quedaron en estado REGISTRADO, de los cuales 8 pertenecen a primer nivel y 38 a segundo nivel.
38 casos quedaron  en estado EN PROCESO,  de los cuales 18 pertenecen a primer nivel, 14 pertenecen a segundo nivel y 6 al proveedor solution copy.
.
4 caso quedo  en estado PENDIENTE, los cuales de los cuales 1 pertenece a primer nivel y 3 a segundo nivel.
2 caso quedo  en estado DESAPROBADO, los cuales pertenecen a segundo nivel.
 La mayoría de los casos se relacionaron con Directorio Activo (1.492), Sirbe (837), IOPS (467), Laser (460), AZ Digital (402), Seven (319), Focalización (251), Correo (234), Información de usuario (178), CPU (162) y Equipo Completo (141).</t>
  </si>
  <si>
    <t>Al cierre del 30 de septiembre de 2022, los tickets en estado SOLUCIONADO fueron 795 y los tickets en estado CERRADO fueron 4.240 para un total de 5.035 tickets gestionados de manera efectiva, de los 5.194 tickets totales (No se tienen en cuenta 42 tickets en estado ANULADO, en su mayoría por duplicidad). Obteniendo como resultado de atención un 97%, que comparado con la meta del 95% se logra un cumplimiento del 102% de lo planeado. 
Durante el mes, 82 casos quedaron en estado SUSPENDIDO, los cuales 63 pertenecen a primer nivel (25 por repuestos, 19 por garantía, 17 por cita pactada, entre otros) y 19 a segundo nivel.
41 casos quedaron  en estado EN PROCESO,  de los cuales 25 pertenecen a primer nivel, 14 pertenecen a segundo nivel y 2 al proveedor Solution Copy.
34 casos quedaron en estado REGISTRADO, de los cuales 16 pertenecen a primer nivel y 18 a segundo nivel.
2 casos quedaron  en estado DESAPROBADO, de los cuales 1 pertenece a primer nivel y 1 a segundo nivel.
 La mayoría de los casos se relacionaron con Directorio Activo (1.307), Sirbe (832), AZ Digital (411), Equipo Completo (352), IOPS (467), Seven (324), Focalización (307),  Laser (254), Información de usuario (251), Correo (192) y CPU (160), entre otros.</t>
  </si>
  <si>
    <t>En el mes de julio se hizo seguimiento al plan de implementación de gestión del conocimiento. De acuerdo con lo programado en el periodo se hizo una reunión para atender las observaciones realizadas al procedimiento de innovación, se llevó a cabo un espacio de ideación y coocreación con la universidad Javeriana, se realizó seguimiento a los laboratorios de Innovación Pública para la transparencia - estrategia "Conmigo sí es" con las 16 propuestas innovadoras que surgieron a final de año en las subdirecciones locales. Asimismo, se realizó seguimiento a la matriz que contiene el listado de los documentos del proceso para actualizar, derogar, autoevaluar, etc. Por otro lado, se adelantaron las sesiones de innovación programadas por la Escuela Territorial; se adelantaron presentaciones, formatos para la recolección de conocimiento tácito y explícito y una capacitación piloto para la construcción del mapa de conocimiento de la SDIS. Se atendieron las observaciones realizadas al manual para la implementación de la ruta de política de gestión del conocimiento. En conjunto con Talento Humano se desarrollaron las capacitaciones virtuales en Power Bi, y Power Automate de analítica institucional. Finalmente, con la Subsecretaría se adelantaron memorandos para la formalización de alianzas con fundaciones y universidades.</t>
  </si>
  <si>
    <r>
      <t>Durante el mes de agosto se llevó a cabo una segunda revisión con el fin de validar la pertinencia y claridad del flujo de actividades del procedimiento para la generación e implementación de acciones de innovación; se identificaron oportunidades de mejora orientadas a definir puntos de control estratégicos y establecer activos de información más específicos. Estos ajustes se aplicaron tanto en el flujograma como en el formato diseñado para el registro del procedimiento y en el documento descriptivo de este. También se realizó un espacio de cocreación entre diferentes áreas de la entidad para definir estrategias en contra del fenómeno del hambre. Se realizó la difusión del micro curso Innovación Social a 84 personas vinculadas a la SDIS. Se llevó a cabo la caracterización de las primeras 5 cohortes de Jóvenes Reto para empezar a dilucidar resultados del programa. S</t>
    </r>
    <r>
      <rPr>
        <sz val="9"/>
        <color rgb="FF000000"/>
        <rFont val="Arial"/>
        <family val="2"/>
      </rPr>
      <t xml:space="preserve">e revisaron los documentos anexos al proceso GESCO, y se identificó la necesidad de actualizarlos; razón por la cual se les envío vía correo electrónico a los responsables un recordatorio para que se lleve a cabo la actualización de cada documento. </t>
    </r>
    <r>
      <rPr>
        <sz val="9"/>
        <color theme="1"/>
        <rFont val="Arial"/>
        <family val="2"/>
      </rPr>
      <t>Se presentó la Política Pública para las Familias, mecanismos de implementación. Se socializó la propuesta de construcción del mapa de gestión del conocimiento a los(as) directivos(as) en el Comité Institucional de Gestión y Desempeño. Se ajustaron los formularios de captura de conocimiento de acuerdo con las observaciones recibidas por parte de las gestoras de dependencia y procesos de la DADE en el marco de la prueba piloto.</t>
    </r>
  </si>
  <si>
    <t>09/09/2022
No se generan observaciones o recomendaciones respecto al análisis presentado en el seguimiento al indicador de gestión.</t>
  </si>
  <si>
    <t>De acuerdo con lo programado para el mes de septiembre en el plan de implementación de gestión del conocimiento se avanzó en las actividades previstas para el tercer trimestre con un cumplimiento del 29%. Para ello, se continuó con el flujo de revisión metodológica del procedimiento de innovación, producto de ello se atendieron las recomendaciones hechas por la profesional del Sistema de Gestión. Se participó en la sesión de iBO Talks 'Habilitantes de la innovación'. Se creó el repositorio con 95 documentos relacionados con innovación, para el curso de innovación se solicitó a la Oficina Asesora de Comunicaciones el envío de los mensajes masivos con las condiciones de participación. Se llevó a cabo la estructura del documento de experimentación en forma de boletín. Se notificó a los responsables del "Procedimiento articulación de la SDIS con Universidades y Centros de Investigación para la realización de investigaciones sociales" que debían continuar con la actualización del documento. 
Asimismo, se continuó e hicieron los últimos ajustes al Manual para la implementación de ruta de la política de Gestión del Conocimiento para su oficialización. Se elaboró la idea borrador 1 del concurso "Innovar en lo social". Para la construcción del mapa de conocimiento se llevaron a cabo jornadas de capacitación con los gestores de dependencia y procesos. Igualmente, se elaboró un documento para el registro de lecciones aprendidas.
Se identificaron 9 aplicativos y 69 formatos de la Entidad, con el fin de consolidar el estado del arte de la captura de información básica de los(as) usuarios(as). Por otro lado, se llevaron a cabo las inscripciones de proyectos al Concurso "Mejores Equipos de trabajo 2022". Se cumplió con lo previsto en alianzas estratégicas en la Alcaldía Mayor de Bogotá junto con el Ministerio de Desarrollo Urbano de Buenos Aires. Finalmente, se elaboró el cronograma de actividades de socialización de la Política de Gestión del Conocimiento y la Innovación.</t>
  </si>
  <si>
    <t>Para el mes de mayo se desarrolló la capacitación en Gestión Documental y Archivo, la cuál se realizó en dos (2) grupos de formación. 
Para el grupo uno (1), de los  26  participantes que diligenciaron la evaluación pre y post,  17 de ellos aumentaron su conocimiento, lo que representa un 65% de disminución de brecha.
Para el grupo dos (2), de los  29  participantes que diligenciaron la evaluación pre y post,  21 de ellos aumentaron su conocimiento, lo que representa un 72% de disminución de brecha.
Lo que representa un 69% de disminución de brecha de conocimiento para el período.</t>
  </si>
  <si>
    <t xml:space="preserve">Para el mes de junio se finalizó la capacitación en Contratación Estatal, la cual contó con veinte (20) horas de formación y de la que participaron un total de 42 servidores y servidoras. Para este grupo de formación, de los  33  participantes que diligenciaron la evaluación pre y post,  29 de ellos aumentaron su conocimiento, lo que representa un 88% de disminución de brecha o mejora en el conocimiento.
Durante este mismo mes, se dio inicio a la capacitación en herramientas ofimáticas TICS, de la cual, a la fecha, han participado dos (2) grupos de doce (12) horas de formación. Para este tema, de los 26 servidores y servidoras participantes que diligenciaron la evaluación pre y post, 18 de ellos aumentaron su conocimiento, lo que representa un 69% de disminución de brecha o mejora en el conocimiento. 
La disminución de brecha de conocimiento para el período es de 79%
</t>
  </si>
  <si>
    <t>Durante el mes de julio se finalizaron las capacitaciones en Herramientas TICS (comunicación virtual (zoom, meet, teams)), con un total de doce (12) horas de formación y Herramientas Ofimáticas Excel, con un total de veinticuatro (24) horas de formación. Para el grupo de formación en TICS, de los 17 participantes que diligenciaron la evaluación pre y post, 15 de ellos aumentaron su conocimiento, lo que representa un 88% de disminución de brecha o mejora en el conocimiento.
Para el caso de Herramientas Ofimáticas Excel, de los 47 servidores y servidoras participantes que diligenciaron la evaluación pre y post, 45 de ellos aumentaron su conocimiento, lo que representa un 96% de disminución de brecha o mejora en el conocimiento. 
La disminución de brecha de conocimiento para el período es del 92 %</t>
  </si>
  <si>
    <t>11/08/2022
No se generan observaciones ni sugerencias para el periodo de reporte.</t>
  </si>
  <si>
    <t>Durante el mes de agosto no se realizaron actividades de capacitación, teniendo en cuenta que durante este mes se llevó a cabo la etapa contractual para la ejecución de las actividades previstas en el Plan Institucional de Capacitación de la vigencia 2022</t>
  </si>
  <si>
    <t>09/09/2022
No se generan observaciones para el periodo de reporte. Se sugiere adelantar la gestión pertinente para dar cumplimiento a la meta programada para el tercer trimestre.</t>
  </si>
  <si>
    <t>Durante el mes de septiembre no se realizaron actividades  en el marco del plan de capacitación, teniendo en cuenta que durante este mes aún se encontraba adelantando los trámites contractuales con la persona jurídica que ejecutaría en adelante el citado plan. 
Para el trimestre reportado se llevaron a cabo dos actividades de capacitación a las que se les aplicó la medición de cierre de brecha:
1). Formación en TICS, de los 17 participantes que diligenciaron la evaluación pre y post, 15 de ellos aumentaron su conocimiento
2). Herramientas Ofimáticas Excel, de los 47 servidores y servidoras participantes que diligenciaron la evaluación pre y post, 45 de ellos aumentaron su conocimiento.
La disminución de brecha de conocimiento para el período es del 94 %</t>
  </si>
  <si>
    <t>11/10/2022
Se sugiere incluir el tema de capacitación realizado y la fecha de ejecución en los archivos entregados como evidencia. 
Se sugiere para los siguientes reportes verificar que los análisis mensuales entregados concuerden con el dato cuantitativo del trimestre, toda vez que lo reportado en el mes de julio difiere de la cifra calculada para el III trimestre y corresponde a las mismas dos capacitaciones.
12/10/2022
No se generan observaciones ni sugerencias adicionales para el periodo de reporte.</t>
  </si>
  <si>
    <t>De las 36 actividades desarrolladas durante el primer trimestre de 2022,  se llevaron encuestas sobre 4 de ellas, toda vez, que la mayoría de actividades se encuentran pendientes de cierre y consolidación de productos finales, con lo cual, aún no han sido aplicadas las encuestas de satisfacción en su totalidad. Las actividades a las cuales se les aplicó esta encuesta son: 2 dirigidas a pre-pensionados, 1 Ciclo de conferencias a Mujeres; y 1 a la bienvenida de los nuevos servidores de la Convocatoria Distrito IV.
A continuación el detalle:
1. Dos (2) Charlas Pre pensionados:
1.1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1.2 Manejo del Tiempo Libre: para esta actividad, el 37.8% manifestó sentirse super feliz durante el encuentro, seguido de un 56.6 % que manifestó haberse sentido feliz durante el encuentro, un 4.4% que manifestó haberse sentido bien y un 2.2% manifestó haberse sentido mal (no se encuentran comentarios relacionados con esta percepción).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 
3. Ciclo de Conferencia “hablando de Mujeres y Feminismos”, de las 107 personas que respondieron la encuesta, el 38.3% manifestó sentirse super feliz durante el encuentro, seguido de un 42.1 % que manifiesta haberse sentido feliz durante el encuentro, un 15.9% que manifiesta haberse sentido bien, en porcentajes menores al 1% se manifiestan opiniones frente a la dinámica y contenido de la conferencia.</t>
  </si>
  <si>
    <t>Durante el mes de julio se ejecutaron las siguientes actividades, a las cuales se les aplicó la encuesta de satisfacción: 
1). Taller Estereotipos de género y nuevas masculinidades: 50 personas respondieron la encuesta de la siguiente forma; 14% afirmó sentirse Súper feliz, 56% afirmó sentirse feliz y 30% afirmó sentirse bien.
2). Charla sobre relaciones positivas (65), de los cuales respondieron la encuesta de satisfacción 52 personas de la siguiente forma: 44 % afirmó sentirse feliz, el 34% afirmó sentir super feliz y el 22 afirmó sentirse bien.
3). Meditación en el trabajo (13): de los cuales respondieron la encuesta de satisfacción 9 personas de la siguiente forma: 60 % afirmó sentirse feliz, el 30% afirmó sentir super feliz y el 10 % afirmó sentirse bien.  
4). Actividad física del 25 de Julio: 6 personas respondieron la encuesta de satisfacción de la siguiente forma: 66,7% afirmó sentirse feliz, el 16,7% afirmó sentir super feliz y el 16,6 % afirmó sentirse regular.
5). Actividad física del 29 de Julio: 20 personas respondieron la encuesta de satisfacción de la siguiente forma: 40% afirmó sentirse feliz, el 30% afirmó sentir super feliz y el 30 % afirmó sentirse bien.</t>
  </si>
  <si>
    <t>Para el mes de agosto de 2022, se ejecutó 1 actividad, a la cual se le aplicó encuesta de satisfacción:
1). Taller actividad física: Esta actividad se llevó a cabo el día 26 de agosto de 2022, con asistencia de 17 servidores y colaboradores de la SDIS, 10 de los asistentes diligenciaron la encuesta de satisfacción, 40% manifestó sentirse "super feliz" durante la actividad, 40% manifestó sentirse "feliz" durante la actividad y el 20% manifestó sentirse "bien" durante la actividad.</t>
  </si>
  <si>
    <t>09/09/2022
No se generan observaciones ni sugerencias para el periodo de reporte.</t>
  </si>
  <si>
    <t>Para el mes de septiembre se realizaron 7 actividades en el marco del plan de bienestar social 2022, una vez aplicadas las encuestas de satisfacción correspondientes a estas actividades se obtienen los siguientes resultados:
1. Taller inteligencia emocional: Esta actividad se llevó a cabo el día 02 de septiembre de 2022, con asistencia de 386 servidores(as) y colaboradores(as) de la SDIS, 386 diligenciaron la encuesta de satisfacción, 31% manifestó sentirse "Súper Feliz" durante la actividad, 51% manifestó sentirse "feliz" durante la actividad y el 19% manifestó sentirse "bien" durante la actividad.
2. Taller cuidando nuestra casa en común: Esta actividad se llevó a cabo el día 02 de septiembre de 2022, con asistencia de 247 servidores(as) y colaboradores(as) de la SDIS, 247 diligenciaron la encuesta de satisfacción, 27% manifestó sentirse "Súper Feliz" durante la actividad, 49% manifestó sentirse "feliz" durante la actividad y el 23% manifestó sentirse "bien" durante la actividad.
3. Taller Sexualidad en la primera Infancia: Esta actividad se llevó a cabo el día 02 de septiembre de 2022, con asistencia de 397 servidores(as) y colaboradores(as) de la SDIS, 397 diligenciaron la encuesta de satisfacción, 30% manifestó sentirse "Súper Feliz" durante la actividad, 45% manifestó sentirse "feliz" durante la actividad y el 23% manifestó sentirse "bien" durante la actividad.
4. Taller Salud Mental y Enfoque Diferencial: Esta actividad se llevó a cabo el día 02 de septiembre de 2022, con asistencia de 53 servidores(as) y colaboradores(as) de la SDIS, 35 diligenciaron la encuesta de satisfacción, 37% manifestó sentirse "Súper Feliz" durante la actividad, 46% manifestó sentirse "feliz" durante la actividad y el 17% manifestó sentirse "bien" durante la actividad.
5. Caminatas Ecológicas SDIS: Esta actividad se llevó a cabo el día 16 de septiembre de 2022, con asistencia de 42 servidores(as) y colaboradores(as) de la SDIS, 38 diligenciaron la encuesta de satisfacción, 68% manifestó sentirse "Súper Feliz" durante la actividad, 29% manifestó sentirse "feliz" durante la actividad y el 3% manifestó sentirse "bien" durante la actividad.
6. Taller Prevención del consumo de sustancias psicoactivas: Esta actividad se llevó a cabo el día 21 de septiembre de 2022, con asistencia de 22 servidores(as) y colaboradores(as) de la SDIS, 22 diligenciaron la encuesta de satisfacción, 27% manifestó sentirse "Súper Feliz" durante la actividad, 59% manifestó sentirse "feliz" durante la actividad y el 14% manifestó sentirse "bien" durante la actividad.
7. Taller Prevención del embarazo temprano: Esta actividad se llevó a cabo el día 21 de septiembre de 2022, con asistencia de 43 servidores(as) y colaboradores(as) de la SDIS, 43 diligenciaron la encuesta de satisfacción, 7% manifestó sentirse "Súper Feliz" durante la actividad, 60% manifestó sentirse "feliz" durante la actividad y el 33% manifestó sentirse "bien" durante la actividad.
Durante el trimestre julio-septiembre se aplicaron encuestas a trece (13) actividades de las desarrolladas en el marco del Plan de Bienestar e Incentivos 2022, con un total de 1.315 participantes que respondieron las encuestas, de los cuales 391 afirmaron sentirse súper feliz y 634 feliz, lo que nos arroja un 78% de nivel de satisfacción por parte de los funcionarios, en el periodo reportado.</t>
  </si>
  <si>
    <t>11/10/2022
En concordancia con los análisis elaborados para los meses anteriores se sugiere indicar cuáles fueron las actividades a las que les fueron aplicadas las encuestas. 
12/10/2022
No se generan observaciones ni sugerencias adicionales para el periodo de reporte.</t>
  </si>
  <si>
    <t>Durante el mes de abril se llevaron a cabo 7 actividades, con las cuales se impactaron  1.638 personas en el marco de la ejecución del Plan Anual de Bienestar. Dichas actividades fueron: 
*Jornada Liberada “importancia de la actividad física”, a la cual asistieron 812 personas. 
*Jornada Liberada “alimentación en la Mujer, la cual tuvo una asistencia de 450 personas. 
*Taller de Niños y niñas, con los cuales se obtuvo un promedio de asistencia de 139 personas a todas las jornadas. 
*Visitas de Tu boleta para la redención de bonos otorgados, con una atención a 46 servidores de la SDIS. 
*Actividad de Rumbaterapia el cual buscó motivar a los asistentes de realizar actividades físicas de forma alternativa, con una asistencia de 16 personas. 
*Charla sobre prevención del Suicidio, la cual buscó sensibilizar sobre un tema, con una asistencia de 148 personas.*Charla sobre Diversidad Sexual y de Género, con una asistencia de 27 personas.</t>
  </si>
  <si>
    <t>Durante el mes de julio se llevaron a cabo 6 actividades, con las cuales se impactaron a 322 servidores y servidoras de la SDIS en el marco de la ejecución del Plan Anual de Bienestar e Incentivos. Dichas actividades fueron: 
1). Taller sobre estereotipos de género y nuevas masculinidades con un número de participantes de 50 personas
2).  Taller sobre relaciones positivas, con un número de participantes de 65 personas. 
3). Talleres sobre prácticas de meditación at work. La participación fue de 13 personas.
4). Feria financiera en el nivel central con una participación de 151 servidores y servidoras. 
5). Actividad física en la Subdirección de Engativá, con la participación de 12 personas. 
6). Actividad física en la Subdirección de san Cristóbal con la participación de 31 personas.</t>
  </si>
  <si>
    <t>Durante el mes de agosto de 2022 se ejecutó 1 de 4 actividades programadas impactando a 17 servidores(as) y colaboradores(as), las 3 actividades restantes correspondientes a ferias de servicios en subdirecciones locales y charla /taller a costo 0 ", fueron reprogramadas debido a condiciones logísticas y contractuales no se ejecutaron según planeación.</t>
  </si>
  <si>
    <t xml:space="preserve">
Durante el trimestre julio-septiembre 2022 se contó con 2.074 participaciones de servidores (as) públicos en actividades desarrolladas del Plan de Bienestar e Incentivos.
Aún cuando se cumplió con la meta de cobertura en el trimestre anterior, se ha dado continuidad con las actividades programadas, para alcanzar una mayor participación de servidores y servidoras de la Entidad en estas.
No se registran datos numéricos considerando que la meta ya fue cumplida desde el trimestre anterior.</t>
  </si>
  <si>
    <t>11/10/2022
No se generan observaciones ni sugerencias para el periodo de reporte.</t>
  </si>
  <si>
    <t xml:space="preserve">Circular No 023 del 25/07/2022 </t>
  </si>
  <si>
    <t>Determinar el número de accidentes presentados en un periodo,  en relación con el número total de los colaboradores activos de la entidad. Para lo cual se tendrá en cuenta la siguiente tabla de rangos:
Rango % Avance
0 a 2,00% - 100% Sobresaliente
2,01% a 4,00% - 75% Satisfactorio
&gt; 4,01% - 50% Deficiente
Nota: La línea de referencia para este indicador es 2.0% mensual, lo que significa que los valores superiores generan una alerta y los inferiores un buen desempeño.</t>
  </si>
  <si>
    <t>En el mes de marzo 2022 se presentaron 46 eventos, los cuales han sido reportados a la ARL Positiva, de estos accidentes 20 fueron por causa de golpes, contusiones o aplastamientos que corresponden al 43% de los accidentes ocurridos en el período, 12 corresponden a accidentes ocurridos por torcedura, esguince, desgarro muscular, herida o laceración de músculo o tendón sin heridas y representan un 26% y 14 por otras lesiones lo que representa un 31%. 
Para el mes de marzo con un total de 10,385 funcionarios de planta y contrato, la frecuencia de la accidentalidad fue de 0,44%, porcentaje por debajo del techo fijado.
Desde el equipo de seguridad y salud en el trabajo a fin de reducir la accidentalidad se realizaron las siguientes acciones en el periodo:
* Se realiza la ejecución del cronograma de inspecciones 2022 para todas las Unidades Operativas de la SDIS  frente al proceso de visitas de segunda ronda.
* Se realizaron Inspecciones locativas de emergencias y de verificación del Protocolo de Bioseguridad a las Unidades Operativas programadas para el periodo evaluado.
• Se realiza la ejecución del cronograma de actividades de capacitación vigencia 2022, de acuerdo con la identificación de los riesgos y peligros a que se encuentran expuestos, de los cuales se abarcaron temas como: capacitación en protocolo de Bioseguridad, capacitación en manejo de emergencias manejo de extintores, control de fugas y derrames, prevención de autocuidado y accidentalidad, manejo seguro de sustancias químicas y primeros auxilios psicológicos entre otros.</t>
  </si>
  <si>
    <t>En el mes de julio 2022 se presentaron 30 eventos, los cuales han sido reportados a la ARL Positiva, de estos accidentes 18 fueron por causa de golpes que corresponden al 60% de los accidentes ocurridos en el mes, el 27% corresponden a accidentes ocurridos torcedura, esguince, desgarro muscular, herida o laceración de musculo o tendón y el 13% restante COVID-19, luxación y lesiones múltiples.
Para un total de 3450 entre funcionarios de planta y contratistas la frecuencia de la accidentalidad fue de 0,87%, por debajo del línea de referencia fijada y con un avance Sobresaliente según la tabla de rangos establecida.
Con el fin de reducir la accidentalidad se realizaron las siguientes acciones en el mes:
* Seguimiento a los casos COVID-19 (prueba confirmada), por parte del equipo de medicina laboral.
* Se realiza seguimiento a la ejecución del cronograma de inspecciones 2022 para todas las Unidades Operativas de la SDIS frente al proceso de visitas y verificación de hallazgos.
* Fortalecimiento de informe de gestión de accidentalidad
* Seguimiento permanente a las medidas de intervención identificadas.
* Se hace seguimiento a la ejecución del cronograma de actividades de capacitación vigencia 2022, de acuerdo con la identificación de los riesgos y peligros a que se encuentran expuestos, Inspecciones locativas, visita de unidades inducción y reinducción del SG-SST capacitación el rol de pasajero y peatón en la vía capacitación evacuación y rescate y manejo de extintores.</t>
  </si>
  <si>
    <t>En el mes de agosto 2022 se presentaron 40 eventos, los cuales han sido reportados a la ARL Positiva, de estos accidentes 10 fueron por torcedura, esguince, desgarro muscular, herida o laceración de musculo o tendón, sin heridas, que corresponde al 25%,   2 fueron por herida, correspondiente al 5% y  28 por golpe o contusión o aplastamiento correspondiente al 70%.  
Para este mes de tuvieron en total 9253 servidores entre funcionarios de planta y contratistas la frecuencia de la accidentalidad fue de 0,43%, por debajo del línea de referencia fijada y con un avance Sobresaliente según la tabla de rangos establecida.
Con el fin de reducir la accidentalidad se realizaron las siguientes acciones en el mes:
* Se realiza seguimiento a la ejecución del cronograma de inspecciones 2022 para todas las Unidades Operativas de la SDIS frente al proceso de visitas y verificación de hallazgos.
* Fortalecimiento de informe de gestión de accidentalidad
* Seguimiento permanente a las medidas de intervención identificadas.
* Se hace seguimiento a la ejecución del cronograma de actividades de capacitación vigencia 2022, de acuerdo con la identificación de los riesgos y peligros a que se encuentran expuestos, Inspecciones locativas, visita de unidades inducción y reinducción del SG-SST capacitación el rol de pasajero y peatón en la vía, evacuación y rescate y manejo de extintores.</t>
  </si>
  <si>
    <t>En el mes de septiembre 2022 se presentaron 43 eventos, los cuales han sido reportados a la ARL Positiva, de estos accidentes 28 fueron por causa de golpes que corresponden al 65% de los accidentes ocurridos en el mes, 10 fueron por torcedura, esguince, desgarro muscular, herida o laceración de músculo o tendón sin heridas, que corresponden al 23% y 5 accidentes por trauma, luxación, conmoción, quemadura, herida y efecto del tiempo que corresponde al 12% restante. 
Con un total de 9.908 entre funcionarios de planta y contratistas la frecuencia de la accidentalidad fue de 0,43 %, por debajo del línea de referencia fijada y con un avance Sobresaliente (100%) según la tabla de rangos establecida.
Con el fin de reducir la accidentalidad se realizaron las siguientes acciones en el trimestre:
* Seguimiento a los casos COVID-19 (prueba confirmada), por parte del equipo de medicina laboral.
* Se realiza seguimiento a la ejecución del cronograma de inspecciones 2022 para todas las Unidades Operativas de la SDIS frente al proceso de visitas y verificación de hallazgos.
*Fortalecimiento del informe de gestión de accidentalidad
*Seguimiento permanente a las medidas de intervención identificadas.
*Se hace seguimiento a la ejecución del cronograma de actividades de capacitación vigencia 2022, de acuerdo con la identificación de los riesgos y peligros a que se encuentran expuestos, capacitación en manejo de emergencias manejo de extintores, control de fugas y derrames, prevención de autocuidado y accidentalidad, manejo seguro de sustancias químicas y primeros auxilios psicológicos, prevención de caídas.</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</si>
  <si>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1,80% - 100% Sobresaliente
1,81% a 3,60% - 75% Satisfactorio
&gt; 3,61% - 50% Deficiente
Nota: La línea de referencia para este indicador es 1.8% mensual, lo que significa que los valores superiores generan una alerta y los inferiores un buen desempeño.</t>
  </si>
  <si>
    <t xml:space="preserve">En el mes de julio se registraron 107 casos de ausencias por incapacidad médica certificada por diferente origen, que se desglosan a continuación: 9 por accidentes de trabajo, 96 por enfermedad general y, 2 por accidentes de origen común.
Derivado de estas incapacidades, se generaron 675 días de ausencia, registrando 560 días por enfermedad general, 77 días por accidente de trabajo y 38 días por accidente común.
En el mes se perdió el 1,02% de días programados de trabajo, por incapacidad médica, por debajo de la línea de referencia fijada, y con un avance sobresaliente según la tabla de rangos establecida; teniendo en cuenta que se contaron con un total de  3450 trabajadores, 19 días de trabajo programados en el mes, para un total de 65550 de horas de trabajo programados en la empresa por el número de trabajadores.
Como resultado del análisis se encontró que los mayores grupos de enfermedad causantes de incapacidad  están generados por: Enfermedades del sistema respiratorio, traumatismos y enfermedades del sistema osteomuscular. </t>
  </si>
  <si>
    <t>En el mes de agosto se registraron 181 casos de ausencias por incapacidad médica certificada por diferente origen, como lo son: 15 por accidentes de trabajo, 164 por enfermedad general y, 2 por accidentes de origen común.
Derivado de estas incapacidades, se generaron 1.255 días de ausencia, registrando 1080 días por enfermedad general, 138 días por accidente de trabajo y 37 días por accidente común.
En el mes se perdió el 0.62% de días programados de trabajo, por incapacidad médica, por debajo de la línea de referencia fijada, y con un avance sobresaliente según la tabla de rangos establecida; teniendo en cuenta que se contaron con un total de 9253 trabajadores, 22 días de trabajo programados en el mes, para un total de 203566 de horas de trabajo programados en la empresa por el número de trabajadores.
Como resultado del análisis se encontró que los mayores grupos de enfermedad causantes de incapacidad están generados por: Enfermedades del sistema respiratorio, traumatismos y enfermedades del sistema osteomuscular.</t>
  </si>
  <si>
    <t xml:space="preserve">En el mes de septiembre se presentaron 181 casos de ausencias por incapacidad médica certificada, derivado de estas incapacidades se generaron 1131 días de ausencia, registrando 989 días por enfermedad general, 135 días por accidente laboral y 7 días por enfermedad laboral, es decir, que se perdió el 0,52% de días programados de trabajo, contando con un total de 9.908 funcionarios de planta y contrato y, 22 días trabajados. 
En lo transcurrido del tercer trimestre del año 2022, se registraron 469 casos de ausencia por causa médica (107 en el mes de julio,  181 en el mes de agosto  y 181 en el mes de septiembre), derivado de estas ausencias se registraron 3.061  días perdidos (675 en el mes de julio, 1255 en el mes de agosto, 1131 en el mes de septiembre), por diferentes tipos de origen.
El promedio para el tercer  trimestre es 0,63% resultado que está por debajo de la línea de referencia fijada y con un avance sobresaliente (100%) según la tabla de rangos establecida. 
Como resultado del análisis se encontró que los mayores grupos de enfermedad causantes de incapacidad están generados por: Enfermedades del sistema respiratorio seguido por enfermedades del sistema osteomuscular y del tejido conjuntivo y por enfermedades derivadas de la emergencia sanitaria.
Como evidencia se aporta la base de datos de ausentismo. (El numerador es la sumatoria de la fila 19 "Días perdidos" columnas W, Z y AC y para el denominador es la sumatoria de la Fila 17 "Número de días de trabajo programados" columnas W, Z y AC).
</t>
  </si>
  <si>
    <t>11/10/2022
Según la evidencia presentada para el número de días de trabajo programados, es decir, el denominador, es 487.092,  lo cual no coincide con el dato reportado, por favor verificar y ajustar.
12/10/2022
No se generan observaciones ni sugerencias adicionales para el periodo de reporte.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</si>
  <si>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julio se encuentran provistos 1.753 así: 1158 corresponden a carrera administrativa, 59 a libre nombramiento y remoción, 1 en período fijo, 362 en periodo de prueba , 64 en período de prueba en ascenso y 109 vinculados provisionalmente.
Nota: La información reportada corresponde al estado de la Planta al 31 de Julio del presente, sin embargo es importante precisar que la Planta tiene movimientos diarios.</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</si>
  <si>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agosto se encuentran provistos 1.765 así: 1157 corresponden a carrera administrativa, 61 a libre nombramiento y remoción, 1 en período fijo, 383 en periodo de prueba , 63 en período de prueba en ascenso y 100 vinculados provisionalmente.
Nota: La información reportada corresponde al estado de la Planta al 31 de agosto del presente, sin embargo es importante precisar que la Planta tiene movimientos diarios.  </t>
  </si>
  <si>
    <t xml:space="preserve">La planta de personal de la entidad se encuentra definida en el Decreto 460 del 12 de noviembre de 2021, en el cual  se establecen 2.174 empleos para la entidad. Sin embargo, en atención a un fallo de tutela, esta cifra se aumenta en 1 empleo adicional, para un total de 2.175.
Del total de empleos, con corte al mes de septiembre se encuentran provistos 1.768 así: 1457 corresponden a carrera administrativa, 58 a libre nombramiento y remoción, 1 en período fijo, 101 en periodo de prueba , 64 en período de prueba en ascenso y 87 vinculados provisionalmente.
Se cubrieron 1.762 empleos en promedio durante el trimestre julio - septiembre, sobre el total de la planta de empleos para la vigencia 2022 en la SDIS,  lo que representa el 81% de empleos ocupados en el periodo, cumpliendo con Meta la del indicador.
Nota: La información reportada corresponde al estado de la Planta al 30 de septiembre del presente, sin embargo es importante precisar que la Planta tiene movimientos diarios.  </t>
  </si>
  <si>
    <t>11/10/2022
Remitir la evidencia completa para el trimestre, pendiente los datos del mes de septiembre 2022.
12/10/2022
No se generan observaciones ni sugerencias adicionales para el periodo de reporte.</t>
  </si>
  <si>
    <t>Para este mes la ejecución de lo programado mejoró con respecto   a l mes anterior, ya que lo ejecutado correspondió a un 100% del presupuesto programado.</t>
  </si>
  <si>
    <t xml:space="preserve">11/08/2022
No se generan observaciones frente al periodo de reporte. 
Debido que en el reporte no fue relacionada la información correspondiente a la gestión de los meses anteriores se sugiere ajustar el archivo para que el proyecto cuente con toda la información de la gestión realizada durante la vigencia. 
</t>
  </si>
  <si>
    <t>Para este mes la ejecución de lo programado correspondió a un 99,99% del presupuesto programado.</t>
  </si>
  <si>
    <t>08/09/2022
No se generan observaciones frente al periodo de reporte. Se sugiere incluir en los análisis mensuales, la descripción de los logros obtenidos durante el periodo de medición.</t>
  </si>
  <si>
    <t xml:space="preserve">Para el trimestre julio-septiembre la ejecución correspondió a un 96% del presupuesto programado, teniendo en cuenta que la ejecución de los primeros trimestres de la vigencia fue mas baja de lo  proyectado debido a que los procesos contractuales  presentaron tardanza en su ejecución.   </t>
  </si>
  <si>
    <t>10/10/2022
Se debe remitir la evidencia de avance para los meses de julio y agosto, la cual debe concordar con el dato cuantitativo reportado para el trimestre. 
Se sugiere nuevamente incluir en los análisis reportados, la descripción de los logros obtenidos y/o la descripción de las situaciones que conllevaron al incumplimiento durante el periodo de medición.
13/10/2022
No se generan observaciones ni sugerencias adicionales para el periodo reportado.</t>
  </si>
  <si>
    <t>Para este periodo se programaron 27 tareas, y se ejecutaron todas las 27 reflejando un cumplimiento del 100%</t>
  </si>
  <si>
    <t xml:space="preserve">Para este periodo se programaron 23 tareas, y se ejecutaron todas las 23, aunque existió una tarea con cumplimiento parcial, en total se refleja un cumplimiento del 99%. </t>
  </si>
  <si>
    <t>08/09/2022
No se generan observaciones frente al periodo de reporte. Se sugiere incluir en los análisis mensuales, la descripción de las situaciones que conllevaron al incumplimiento de las tareas para el periodo reportado.</t>
  </si>
  <si>
    <t xml:space="preserve">Para este periodo se programaron 23 tareas, y se ejecutaron todas las 23, en total se refleja un cumplimiento del 100%. </t>
  </si>
  <si>
    <t>10/10/2022
No se generan observaciones frente al periodo de reporte. 
Se sugiere nuevamente incluir en los análisis reportados, la descripción de los logros obtenidos en el periodo de medición.</t>
  </si>
  <si>
    <t xml:space="preserve">Para el mes de julio el equipo profesional archivista visitó las siguientes dependencias de conformidad con el cronograma previamente establecido:
1. Subdirección Local de Fontibón.
2. Subdirección Local de Engativá.
3. Subdirección para la vejez.
4. Dirección poblacional.
</t>
  </si>
  <si>
    <t>11/08/2022. No se generan observaciones respecto al análisis reportado para el seguimiento del indicador.</t>
  </si>
  <si>
    <t>Para el mes de agosto el equipo profesional archivista visitó las siguientes dependencias:
1. Subdirección para asuntos LGBTI.
2. Subdirección para la juventud.
3. Oficina de Control Interno.
4. Subdirección para la Familia.</t>
  </si>
  <si>
    <t>12/09/2022. No se generan observaciones respecto al análisis reportado para el seguimiento del indicador.</t>
  </si>
  <si>
    <t>Para el mes de septiembre el equipo profesional archivista visitó las siguientes dependencias:
1. Dirección Territorial.
2. Subdirección para la Gestión Integral Local.</t>
  </si>
  <si>
    <t>14/10/2022. No se generan observaciones respecto al análisis reportado para el seguimiento del indicador.</t>
  </si>
  <si>
    <t>Durante las visitas de seguimiento que fueron realizadas en el mes de mayo, se encontraron los siguientes avances en el levantamiento del inventario documental: 
- Dirección de Nutrición y Abastecimiento
Total Cajas 123 que corresponden a 30,75 metros lineales
Se tiene relacionado el total de las cajas y metros lineales en el inventario.
- Dirección de Análisis y Diseño Estratégico
Total Cajas 5 que corresponden a 1,25 metros lineales
No tienen inventario documental.
- Subdirección de Diseño, Evaluación y Sistematización
Total Cajas 48 que corresponden a 12 metros lineales
No tienen inventario documental.
- Subdirección Local Puente Aranda –Antonio Nariño
Total de Cajas 942 que corresponden a 235,5 metros lineales
Total de Cajas Inventariadas 818 que corresponden a 204,5 metros lineales
- Subdirección Local Rafael Uribe Uribe
Total de Cajas 1530 que corresponden a 382,5 metros lineales
Total de Cajas Inventariadas 195 que corresponden a 48,75 metros lineales
- Comisaría Bosa 1
Total de Cajas 859 que corresponden a 214,75 metros lineales
Total de Cajas Inventariadas 145 que corresponden a 36,25 metros lineales
- Comisaría San Cristóbal 1
Total de Cajas 651 que corresponden a 162,75 metros lineales
Total de Cajas Inventariadas 123 que corresponden a 30,75 metros lineales
- Comisaría San Cristóbal 2
Total de Cajas 286 que corresponden a 71,5 metros lineales
No tienen inventario documental.
- Comisaría Kennedy 1
Total de Cajas 592 que corresponden a 148 metros lineales
No tienen inventario documental.
- Comisaría Kennedy 2
Total de Cajas 323 que corresponden a 80,75 metros lineales
No tienen inventario documental.
- Comisaría Kennedy 3
Total de Cajas 424 que corresponden a 106 metros lineales
Total de Cajas Inventariadas 105 que corresponden a 26,25 metros lineales
- Comisaría Kennedy 4
Total de Cajas 436 que corresponden a 109 metros lineales
Total de Cajas Inventariadas 104 que corresponden a 26 metros lineales
- Comisaría Kennedy 5
Total de Cajas 643 que corresponden a 160,75
No tienen inventario documental.
- Comisaría Usme 2
Total de Cajas 583 que corresponden a 145,75
No tienen inventario documental.
- Comisaria Los Mártires
Total de Cajas 251 que corresponden a 63
No tienen inventario documental.
- Comisaria Puente Aranda
Total de Cajas 389 que corresponden a 97
No tienen inventario documental.</t>
  </si>
  <si>
    <t>Durante las visitas de seguimiento que fueron realizadas en el mes de junio, se encontraron los siguientes avances en el levantamiento del inventario documental: 
- Subdirección para la infancia
Total de Cajas 735 que corresponden a 183,75 metros lineales
Total de Cajas Inventariadas 617 que corresponden a 154,25 metros lineales.
- Subdirección para la identificación, caracterización e Integración - ICI
Total de Cajas 159 que corresponden a 39,75 metros lineales
Total de Cajas Inventariadas 82 que corresponden a 20,5 metros lineales.
- Subdirección de investigación e información
Total de Cajas 46 que corresponden a 11,5 metros lineales
No hay cajas Inventariadas
- Subdirección Local de los Mártires
Total de Cajas 352 que corresponden a 88 metros lineales
Total de Cajas Inventariadas 284 que corresponden a 71 metros lineales.
- Comisaría Engativá 1
Total de Cajas 1301 que corresponden a 325,25 metros lineales
No tiene inventario documental
- Comisaría Engativá 2
Total de Cajas 851 que corresponden a 212,75 metros lineales
No tiene inventario documental
- Comisaría Teusaquillo
Total de Cajas 127 que corresponden a 31,75 metros lineales
No tiene inventario documental
- Comisaría Tunjuelito
Total de Cajas 851 que corresponden a 212,75 metros lineales
No tiene inventario documental
- Comisaría Usaquén 2
Total de Cajas 515 que corresponden a 128,75 metros lineales
No tiene inventario documental
Para el corte del semestre se identificaron un total de 5581,75 metros lineales correspondientes al acervo documental de 16 dependencias, de las cuales 1,272,75 metros lineales están registrados en el FUID. Durante las visitas se brindó asesoría y línea técnica a las dependencias para que avancen con la organización de sus archivos y la inclusión de los mismos en los inventarios documentales.
Cabe mencionar que, el nivel de progreso en la organización de los archivos ha superado las expectativas con respecto a lo identificado durante la vigencia 2021, lo que indica una importante efectividad en la implementación de las recomendaciones realizadas en dicha vigencia por lo cual, y dados los resultados obtenidos durante este primer semestre 2022, se procederá a solicitar el ajuste a la meta del indicador, y de esta manera subsanar el sobrecumplimiento que se presenta respecto al 5% establecido como meta para la vigencia.</t>
  </si>
  <si>
    <t>Las dependencias visitadas para el mes de julio presentaron los siguientes avances en levantamiento de inventario documental:
1. Subdirección Local de Fontibón.
-Total de cajas 1511 equivalentes a  377,75 metros lineales.
-Total cajas inventariadas 1432 equivalentes a 358 metros lineales.
2. Subdirección Local de Engativá.
-Total de cajas 1121 equivalentes a  280,25 metros lineales.
-Total cajas inventariadas 758 equivalentes a 189,5  metros lineales.
3. Subdirección para la vejez.
-Total de cajas 2090 equivalentes a  522,5 metros lineales.
-Total cajas inventariadas 690 equivalentes a 172,5 metros lineales.
4. Dirección poblacional.
-Total de cajas 77 equivalentes a  19,25 metros lineales.
-Total cajas inventariadas 9 equivalentes a 2,25 metros lineales.</t>
  </si>
  <si>
    <t>11/08/2022. No se generan observaciones respecto al análisis reportado para el seguimiento del indicador.
Adicionalmente, se reitera la recomendación de revisar la pertinencia de actualizar la meta del indicador, teniendo en cuenta el sobrecumplimiento del 456% que presenta el indicador, respecto al 5% programado como meta para la vigencia.</t>
  </si>
  <si>
    <t>Las dependencias visitadas para el mes de agosto presentaron los siguientes avances en levantamiento de inventario documental:
1. Subdirección para asuntos LGBTI..
-Total de cajas 257 equivalentes a  64,25 metros lineales.
-Total cajas inventariadas 69 equivalentes a  17,25  metros lineales.
2. Subdirección para la juventud.
-Total de cajas 307 equivalentes a 76,75 metros lineales
-Total cajas inventariadas 0 equivalentes a 0 metros lineales.
3. Oficina de Control Interno.
-Total de cajas 6 equivalentes a  1,5 metros lineales.
-Total cajas inventariadas 6 equivalentes a 1,5 metros lineales.
4. Subdirección para la Familia.
-Total de cajas 500 equivalentes a  125 metros lineales.
-Total cajas inventariadas 0 equivalentes a 0 metros lineales.
Dado que para el mes de agosto no se contó con el equipo de trabajo completo para realizar el análisis respectivo a la reformulación de la meta del indicador, no fue posible avanzar en el proceso de actualización.</t>
  </si>
  <si>
    <t>12/09/2022. No se generan observaciones respecto al análisis reportado para el seguimiento del indicador.
Adicionalmente, se reitera alerta respecto al sobrecumplimiento del 456% que presenta el indicador, con corte al primer semestre 2022.</t>
  </si>
  <si>
    <t>Las dependencias visitadas para el mes de septiembre presentaron los siguientes avances en levantamiento de inventario documental:
1. Dirección Territorial.
-Total de cajas 25 equivalentes a  6,25 metros lineales.
-Total cajas inventariadas 0 equivalentes a  0  metros lineales.
2. Subdirección para la Gestión Integral Local.
-Total de cajas 36 equivalentes a 9 metros lineales
-Total cajas inventariadas 0 equivalentes a 0 metros lineales.
Para finales del mes de septiembre se logró contar con el equipo profesional archivista a cargo de la ejecución de las visitas de seguimiento a los archivos de gestión de las dependencias con producción documental de la entidad, por tanto, se llegó al compromiso de realizar una mesa de trabajo para reformular la meta del indicador para el mes de octubre.</t>
  </si>
  <si>
    <t>Para el mes de julio se tiene una ejecución de PAC del 98,9%, quedando un porcentaje mínimo de recursos programados sin ejecutar por $960.638.827 equivalente al 0,1%,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</si>
  <si>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Para el mes de agosto se tiene una ejecución de PAC del 100%, quedando un porcentaje mínimo de recursos programados sin ejecutar por $4.137.342 equivalente al 0%, recursos que quedarán en PAC no ejecutado. </t>
  </si>
  <si>
    <t xml:space="preserve">12/09/2022:
No se generan observaciones respecto al análisis y evidencias reportados para el seguimiento del indicador. </t>
  </si>
  <si>
    <t>Para el mes de septiembre se tiene una ejecución de PAC del 99,9%, quedando un porcentaje mínimo de recursos programados sin ejecutar por $73.921.871 equivalente al 0,1%,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</si>
  <si>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06/10/2022:
No se generan observaciones respecto al análisis y evidencias reportados para el seguimiento del indicador. </t>
  </si>
  <si>
    <t>Para el mes de junio 2022 se programó la elaboración de 16 conciliaciones de las cuales se efectuaron las 15, cumpliendo con el 94%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</si>
  <si>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t>Para el mes de julio 2022 se programó la elaboración de 15 conciliaciones de las cuales se efectuaron las 14, cumpliendo con el 93%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</si>
  <si>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t>Para el mes de agosto 2022 se programó la elaboración de 15 conciliaciones de las cuales se efectuaron todas, cumpliendo con el 100% de las mismas.
De igual manera desde la Asesoría de recursos Financieros se envía mensualmente de manera personalizada (a cada subdirector de área responsable) correo recordatorio de la información que deben reportar y sus respectivos plazos.</t>
  </si>
  <si>
    <t>El indicador no presenta avance para este periodo.</t>
  </si>
  <si>
    <t>"Durante el mes de julio se asistió a tres (3) audiencias de conciliación extrajudicial. Se evacuaron 2 sesiones ordinarias  y 1 extraordinaria del comité de conciliación."
"Durante el mes de agosto se asistió a ocho (8) audiencias de conciliación extrajudicial. Se evacuaron 2 sesiones ordinarias  y 3 extraordinaria del comité de conciliación."
Durante el mes de septiembre se asistió a siete (7) audiencias de conciliación extrajudicial. Se evacuaron 2 sesiones ordinarias  y 2 extraordinaria del comité de conciliación.</t>
  </si>
  <si>
    <t xml:space="preserve">11/10/2022
No se identifican observaciones ni sugerencias  frente al reporte del periodo. </t>
  </si>
  <si>
    <t xml:space="preserve">En los meses de julio, agosto y septiembre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unciales,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t>
  </si>
  <si>
    <t>11/10/2022
Ajustar el análisis para los tres meses ya que la información se repite puede ir relacionada una sola vez. 
14/10/2022
No se generan observaciones ni sugerencias adicionales para el periodo reportado.</t>
  </si>
  <si>
    <t>En el mes de julio de 2022, las Unidades Operativas y Subdirecciones Locales de la SDIS, reportaron ciento cuarenta y nueve casos (149)   en el marco del Procedimiento de Deber de Denuncia.
En el mes de julio se dio contestación a un total de ciento seis (106) casos, los cuales, fueron tramitados así: sesenta y nueve de meses anteriores (69) y treinta y siete (37) correspondientes al mes de julio. Las respuestas correspondientes a los meses anteriores surgen con ocasión del tema contractual de la entidad y los casos que se encuentran pendientes por responder, serán tramitados en el mes de agosto de 2022.
En julio se tramitaron dos (2) casos del mes de marzo; nueve (9) memorandos del mes de abril; nueve (9) memorandos del mes de mayo; cuarenta y nueve (49) memorandos de respuesta de junio. 
En el mes de agosto las Unidades Operativas y Subdirecciones Locales de la SDIS, reportaron ciento cuatro casos (104) en el marco del Procedimiento de Deber de Denuncia.
De esos ciento cuatro (104) casos en el mes de agosto se dio contestación a un total de noventa y cuatro casos (94) casos, que corresponden al siguiente trámite: 
- Setenta (70) del rezago que venía de meses anteriores, que como se ha venido señalando en cada informe, surgen con ocasión del tema contractual de la entidad, quedando algo mínimo para septiembre.
- Veinticuatro (24) correspondientes al mes de agosto. 
En agosto se tramitaron diecinueve (19) casos del mes de mayo; cincuenta y uno (51) memorandos del mes de julio.
En el mes de septiembre la Oficina Asesora Jurídica recibió ochenta y siete (87) casos reportados por las Subdirecciones Locales de la SDIS y las Unidades Operativas.
De esos ochenta y siete (87) casos en el mes de septiembre se dio contestación a un total de noventa y uno (91) casos, que se disgregan con el siguiente trámite: 
- Mes de septiembre: se proyectó memorando de seguimiento a treinta y cinco (35) casos. 
- Meses anteriores, se proyectaron memorandos de seguimiento a cincuenta y seis (56) casos del rezago que venía de meses anteriores</t>
  </si>
  <si>
    <t>En el mes de julio de 2022, fueron contestadas ochenta (80) acciones de tutela, de estas, cuatro (4) fueron contestadas por fuera del primer término establecido por el Despacho Judicial.
En consecuencia, el 95 % de las acciones de tutela fueron enviadas a los despachos judiciales en el primer tiempo otorgado por el Despacho Judicial y el 5 % en su mayoría por retraso en la recopilación de los insumos por parte de las áreas técnicas.
En el mes de agosto de 2022, fueron contestadas noventa (90) acciones de tutela, de estas, cinco (5) fueron contestadas por fuera del primer término establecido por el Despacho Judicial.
En consecuencia, el 94 % de las acciones de tutela fueron enviadas a los despachos judiciales en el primer tiempo otorgado por el Despacho Judicial y el 4 % fuera del referido término, por la tardanza del área técnica para aportar los insumos solicitados
En el mes de septiembre de 2022, fueron contestadas sesenta y siete (67) acciones de tutela, de estas, tres (3) fueron contestadas por fuera del primer término establecido por el Despacho Judicial.
En consecuencia, el 96% de las acciones de tutela fueron enviadas a los despachos judiciales en el primer tiempo otorgado por el Despacho Judicial</t>
  </si>
  <si>
    <t>11/10/2022
La evidencia para el mes de agosto no coincide con lo reportado. Se identifican 5 tutelas contestadas por fuera de termino y no 4 por favor verificar.
Debido a que no se realizaron los reportes de avance de indicadores en julio y agosto, la información de esos meses debe estar en blanco, por favor ajustar.
14/10/2022
No se generan observaciones ni sugerencias adicionales para el periodo reportado.</t>
  </si>
  <si>
    <t>En el mes de  enero se recibieron 5375 requerimientos por parte de las diferentes Unidades operativas y subdirecciones locales con referencia a los servicios de vigilancia, transporte y mantenimiento, los cuales fueron gestionados de forma eficiente en el transcurso del periodo</t>
  </si>
  <si>
    <t>En el mes de  enero se recibieron 6246 requerimientos por parte de las diferentes Unidades operativas y subdirecciones locales con referencia a los servicios de vigilancia, transporte, generales y manipulación de alimentos, fotocopiado, papelería y mantenimiento, los cuales fueron gestionados de forma eficiente en el transcurso del periodo</t>
  </si>
  <si>
    <t>En el mes de Marzo se recibieron 6233 (100%), requerimientos por parte de las diferentes Unidades operativas y subdirecciones locales con referencia a los servicios de vigilancia, transporte, servicios generales y manipulación de alimentos, fotocopiado, papelería y mantenimiento, los cuales fueron gestionados de forma eficiente en el transcurso del periodo</t>
  </si>
  <si>
    <r>
      <t xml:space="preserve">En el mes de agosto se recibieron </t>
    </r>
    <r>
      <rPr>
        <sz val="9"/>
        <rFont val="Arial"/>
        <family val="2"/>
      </rPr>
      <t>5.491</t>
    </r>
    <r>
      <rPr>
        <sz val="9"/>
        <color theme="1"/>
        <rFont val="Arial"/>
        <family val="2"/>
      </rPr>
      <t xml:space="preserve">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r>
  </si>
  <si>
    <t>12/09/2022. No se generan observaciones o recomendaciones respecto al análisis presentado en el seguimiento al indicador de gestión</t>
  </si>
  <si>
    <r>
      <t xml:space="preserve">En el mes de septiembre se recibieron </t>
    </r>
    <r>
      <rPr>
        <sz val="9"/>
        <rFont val="Arial"/>
        <family val="2"/>
      </rPr>
      <t>5.283</t>
    </r>
    <r>
      <rPr>
        <sz val="9"/>
        <color theme="1"/>
        <rFont val="Arial"/>
        <family val="2"/>
      </rPr>
      <t xml:space="preserve">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r>
  </si>
  <si>
    <t>11/10/2022. No se generan observaciones o recomendaciones respecto al análisis presentado en el seguimiento al indicador de gestión</t>
  </si>
  <si>
    <t>El equipo de inventarios realizó el diseño de diferentes piezas comunicativas, las cuales serán difundidas durante la vigencia 2022</t>
  </si>
  <si>
    <t>Se estableció la solicitud con la oficina de comunicaciones para dar inicio a la difusión de las piezas comunicativas, así mismo se vienen desarrollando diferentes reuniones y capacitaciones en pro del buen uso de los bienes de la SDIS</t>
  </si>
  <si>
    <t>El pasado 22 de marzo la oficina de comunicaciones aprobó la primera pieza comunicativa de la vigencia la cual será difundida en toda la SDIS en los próximos días, así mismo se han venido realizando diferentes reuniones y capacitaciones con referentes de inventarios y coordinadores de las unidades operativas en pro del buen uso de los bienes de la SDIS</t>
  </si>
  <si>
    <t>Durante el mes de agosto se realizaron actividades de transmisión de conocimiento al interior del grupo de inventarios, con la entrega del cargo de la persona a cargo del equipo de Trabajo.</t>
  </si>
  <si>
    <t>El día 09 de Septiembre se realizó la socialización sobre las legalizaciones de inventarios con los Fondos de Desarrollo Local, contando con la participación de los gestores de inventario de todas las localidades y los agentes territoriales quienes son nuestro enlace con las alcaldías locales.
Con esta socialización se da por cumplida al 100% la meta en la presente vigencia, sin embargo, el Grupo de Inventarios y Almacén seguirá realizando procesos de socialización en el siguiente trimestre con el fin de fortalecer el buen uso de los bienes institucionales por parte de los funcionarios y contratistas de la SDIS</t>
  </si>
  <si>
    <t>11/10/2022: Se recomienda tener en cuenta las piezas comunicativas que se van a realizar en la vigencia 2022 y que se verificaran cuando termine dicha vigencia
12/10/2022. No se generan observaciones o recomendaciones respecto al análisis presentado en el seguimiento al indicador de gestión</t>
  </si>
  <si>
    <t>En el mes de enero se recibieron 1446 solicitudes de traslado las cuales fueron atendidas en su totalidad</t>
  </si>
  <si>
    <t>En el mes de febrero se recibieron 674 solicitudes de traslado las cuales fueron atendidas en su totalidad</t>
  </si>
  <si>
    <t>En el mes de marzo fueron recibidas 626 solicitudes de traslado y Durante el trimestre  se recibieron 2746 solicitudes, las cuales fueron atendidas en su totalidad con un cumplimiento del  100%.</t>
  </si>
  <si>
    <t>En el mes de agosto se gestionaron 711 traslados de bienes mediante los cuales se modifico la responsabilidad sobre bienes de inventario de la SDIS. Se tramito el 100% de  los mismos.</t>
  </si>
  <si>
    <t xml:space="preserve">En el mes de septiembre se gestionaron 547 traslados de bienes mediante los cuales se modificó la responsabilidad sobre bienes de inventario de la SDIS. Se tramito el 100% de  los mismos. 
En el tercer trimestre se efectuaron 2011 traslados de bienes los cuales fueron ejecutados al 100%
</t>
  </si>
  <si>
    <t>Durante el periodo fueron remitidos los correos de solicitud de los formatos de pruebas representativas. El equipo de inventario se encuentra realizando los seguimientos pertinentes para la consolidación de la información</t>
  </si>
  <si>
    <t>El pasado 29 de marzo se recibieron las primeras pruebas representativas consolidas donde se obtuvo de información de 11.000 bienes en la entidad plenamente identificadas, se dará continuidad a la actividad para obtener información actualizada de los inventarios de la entidad</t>
  </si>
  <si>
    <t xml:space="preserve"> consolido y remitió  entrega de 302  pruebas representativas de inventario correspondientes al primer semestre del año 2022, las cuales se entregan al 100%.
Se tiene definido plan de entrega trimestral de pruebas.
NOTA: Debido a la coyuntura presentada con la contratación del personal, el informe de gestión será elaborado y entregado para el reporte del mes de Julio.</t>
  </si>
  <si>
    <t>Durante el mes de agosto el grupo de almacén e inventarios consolidó tres pruebas representativas con 364 bienes plenamente identificados cumpliendo con la programación del periodo de reporte.</t>
  </si>
  <si>
    <t>Durante el mes de reporte se consolidan 116 pruebas representativas ejecutadas en las Subdirecciones Locales y Subdirecciones Técnicas por parte de los referentes de Nivel Central y los Gestores Locales de Inventario.
Se consolida una base de datos compartida con el fin de organizar la información de las pruebas representativas durante la presente vigencia</t>
  </si>
  <si>
    <t>Circular No. 026 del 18/08/2022</t>
  </si>
  <si>
    <t>En el primer semestre de la vigencia, 32 instituciones se inscribieron en el SIRSS para la prestación del servicio social de Educación Inicial y de Atención y Protección a las Personas Mayores, de las cuales 19 instituciones nuevas inscritas en el SIRSS que prestan servicios sociales cuentan con visitas de inspección realizadas por primera vez (acumuladas), con un porcentaje de cumplimiento del 59%.
Con corte a junio se visitaron cuatro (4) hogares de persona mayor inscritos y quince (15) jardines infantiles públicos y privados realizando la visita de primera vez.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</si>
  <si>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En el mes de julio, dos (2) instituciones se inscribieron en el SIRSS para la prestación del servicio social de Educación Inicial y Atención y Protección a las Personas Mayores. Durante el periodo el equipo de Inspección y Vigilancia inició y realizó visitas de primera vez.
En el mes de agosto se dará continuidad, priorizando la realización de las visitas de primera vez, para lograr así el cumplimiento de la meta propuesta para la presente vigencia.</t>
  </si>
  <si>
    <t>08/08/2022
No se generan observaciones o recomendaciones respecto al análisis presentado en el seguimiento al indicador de gestión.</t>
  </si>
  <si>
    <t>En el mes de agosto, dos (2) instituciones se inscribieron en el SIRSS para la prestación del servicio social de Educación Inicial y Atención y Protección a las Personas Mayores. Durante el periodo el equipo de Inspección y Vigilancia inició y realizó visitas de primera vez.
En el transcurso de la vigencia se continuará priorizando la realización de las visitas de primera vez conforme se reciban inscripciones, para lograr así el cumplimiento de la meta propuesta para la presente vigencia.</t>
  </si>
  <si>
    <t>06/09/2022
No se generan observaciones o recomendaciones respecto al análisis presentado en el seguimiento al indicador de gestión.</t>
  </si>
  <si>
    <t>A septiembre de 2022, 43 instituciones se inscribieron en el SIRSS para la prestación del servicio social de Educación Inicial y de Atención y Protección a las Personas Mayores, de las cuales 30 instituciones nuevas inscritas en el SIRSS que prestan servicios sociales cuentan con visitas de inspección realizadas por primera vez (acumuladas), con un porcentaje de cumplimiento del 70%.
Con corte a septiembre se visitaron cinco (5) hogares de persona mayor inscritos y veinticinco (25) jardines infantiles públicos y privados realizando la visita de primera vez. Se debe aclarar que las instituciones inscritas en septiembre tendrán visita de inspección en el siguiente mes.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</si>
  <si>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20/10/2022
No se generan observaciones o recomendaciones respecto al análisis presentado en el seguimiento al indicador de gestión.</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</si>
  <si>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</si>
  <si>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</si>
  <si>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</si>
  <si>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Talento humano suficiente para llevar a cabo las visitas de inspección y vigilancia a las instituciones no inscritas, e inscritas y activas.
Disposición de las instituciones para atender las visitas de inspección y vigilancia de verificación de estándares técnicos de calidad u otros lineamientos</t>
  </si>
  <si>
    <t xml:space="preserve">(Número total de visitas efectivas de inspección y vigilancia realizadas acumuladas / Número total de visitas de inspección y vigilancia programadas acumuladas en el periodo)*100
</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</si>
  <si>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</si>
  <si>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</si>
  <si>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</si>
  <si>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El indicador se creó y oficializó a través de la Circular No. 026 de 18/08/2022.</t>
  </si>
  <si>
    <t>Durante el mes de agosto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</si>
  <si>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A Septiembre de la presente vigencia, se programaron 1.128 visitas de verificación de estándares de calidad a  815 instituciones, de las cuales  918 visitas fueron efectivas aplicando el Instrumento Único de Verificación - IUV de estándares, correspondientes a 714 visitas de inspección y 204 a vigilancias presenciales y virtuales.
En ese sentido se realizaron: 
- 162 visitas de inspección a  Instituciones de Protección y Atención a las Personas Mayores.
- 756 visitas de inspección y vigilancia a instituciones que prestan los servicios de Educación Inicial - AIPI de carácter público y privado, de las cuales 552 fueron de inspección y 204 a vigilancias presenciales y virtuales.
Las instituciones restantes tuvieron imposibilidad de visita, considerando que por diversos factores manifestados en los Hogares Gerontológicos (HG) o Jardines Infantiles (JI) no atendieron la visita. De igual forma, se continuará programando las diferentes instituciones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</si>
  <si>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</si>
  <si>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</si>
  <si>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</si>
  <si>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</si>
  <si>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</si>
  <si>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</si>
  <si>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</si>
  <si>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Los resultados obtenidos obedecen a que se brindó respuestas a las 15 solicitudes allegadas al corte comprendidas entre el 23 de enero al 21 de febrero, detallado de la siguiente manera:
• Dirección territorial
   Funerarios 2022
• Subdirección administrativa y financiera 
   Porcentaje de comisión bmc proceso transporte 2022 - contrato de   comisión.
  Grupo 1  - buses
  Grupo 2 microbuses y vans
  Grupo 3 transporte de carga
  Grupo 4 taxi
  Grupo 1  - buses - alcance
  Grupo 2 microbuses y vans - alcance
• Subdirección de abastecimiento 
   Interventorías canastas
   Interventorías bonos 
   Interventorías comedores
   Interventorías suministros
   Canastas 2022
   Lista de precios comedores
• Subdirección para la infancia 
  Jardines infantiles cofinanciados 2022
Lo que da un porcentaje de avance del 100% para el indicador.</t>
  </si>
  <si>
    <t>Los resultados obtenidos obedecen a que se brindó respuestas a 11 de las 11 de las solicitudes de viabilidad de precios allegadas al corte comprendidas entre el 22 de junio hasta el 23 de julio, detallado de la siguiente manera:
• Consultoría casona la candelaria
• Listado 4 insumos 
• PAPSO
• Toma de muestras de laboratorio
• Proceso adquisición carpas - proyecto 
• Bolsa de repuestos 2022
• Electrodomésticos
• Gasodomésticos
• Peluquería
• Material lúdico 
• Centros avanzar
Lo que da un porcentaje de avance del 100% para el indicador.</t>
  </si>
  <si>
    <t>11/08/2022 No se generan más observaciones respecto al análisis reportado para el seguimiento del indicador.</t>
  </si>
  <si>
    <t>Los resultados obtenidos obedecen a que se brindó respuestas a 12 de las 12 de las solicitudes de precios allegadas al corte comprendidas entre el 24 de julio hasta el 23 de agosto, detallado de la siguiente manera:
•	Centro día casa de la sabiduría al barrio - 7770
•	Fumigación y lavado de tanques
•	Comisión suministros 4 grupos
•	Aires acondicionados de precisión
•	116 insumos motobombas
•	Suministro mobiliario
•	Calderas y calderines
•	Cofinanciados
•	Alcance comisión suministros 4 grupos
•	Material deportivo
•	Comisión suministros 3 grupos
•	Cabildos
Lo que da un porcentaje de avance del 100% para el indicador.</t>
  </si>
  <si>
    <t>12/09/2022 No se generan más observaciones respecto al análisis reportado para el seguimiento del indicador.</t>
  </si>
  <si>
    <t>Los resultados  obedecen a que se brindó respuestas a 8 de las 8 de las solicitudes de precios allegadas al corte comprendidas entre el 24 de agosto hasta el 22 de septiembre, las cuales se realizo acompañamiento y retroalimentación mediante mesas de trabajo a las dependencias, que adelantaron los siguientes procesos:
•	Ganchos y carpetas
•	Manipulación de alimentos, lavandería y limpieza de campanas
•	Carnes
•	Microbiológicos
•	Pollo
•	Transporte
•	Listado insumos de obra ferretería
•	Toallas de baño
Es necesario señalar, se revisaron 4 procesos adicionales los cuales solicitaron no continuar con la validación por temas de tiempos contractuales. 
Lo anterior, evidencia un porcentaje de avance del 100% para el indicador.</t>
  </si>
  <si>
    <t>10/10/2022 Se recomienda realizar un avance cualitativo más específico, con el fin de evidenciar toda la gestión que realiza el proceso.
10/10/2022 No se generan más observaciones respecto al análisis reportado para el seguimiento del indicador.</t>
  </si>
  <si>
    <t>Con corte a 31 de julio de 2022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2022 en el Plan de Acción Institucional Integrado, el cual será reportado en la primera semana de octubre de 2022.</t>
  </si>
  <si>
    <t>05/08/2022 No se generan observaciones respecto al análisis presentado en el seguimiento al indicador de gestión. Se deja la siguiente recomendación: continuar con todas las acciones pertinentes para dar cumplimiento a la meta propuesta en el siguiente trimestre.</t>
  </si>
  <si>
    <t>Con corte a 31 de agosto de 2022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2022 en el Plan de Acción Institucional Integrado, el cual será reportado en la primera semana de octubre de 2022.</t>
  </si>
  <si>
    <t>13/09/2022 No se generan observaciones respecto al análisis presentado en el seguimiento al indicador de gestión. Se deja la siguiente recomendación: continuar con todas las acciones pertinentes para dar cumplimiento a la meta propuesta en el siguiente trimestre.</t>
  </si>
  <si>
    <t xml:space="preserve">De acuerdo con el reporte del Plan de Acción Institucional Integrado (PAII) con corte a 30 de junio de 2022, se obtuvo un promedio de ejecución de los productos del PAII de la Dirección de Análisis y Diseño Estratégico del 99%, Subdirección de Diseño, Evaluación y Sistematización un 100%, Subdirección de Investigación e Información un 100% y de la Oficina Asesora de Comunicaciones de 96%, lo que da como resultado un avance promedio del PAII de las dependencias que hacen parte del proyecto de inversión 7741 del 98,75% </t>
  </si>
  <si>
    <t>En el periodo comprendido entre el 1 al 31 de julio de 2022, se recibieron reportes provenientes de las comisarías de familia de: Bosa 1, CAPIV, San Cristóbal 1, Mártires, Usaquén 1, Puente Aranda, Kennedy 3, Ciudad Bolívar 2, Candelaria, Bosa 2 indicando la ausencia de uno o mas profesionales de seguimientos con ocasión a la culminación de los contratos por prestación de servicios, situación que incide en el resultado de la medición del indicador de gestión para Comisarías de Familia.  
No obstante, durante el periodo de medición se fortaleció el equipo de profesionales que se encuentran realizando seguimiento de años anteriores y su correspondiente registro en el sistema de información. Contando en la actualidad con 8 profesionales distribuidos en las siguientes comisarias Usme-1, Tunjuelito, Bosa-3, Engativa-1, Engativa-2, Suba-1, Puente Aranda y Ciudad Bolivar-2.</t>
  </si>
  <si>
    <t>08/08/2022 No se generan observaciones respecto al análisis presentando en el seguimiento al indicador de gestión. Se deja la siguiente recomendación: debemos revisar si en los próximos reportes el cumplimiento del indicador va seguir siendo mayor a la meta propuesta (90%), actualmente se encuentra en sobrecumplimiento del 104%. Si es así se recomienda actualizar la meta del indicador</t>
  </si>
  <si>
    <t>En el periodo comprendido entre el 1 al 31 de agosto de 2022, se recibieron reportes provenientes de las comisarías de familia de: CAPIV y Usaquén 1, indicando la ausencia de uno o mas profesionales de seguimientos por diferentes situaciones administrativas, situación que podría incidir en el resultado de la medición del indicador de gestión para Comisarías de Familia.  
No obstante, durante el periodo de medición se continuó con el equipo itinerante de profesionales que se encuentran realizando seguimiento de años anteriores y su correspondiente registro en el sistema de información. Contando en la actualidad con 8 profesionales distribuidos en las siguientes Comisarías de Familia: Kennedy 1, Usme-1, Tunjuelito, Bosa-3, Engativa-1, Suba-1, Puente Aranda y Ciudad Bolivar-2.</t>
  </si>
  <si>
    <t>11/09/2022 No se generan observaciones respecto al análisis presentando en el seguimiento al indicador de gestión. Se deja la siguiente recomendación: debemos revisar si en los próximos reportes el cumplimiento del indicador va seguir siendo mayor a la meta propuesta (90%), actualmente se encuentra en sobrecumplimiento del 104%. Si es así se recomienda actualizar la meta del indicador</t>
  </si>
  <si>
    <t>A 30 de septiembre de 2022, con base en el periodo de medición de los últimos 6 meses, se identificó que las Comisarías de Familia programaron 31.884 actuaciones en estado seguimiento, de las cuales registraron los respectivos resultados 29.687, logrando así el 93,11% de cumplimiento oportuno de las actuaciones al Sistema de Información SIRBE COMISARÍAS.
Durante el periodo de medición, aparte de tener en las 37 comisarías de familia, en cada uno de los equipos la totalidad de los profesionales de seguimiento, se mantuvo el equipo de profesionales de descongestión que se encuentran realizando seguimiento de años anteriores y su correspondiente registro en el sistema de información. En la actualidad se encuentran distribuidos en las siguientes comisarias Tunjuelito, Bosa-1, Bosa-3, Kennedy-1, Engativa-1, Engativá 1, Suba-1, Puente Aranda y Ciudad Bolivar-2</t>
  </si>
  <si>
    <t>07/07/2022 No se generan observaciones respecto al análisis presentando en el seguimiento al indicador de gestión. Se deja la siguiente recomendación: con respecto al cumplimiento del periodo ene-sep se encuentra actualmente en un sobrecumplimiento del 104% con respecto a la meta de la vigencia (90%).</t>
  </si>
  <si>
    <t>Durante el mes de julio se continúa con el proceso de referenciación de población proveniente de flujos migratorios mixtos tanto a los servicios de la Secretaria Distrital de Integración Social, como a otras entidades del orden distrital y de cooperación internacional. Se evidencia particular referenciación al programa ADN dignidad integrado por Acción Contra El hambre, Consejo Danés para Refugiados y Consejo Noruego para refugiados quienes brindan asistencia humanitaria a través de Transferencias Monetarias Multipropósito.  Lo anterior, siguiendo lo establecido en el procedimiento Orientación, información y referenciación (PCD-PSS-006). 
Es importante mencionar que durante el mes hay una disminución en el número de referenciaciones debido a una contingencia contractual. Sin embargo, no afecta el desempeño del indicador con respecto a la meta programada.</t>
  </si>
  <si>
    <t xml:space="preserve">Durante el mes de agosto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el Alto Comisionado de las Naciones Unidas para los Refugiados (ACNUR) y la ONG Medical Teams International. Lo anterior se realizó de acuerdo con el procedimiento Orientación, información y referenciación (PCD-PSS-006) de la Secretaría Distrital de Integración Social.           
En términos operativos desde el equipo del servicio se están adelantando las acciones para dar cumplimiento a la meta del indicador de acuerdo con lo esperado y adicionalmente se está monitoreando el avance del mismo, con el objetivo de tomar las acciones que se requieran. </t>
  </si>
  <si>
    <t>08/09/2022 No se generan observaciones respecto al análisis reportado para el seguimiento del indicador.</t>
  </si>
  <si>
    <t>Durante el mes de septiembre el cumplimiento del indicador corresponde a 60,29 %, dado que se referenciaron 68 personas y se realizaron 41 seguimientos a la referenciación.
Durante el tercer trimestre de 2022, se referenciaron un total de 267 personas, realizando seguimiento a un total de 162 personas, con lo cual el porcentaje de seguimiento fue de 61%, que corresponde a un cumplimiento del 1% por encima de lo programado en la meta del indicador. Este sobrecumplimiento está relacionado con una disminución del número de referenciaciones lo cual posibilito un mayor seguimiento a las mismas. Este aspecto se pueda interpretar como un indicativo de fortalecimiento en el seguimiento a la referenciación y en la realización de la atención.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Es importante mencionar que en atención al sobrecumplimiento que presenta el indicador, este es menor al que se presentó en el anterior trimestre e inferior a un punto porcentual con respecto a la meta programada, razón por la cual no se considera adelantar actualización de la meta programada en la vigencia 2022, pero se hará seguimiento al comportamiento del indicador durante el cuarto trimestre.</t>
  </si>
  <si>
    <t>06/10/2022 No se generan observaciones respecto al análisis reportado para el seguimiento del indicador.</t>
  </si>
  <si>
    <t xml:space="preserve">En el mes de enero se registraron 2199 personas únicas atendidas en los Centros de Desarrollo Comunitario, de estas 472 se encuentran vinculados a otros servicios de la SDIS, presentando como resultado un 21% en el indicador de gestión. Lo que es un buen indicador teniendo en cuenta que la meta es el 35%. esto se relaciona con que se han venido posicionando la complementariedad de los servicios que se prestan en los CDCs,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enero la oferta relacionada con respiro y autocuidado como yoga, pilates, defensa personal, vacaciones recreativas, actividad física y deportiva tuvo muy buena acogida entre las personas cuidadoras, especialmente en las localidades de san Cristóbal y Rafael Uribe y Usme que recogen el 63% de las atenciones. </t>
  </si>
  <si>
    <t>En el mes de abril se registraron 20111 personas únicas atendidas en los Centros de Desarrollo Comunitario, de estas 7439 se encuentran vinculados a otros servicios de la SDIS, presentando como resultado un 37% en el indicador de gestión. Lo que refleja la efectividad de la articulación con otros servicios de la SDIS entre los que se resaltan los servicios de jardines infantiles, comedores, apoyo economico para persona mayor, creciendo en familia, personas con discapacidad y casas de la juventud.
A corte de abril el servicio tiempo propio para personas cuidadoras se ha visto fortalecido con la realización de 138 actividades donde se atendieron 1541 usuarios a través de la oferta de la modalidad de zonas de descanso y autocuidado, las actividades con mayor participación son yoga, actividades ludicas, gimnasia y aerobicos, danzas y natación.</t>
  </si>
  <si>
    <t>En el mes de junio se registraron 31.855 personas únicas atendidas en los Centros de Desarrollo Comunitario, de estas 12.574 se encuentran vinculados a otros servicios de la SDIS, presentando como resultado un 39%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Teniendo en cuenta que el servicio tiempo propio para personas cuidadoras hace parte de uno de los servicios de las manzanas del cuidado y el Sistema Distrital de Cuidado-SIDICU, que busca la atención integral de personas cuidadoras y sujetos del cuidado, se implemetaron 332 actividades, que corresponde a la oferta de la modalidad de zonas de descanso y autocuidado, a través de las cuales se atendieron 9.603 personas cuidadoras vinculadas a otros servicios sociales de la SDIS; las actividades con mayor participación son actividades físicas y actividades de relajación, ejercicio que también tiene un impacto positivo en el resultado del indicador de gestión.</t>
  </si>
  <si>
    <t>08/07/2022. Se debe ajustar el análisis cualitativo, el cual no corresponde con el mes reportado.
08/07/2022. No se generan observaciones adicionales respecto al análisis y la evidencia presentada coresponde con lo reportado en el seguimiento del indicador.</t>
  </si>
  <si>
    <t>Para este periodo se registró un descenso en el número de personas atendidas, lo que generó un leve descenso en el indicador de complementariedad que paso de un 39% a un 37%, lo cual puede explicarse en parte por la contingencia contractual que afecto la complementariedad con los demás servicios y modalidades de la SDIS ocasionado un menor numero de actividades en los territorios. La modalidad desarrollo de capacidades tuvo una mayor articulación con los siguientes servicios Centro día, apoyos económicos, bonos personas con discapacidad, casas de la juventud, bonos creciendo en familia comedores y enlace social. Por otro lado, el comportamiento del indicador también se explica por la dinámica que ha tomado la implementación del  servicio tiempo propio para personas cuidadoras en la modalidad de zonas de descanso y autocuidado donde se atendieron 5786 personas cuidadoras, las cuales en grandes porcentajes tienen a su sujeto de cuidado vinculado a los servicios de la SDIS, como resultado de la dinámica de las manzanas del cuidado. La oferta  con mayor acogida en esta modalidad se relaciona con  actividad física con la participación  de 3661 personas únicas y actividad de relajación con 1075 personas únicas.</t>
  </si>
  <si>
    <t>09/08/2022. No se generan observaciones respecto al análisis y evidencia reportada para el seguimiento del indicador.</t>
  </si>
  <si>
    <t>Durante este período se registra un aumento en el resultado de indicador de gestión, es decir que hubo una mayor  proporción de personas atendidas en los CDCs que participan en otros servicios SDIS. Este resultado se asocia principalmente a dos factores: por un lado, la superación de la contingencia contractual, que restablece la normalidad en la prestación  del servicio no solo en los CDCs sino en  todos los demás servicios de la entidad,  facilitando de nuevo las articulaciones locales para lograr la complementariedad  en la atención de los y las ciudadanas;  por  otro lado,  la dinámica que tiene la implementación del Sistema Distrital del Cuidado, que busca la integralidad en la atención a través de la articulación de la oferta disponible tanto para sujetos de cuidado como para personas cuidadoras.</t>
  </si>
  <si>
    <t>08/09/2022. No se generan observaciones respecto al análisis y evidencia reportada para el seguimiento del indicador.</t>
  </si>
  <si>
    <t>Durante este período se mantiene el resultado del indicador, logrando mantener la estabilidad en la prestación del servicio no solo en los CDCs sino en  todos los demás servicios de la entidad,  facilitando de nuevo las articulaciones locales para lograr la complementariedad  en la atención de los y las ciudadanas;  por  otro lado,  durante el mes de septiembre se presentó mayor nivel de complementariedad con los servicios asociados a seguridad alimentaria y atención a personas mayores.</t>
  </si>
  <si>
    <t>11/10/2022. No se generan observaciones respecto al análisis y evidencia reportada para el seguimiento del indicador.</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</si>
  <si>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</si>
  <si>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</si>
  <si>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</si>
  <si>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</si>
  <si>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 xml:space="preserve">Las actividades del mes de julio para el componente de prevención integral fueron: algunas piezas de invitación a las jornadas de Bienestar Emocional, podcast sobre prevención de consumo de sustancias psicoactivas, enfocado a los patrones de consumo, carrusel de tips para cuidar la salud mental de los jóvenes y finalmente una publicación sobre cosas que se deben tener en cuenta para la prevención del ciberbullyng. </t>
  </si>
  <si>
    <t>12/08/2022 No se generan observaciones respecto al análisis presentado en el seguimiento al indicador de gestión. Se deja la siguiente recomendación: se debe adelantar todas las acciones pertinentes para dar cumplimiento a la meta propuesta en el siguiente reporte.</t>
  </si>
  <si>
    <t>La subdirección para la juventud  acompaño el lanzamiento de la ‘Gira Distrital de Educación Sexual Integral’ con la Secretaría de Educación de Bogotá y la presentación de Artillería Teatro desde el colegio IED Gonzalo Arango de Suba.</t>
  </si>
  <si>
    <t>13/09/2022 No se generan observaciones respecto al análisis presentado en el seguimiento al indicador de gestión. Se deja la siguiente recomendación: se debe adelantar todas las acciones pertinentes para dar cumplimiento a la meta propuesta en el siguiente reporte.</t>
  </si>
  <si>
    <t>Para el periodo comprendido entre julio y septiembre de la presente vigencia se informaron 1865 jóvenes en prevención integral de acuerdo con el  conteo de datos del Sistema misional y lo programado por el proyecto para el cumplimiento de las metas; es así que dentro del proceso de cobertura distrital, el alcance de prevención integral de la subdirección para la juventud, ha fortalecido los procesos de alianzas y de oferta con secretaria de educación con enfoque diferencial, solicitud del equipo de bienestar de la Universidad nacional para Jóvenes de reto a la u, acciones de participación en la Política Pública Distrital De Juventud 2019–2030 y Comité Distrital de Prevención de Violencias, Política Pública para la Atención y Prevención del Consumo y prevención de la vinculación a la Oferta de Sustancias Psicoactivas en Bogotá (Decreto 691 de 2011), Política Distrital De Salud Mental 2015–2025 y la Política Pública Distrital De Juventud 2019–2030 CONPES 08 en  la Dimensión de Inclusión Productiva, a los sectores LGBTIQ+.</t>
  </si>
  <si>
    <t>11/10/2022 No se generan observaciones y/o recomendaciones respecto al análisis presentado en el seguimiento al indicador de gestión.</t>
  </si>
  <si>
    <t>(Número de jóvenes vinculados a la plataforma distrito joven / número de jóvenes programados para vincular a la plataforma distrito joven) *100</t>
  </si>
  <si>
    <t>El numerador corresponde al dato obtenido de los reportes de la plataforma Distrito Joven.
El denominador corresponde al totalidad de jóvenes programados para vincular a la plataforma Distrito Joven de acuerdo con lo definido en el perfil del proyecto de inversión.
Nota: el resultado del acumulado del periodo es la sumatoria.</t>
  </si>
  <si>
    <t>Se realiza la consolidación de los reportes de usuarios inscritos y oportunidades cargadas en la plataforma web y app distrito joven del mes de julio del año 2022, nuevamente se identifica un crecimiento del número de inscritos en la App teniendo en cuenta el programa de Servicio Social para la Seguridad Económica de la Juventud y la necesidad de oportunidades laborales para las y los jóvenes de la ciudad.</t>
  </si>
  <si>
    <t>Durante el 1 de agosto hasta el 30 de agosto de 2022, se subieron un total de (23) oportunidades a la plataforma Distrito Joven, las cuales se encuentran distribuidas en las siguientes categorías.  Educación  19 oportunidades y Oportunidades Laborales 4.</t>
  </si>
  <si>
    <t>La Subdirección para la juventud inscribió 6783 jóvenes entre los 14 y 28 años durante los meses de julio a septiembre en el marco de las acciones realizadas que se  encuentran orientadas a la elaboración del documento de número de usuarios y oportunidades que se subieron en el transcurso del mes de septiembre de 2022, es importante aclarar que, los datos y registros se realizaron con base en la información obtenida de la APP</t>
  </si>
  <si>
    <t>Mujeres jóvenes vinculadas y beneficiadas de los servicios sociales.</t>
  </si>
  <si>
    <t>Determinar el número de mujeres jóvenes beneficiadas por los servicios sociales, del total de jóvenes atendidas con vulnerabilidad social.</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</si>
  <si>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</si>
  <si>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especifica para los servicios sociales de la Subdirección para la Juventud de las variables clasificación por grupo etario y sexo femenino.
El denominador corresponde al dato tomado del conteo de metas de la ficha sirbe especifica para los servicios sociales de la Subdirección para la Juventud de las variables grupo etario y sexo en su totalidad.
Nota: el resultado del acumulado del periodo es la sumatoria.</t>
  </si>
  <si>
    <t>Conteo de metas del  Sistema de Información Misional.</t>
  </si>
  <si>
    <t>En el mes de julio las actividades que se realizaron en el componente de enfoque diferencial se enmarcan en las fechas conmemorativas del mes, dentro de ellas  se realizó podcast conmemorando el día de la mujer afro y diáspora africana, un producto que buscaba darle protagonismo a las mujeres jóvenes afro enfocado a los consejos locales de juventud y la incidencia de ellas en las instancias de participación, por otra parte, se elaboró un  plan de trabajo con base a las actividades que se llevarán a cabo el segundo semestre del año 2022.</t>
  </si>
  <si>
    <t>12/08/2022 No se generan observaciones respecto al análisis presentado en el seguimiento al indicador de gestión. Se deja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</si>
  <si>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Se conmemoró el día nacional en contra de la Homofobia, en este día rechazamos cualquier acto de discriminación por la orientación sexual. Esta actividad se llevo acabo el día 23 de agosto de 2022</t>
  </si>
  <si>
    <t>13/09/2022 No se generan observaciones respecto al análisis presentado en el seguimiento al indicador de gestión. Se deja nuevamente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</si>
  <si>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 xml:space="preserve">
En el marco de las atenciones en los servicios sociales se ha atendido en el periodo de julio a septiembre un total de 7205 mujeres de 13050 jóvenes atendidos en su totalidad que corresponde a un 55% evidenciando el enfoque diferencial y de genero en el número de mujeres jóvenes beneficiadas con vulnerabilidad social.  
Conmemora el Día por la acción global del Aborto legal y seguro. Desde Distrito joven informamos en derechos sexuales y derechos reproductivos de niñas, adolescentes y jóvenes para la toma de decisiones y el fortalecimiento de su autonomía.</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</si>
  <si>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</si>
  <si>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</si>
  <si>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</si>
  <si>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Desde el servicio, se continúa brindando una atención diferencial y especializada a adolescentes y jóvenes que hacen parte del SRPA y son remitidos para el cumplimiento de medidas o sanciones asignadas por las autoridades competentes y administrativas, como Defensorías de Familia del ICBF y Juzgados de Adolescentes. Se da cumplimiento a las finalidades de las modalidades de atención, en relación a los convenios establecidos entre las partes, favoreciendo la garantía de derechos básicos de la población beneficiaria, convenios entre SDIS y Secretaría de Educación, articulaciones y acuerdos interinstitucionales con Secretaría Distrital de Salud, Secretaría de la Mujer, Secretaría de Seguridad, Convivencia y Justicia, IDRD, entre otros, que permiten el acceso a servicios y atención oportuna en relación a sus necesidades y estado actual de cada beneficiario y su red familiar.</t>
  </si>
  <si>
    <t>En el marco del programa de Justicia restaurativa de los centros forjar, se realizaron las publicaciones en las redes sociales de Distrito joven de las diferentes actividades desarrolladas, entres estas los concursos de talentos SRPA de la Semana de Juventud 2022.
Lo anterior teniendo en cuenta que los centros forjar tienen por objetivo de contribuir a la resocialización de los a jóvenes de Bogotá de 14 a 18 años que hacen parte del Sistema de Responsabilidad Penal para adolescentes.</t>
  </si>
  <si>
    <t>Para el mes de septiembre se reporta avance en la atención de la población objeto beneficiario y remitido por autoridades competentes, administrativas y judiciales, en especial por modalidad de Ruta Integral de Atención para Jóvenes - RIAJ y la sanción de Prestación de Servicios a la Comunidad - PSC. Realizando articulaciones con IDRD, Alcaldía Local, Hogar Gerontológico La Sabiduría de Sion. De allí, se resaltan avances actuales como participación presupuestos participativos, encuentro intergeneracional, participación semana de juventud, actividad recreo deportiva, utilización maquinas gimnasio y dotación línea de inversión instrumentos musicales espacio IDARTES, donde se ha logrado la consolidación de prácticas restaurativas, a nivel informal y formal, fortaleciendo los procesos de los jóvenes, desde los principios de la justicia restaurativa, propiciando la reconstrucción del tejido social y la inclusión de la población beneficiaria y sus redes de apoyo familiar, así como sus territorios, a partir del desarrollo de acciones de reparación</t>
  </si>
  <si>
    <t>11/10/2022 No se generan observaciones respecto al análisis presentado en el seguimiento al indicador de gestión. Se deja la siguiente recomendación: se debe adelantar todas las acciones pertinentes para dar cumplimiento a la meta propuesta en el siguiente reporte.</t>
  </si>
  <si>
    <t>Debido a que el indicador es anula, para el reporte con corte a septiembre no se genera gráfica.</t>
  </si>
  <si>
    <t>Circular No. 029 - 26/09/2022</t>
  </si>
  <si>
    <t>(No. acumulado de niñas y niños de primera infancia que permanecen mínimo 90 días en jardines infantiles diurnos, nocturnos, casas de pensamiento intercultural y espacios rurales / No. acumulado de niñas y niños de primera infancia atendidos en jardines infantiles diurnos, nocturnos, casas de pensamiento intercultural y espacios rurales) * 100</t>
  </si>
  <si>
    <t>Identificar en el reporte de la meta 2 remitido por la DADE el número acumulado de niñas y niños de primera infancia en estados: atendido, en atención y suspendido que hayan permanecido mínimo 90 días en las modalidades jardines infantiles diurnos, nocturnos, casas de pensamiento intercultural y espacios rurales y dividirlo entre el número acumulado de niñas y niños en estados: atendido, en atención y suspendido en jardines infantiles diurnos, nocturnos,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t>
  </si>
  <si>
    <t>En julio, en las modalidades jardines infantiles diurnos, nocturnos, casas de pensamiento intercultural y espacios rurales se continuaron los procesos de atención a la primera infancia de manera presencial, en 332 unidades operativas propias, así como en 36 jardines infantiles sociales que operan a partir de convenios suscritos con Cajas de Compensación Familiar; y 42 jardines infantiles cofinanciados operados por medio de convenios de asociación celebrados con Entidades sin Ánimo de Lucro. Se precisa que en la atención brindada en las modalidades se desarrollaron acciones asociadas a los componentes nutrición y salubridad, ambientes adecuados y seguros, proceso pedagógico, talento humano y proceso administrativo.
Así mismo, en los espacios rurales se brindó atención a las niñas y los niños en el esquema presencial con actividades realizadas a través de experiencias de la huerta pedagógica en la siembra y cuidado de semillas de lechugas, la cual se desarrolló con el acompañamiento de madres y padres de familia en el marco de un encuentro de saberes campesinos – rurales, logrando la integración de la familia en los procesos pedagógicos de las niñas y los niños.</t>
  </si>
  <si>
    <t>En agosto, en las modalidades jardines infantiles diurnos, nocturnos y casas de pensamiento intercultural se continuó brindando a las y los participantes atención presencial; se operaron jardines infantiles sociales por medio de convenios suscritos con Cajas de Compensación Familiar donde se atendieron a las y los participantes de forma presencial; y funcionaron jardines infantiles cofinanciados a través de convenios de asociación celebrados con entidades sin ánimo de lucro donde se brindó atención a las niñas y los niños en esquema presencial. La atención se brindó de conformidad con las condiciones de calidad de los estándares técnicos para la calidad de educación inicial en los componentes nutrición y salubridad, ambientes adecuados y seguros, proceso pedagógico, talento humano y proceso administrativo.
Además, en los espacios rurales se atendió a las y los participantes de manera presencial a través de experiencias pedagógicas enmarcadas en los enfoques diferencial, de derechos y de género. Así mismo, se articularon acciones con la ruta de la salud infantil dirigida a las niñas y los niños priorizados y se tomó talla y peso a las y los participantes.</t>
  </si>
  <si>
    <t xml:space="preserve">Con corte a septiembre, 49.710 niñas y niños de primera infancia presentaron una permanencia mínima de 90 días en las modalidades jardines infantiles diurnos, nocturnos, casas de pensamiento intercultural y espacios rurales, que equivale a un resultado del indicador de 77%, esto es catorce puntos porcentuales bajo la meta; en razón a la rotación de participantes producida por la migración de las familias en el territorio distrital y nacional en respuesta a factores económicos y sociales de la pandemia y al receso escolar de la Secretaría de Educación Distrital.  
Se precisa, que se continuó atendiendo en esquema presencial a las y los participantes de jardines infantiles operados directamente por la Entidad, cofinanciados y sociales. La atención se brindó de conformidad con las condiciones de calidad definidas en los estándares técnicos para la calidad de la educación inicial en los componentes nutrición y salubridad, ambientes adecuados y seguros, proceso pedagógico, talento humano y proceso administrativo. Así mismo, en los espacios rurales se desarrollaron diversas acciones pedagógicas intencionadas que promovieron la participación de niñas, niños, familias y colaboradores que contribuyen al desarrollo integral de la primera infancia rural de la ciudad.  
</t>
  </si>
  <si>
    <t>11/10/2022
No se generan observaciones o recomendaciones respecto al análisis presentado en el seguimiento al indicador de gestión.</t>
  </si>
  <si>
    <t>(No. de gestantes, niñas y niños de primera infancia en estados: atendido, en atención y suspendido  (con motivo notificación de egreso) en la modalidad creciendo juntos en el periodo / No. de cupos ofertados en la modalidad creciendo juntos) * 100</t>
  </si>
  <si>
    <t>Identificar en el aplicativo SIRBE el número de gestantes, niñas y niños de primera infancia de la modalidad creciendo juntos atendidos en el mes en estados: atendido, en atención y suspendido (con motivo notificación de egreso) y dividirlo entre el número de cupos ofertados en la modalidad creciendo juntos registrado en el directorio servicios sociales Subdirección para la Infancia.</t>
  </si>
  <si>
    <t>En julio se atendieron 24.381 gestantes, niñas y niños de primera infancia (estados: en atención, atendido y suspendido) en la modalidad creciendo juntos, lo que equivale a un resultado de 98%, es decir, 2 puntos porcentuales por debajo de la meta del indicador. Lo anterior, obedece al ingreso constante de participantes a la modalidad. Se proyecta continuar la articulación de acciones entre el equipo interdisciplinar y las Subdirecciones Locales para la Integración Social para el seguimiento y fortalecimiento técnico con la finalidad de generar acuerdos concertados con las familias y su posterior seguimiento, así como la identificación de potenciales participantes en aras de dar cumplimiento a la cobertura territorializada.
Se dio continuidad a los encuentros grupales y en casa, así como a los encuentros en el marco del Sistema de Cuidado – SIDICU, teniendo en cuenta el seguimiento de un objetivo interdisciplinar y la implementación de acciones intencionadas por las y los profesionales que acompañan los componentes salud y nutrición, desarrollo infantil, fortalecimiento comunitario y psicosocial.
Además, se adelantaron acciones como toma de datos antropométricos y seguimiento a los casos de sobrepeso o bajo peso detectados; activación y seguimiento a los casos remitidos a ruta de presunta vulneración de derechos; articulaciones intra e interinstitucionales para continuar acciones conjuntas que contribuyan a la garantía de los derechos de las gestantes, las niñas, los niños y sus familias.</t>
  </si>
  <si>
    <t>En agosto se atendieron 24.526 gestantes, niñas y niños de primera infancia (estados: en atención, atendido y suspendido) en la modalidad creciendo juntos, lo que equivale a un resultado de 98%, es decir, 2 puntos porcentuales por debajo de la meta del indicador. Esta situación obedece al ingreso de nuevos participantes a la modalidad como producto de las solicitudes de servicio recibidas en las Subdirecciones Locales, al ingreso de quienes se encontraban en listados de priorización y de participantes nuevos. Se proyecta continuar en las Subdirecciones Locales el egreso de participantes en estado “suspendido” en el Sistema de Información Misional -SIRBE- para liberar cupos e ingresar participantes que se encuentren en lista de espera; continuar la articulación de acciones entre el equipo interdisciplinar de la Subdirección para la Infancia y de las Subdirecciones Locales frente al seguimiento y fortalecimiento técnico con la finalidad de generar acuerdos concertados con las familias que permitan incentivar su corresponsabilidad; y dar continuidad a la identificación de potenciales participantes en aras de cumplir la cobertura territorializada.
Así mismo, se continuaron las atenciones directas a las familias a través de los encuentros grupales, en casa y los desarrollados en el marco del Sistema Distrital de Cuidado – SIDICU, teniendo en cuenta el objetivo interdisciplinar y la implementación de acciones intencionadas por las y los profesionales que acompañan los componentes salud y nutrición, desarrollo infantil, fortalecimiento comunitario y psicosocial.
Además, se realizó la toma de datos antropométricos y el seguimiento a los casos de sobrepeso o bajo peso detectados; activación y seguimiento a los casos remitidos a ruta de presunta vulneración de derechos; y acciones de articulación intra e interinstitucionales que contribuyen a la garantía de los derechos de las gestantes, las niñas, los niños y sus familias.</t>
  </si>
  <si>
    <t>En septiembre se atendieron 23.656 gestantes, niñas y niños de primera infancia (estados: en atención, atendido y suspendido) en la modalidad creciendo juntos, lo que equivale a un resultado de 95%, es decir, cinco puntos porcentuales bajo la meta del indicador. Lo anterior obedece al cambio de domicilio de las familias en respuesta a situaciones económicas generadas por la pandemia, así como falencias en su corresponsabilidad. Se espera para el próximo mes continuar la gestión en las Subdirecciones Locales para egresar participantes en estado “suspendido” en el Sistema de Información Misional -SIRBE-, liberar cupos e ingresar participantes de la lista de espera; por otra parte, el equipo interdisciplinar de la Subdirección para la Infancia y de las Subdirecciones Locales incentivarán acciones de seguimiento y fortalecimiento técnico con la finalidad de continuar generando acuerdos concertados con las familias que incentiven su corresponsabilidad.
Se precisa que se continuaron las atenciones directas a las familias a través de encuentros grupales, en casa y desarrollados en el marco del Sistema de Cuidado – SICU por el equipo interdisciplinar; y se implementaron acciones intencionadas por las y los profesionales desde los componentes salud y nutrición, desarrollo infantil, fortalecimiento comunitario y psicosocial.
Se realizó la toma de datos antropométricos y el seguimiento a los casos de sobrepeso o bajo peso detectados en gestantes, niñas y niños; se efectuó activación y seguimiento a los casos remitidos a ruta por presunta vulneración de derechos a partir de acciones de articulación intra e interinstitucionales que contribuyen a la garantía de los derechos de las gestantes, las niñas, los niños y sus familias.</t>
  </si>
  <si>
    <t>(No. acumulado de gestantes, niñas y niños de primera infancia en estados: atendido, en atención y suspendido (con motivo diferente a notificación de egreso) que permanecen mínimo 90 días en la modalidad creciendo juntos / No. acumulado de gestantes, niñas y niños de primera infancia en estados: atendido, en atención y suspendido (con motivo diferente a notificación de egreso) durante la vigencia en la modalidad creciendo juntos) * 100</t>
  </si>
  <si>
    <t>Identificar en el sistema misional SIRBE el número acumulado de gestantes, niñas y niños de primera infancia en estados: atendido, en atención y suspendido (con motivo diferente a notificación de egreso) con mínimo 90 días de permanencia en la modalidad creciendo juntos y dividirlo entre el número acumulado de gestantes, niñas y niños de primera infancia en estados: atendido, en atención y suspendido (con motivo diferente a notificación de egreso) durante la vigencia en la modalidad creciendo juntos, identificados en el sistema misional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</si>
  <si>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En julio, en la modalidad creciendo juntos se brindó atención a gestantes, niñas y niños a través del desarrollo de encuentros en casa, grupales y de cuidado liderados por los profesionales de los componentes desarrollo infantil, fortalecimiento comunitario, psicosocial, salud y nutrición. Los encuentros de cuidado se prepararon y programaron según el esquema de atención, así como a través del abordaje de las presuntas vulneraciones de derechos y la activación de rutas correspondientes. Se inició el tercer trimestre de toma de datos antropométricos y se continuó el seguimiento a los casos de activación de ruta por desnutrición y malnutrición. En algunas localidades, los participantes se vincularon a la estrategia mundo acuático y las acciones desarrolladas por la estrategia NIDOS de IDARTES. Lo anterior, contribuye al fortalecimiento del vínculo afectivo de madres, padres, cuidadoras, cuidadores, niñas y niños, así mismo, al reconocimiento y la garantía de los derechos de las y los participantes y al potenciamiento del desarrollo integral con enfoque diferencial.</t>
  </si>
  <si>
    <t>En agosto, en la modalidad creciendo juntos se brindaron atenciones a las y los participantes a través del desarrollo de encuentros en casa, de cuidado y grupales liderados por los profesionales de los componentes desarrollo infantil, fortalecimiento comunitario, psicosocial, salud y nutrición; los encuentros de cuidado se prepararon y programaron según el esquema de atención, en las 16 subdirecciones locales. Así mismo, a través del abordaje de las familias se logró la identificación de presuntas vulneraciones de derechos y se activaron las rutas correspondientes, mitigando los riesgos psicosociales. Se continuó la toma de datos antropométricos y el seguimiento de los casos de activación de ruta por desnutrición y malnutrición.
En algunas localidades, las y los participantes se vincularon a las estrategias Mundo Acuático de la Subdirección para la Infancia y Nidos de IDARTES, y las familias en atenciones de las manzanas de cuidado. Lo anterior, contribuye al fortalecimiento del vínculo afectivo de niñas, niños, madres, padres, cuidadoras y cuidadores; a la garantía de los derechos y al potenciamiento del desarrollo integral con enfoque diferencial de las niñas y los niños.</t>
  </si>
  <si>
    <t>Con corte a septiembre, 18.026 gestantes, niñas y niños de primera infancia presentaron una permanencia mínima de 90 días en la modalidad creciendo juntos, lo que equivale a un resultado del indicador de 78%, esto es tres puntos porcentuales más que el trimestre anterior, en razón a la vinculación progresiva de participantes en lista de espera.
Se precisa que se brindaron atenciones a las y los participantes a través de encuentros en casa, de cuidado y grupales liderados por los profesionales en los componentes desarrollo infantil, fortalecimiento comunitario, psicosocial, salud y nutrición; los encuentros de cuidado se prepararon y programaron según el esquema de atención en las 16 subdirecciones locales, el sistema de cuidado y el potenciamiento del desarrollo de niñas y niños.
Así mismo, a través del abordaje con las familias se identificaron presuntos casos de vulneración de derechos por lo cual se activaron las rutas internas o externas correspondientes según los protocolos, mitigando riesgos psicosociales en las y los participantes de la modalidad. Se continuó la toma de datos antropométricos y el seguimiento a los casos de activación de ruta por desnutrición y malnutrición.
En las Subdirecciones Locales de San Cristóbal, Bosa, Usaquén, las y los participantes se vincularon a las estrategias Mundo Acuático de la Subdirección para la Infancia; en las Subdirecciones Locales de Chapinero, Engativá, Mártires, Ciudad Bolívar, San Cristóbal, Puente Aranda - Antonio Nariño, Barrios Unidos - Teusaquillo y Bosa las y los participantes se vincularon a la estrategia Nidos de IDARTES; las familias de las Subdirecciones Locales de Usaquén, Engativá, Mártires, Santa Fe - Candelaria, Usme, Ciudad Bolívar, San Cristóbal y Bosa participaron en actividades de las manzanas de cuidado. Lo anterior, en el marco de las articulaciones intersectoriales que promueven el fortalecimiento del vínculo afectivo de niñas, niños, madres, padres, cuidadoras y cuidadores, la garantía de derechos y el potenciamiento del desarrollo integral con enfoque diferencial de gestantes, lactantes, niñas y niños.</t>
  </si>
  <si>
    <t>En julio se atendieron 519 gestantes, niñas y niños de primera infancia en la modalidad crecemos en la ruralidad, lo que equivale a un resultado de 96%, es decir, cuatro puntos porcentuales por debajo de la meta del indicador, en razón a dinámicas de las familias de las y los participantes y del contexto territorial.
Adicionalmente, los equipos interdisciplinarios realizaron acciones de acompañamiento con las y los participantes que permitieron vivenciar experiencias pedagógicas comunitarias; se efectuaron actividades dirigidas a potenciar el desarrollo de experiencias pedagógicas con enfoque diferencial y de género que promovieron la participación de las familias campesinas rurales; y se continuaron las acciones de articulación con la Secretaría Distrital de Salud y la Subdirección para la Familia de la SDIS a fin de contribuir a la garantía de los derechos de gestantes, niñas y niños de primera infancia.</t>
  </si>
  <si>
    <t>En agosto se atendieron 540 gestantes, niñas y niños de primera infancia en la modalidad crecemos en la ruralidad, lo que equivale a un resultado de 100%, en razón a las estrategias de búsquedas activas y la demanda de las y los participantes de los territorios rurales provocada por la dinámica en la estabilización económica postpandemia.
Adicionalmente, los equipos interdisciplinarios realizaron acciones de acompañamiento con las y los participantes que permitieron fortalecer experiencias pedagógicas; a través de actividades donde las niñas y los niños potencian su curiosidad, capacidad de asombro, indagación, experimentación y construcción de sus propias ideas sobre el entorno natural. Así mismos, se realizaron actividades que fortalecieron a madres, padres y cuidadores en práctica de la lactancia materna, “La lactancia materna salva vidas", mitos que existen en la lactancia materna, conocimiento y transformación de imaginarios para disfrutar mejor esta etapa y prevenir enfermedades prevalentes en la primera infancia.</t>
  </si>
  <si>
    <t>En septiembre se atendieron 557 gestantes, niñas, niños de primera infancia en la modalidad crecemos en la ruralidad, lo que equivale a un resultado del indicador de 103%, es decir tres puntos porcentuales por encima de la meta, debido al egreso progresivo de participantes en estado suspendido generados por la migración de las familias en el territorio rural.
Así mismo, se brindó a las niñas, los niños y gestantes acompañamiento interdisciplinario en el esquema de atención presencial; se realizaron actividades orientadas al seguimiento nutricional a través de la toma de medidas antropométricas y al seguimiento del esquema de vacunación contra enfermedades prevalentes especialmente en recién nacidos, promoviendo la cultura del “calendario de vacunas al día de las niñas, niños” y la relevancia de las vacunas para disminuir la vulnerabilidad a enfermedades prevalentes de la primera infancia rural.
Adicionalmente, se realizaron actividades pedagógicas para visibilizar la importancia de la práctica de hábitos saludables y de la lactancia materna en el potenciamiento del desarrollo de las niñas y los niños, según lo propuesto en los ejes de trabajo pedagógico para la primera infancia.</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</si>
  <si>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</si>
  <si>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 xml:space="preserve">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t>
  </si>
  <si>
    <t>En julio, las gestantes, las niñas y los niños de primera infancia que participan en la modalidad crecemos en la ruralidad recibieron acompañamiento presencial en las localidades Suba, Chapinero, Santafé, Usme, Ciudad Bolívar y Sumapaz, los cuales, se fundamentaron en los componentes pedagógico, psicosocial y nutricional para fortalecer su proceso de desarrollo de acuerdo con sus necesidades y particularidades.
Además, se realizaron actividades que permitieron generar experiencias pedagógicas que abordaron temáticas como la crianza y el cuidado, los espacios de cuidado y autocuidado y convocaron al diálogo a las familias como una estrategia que promueve la generación de habilidades para la consolidar relaciones horizontales, encaminadas a la escucha, el respeto, a la conciliación y a la transformación de relaciones de equidad de género en el entorno familiar.</t>
  </si>
  <si>
    <t>En agosto en la modalidad crecemos en la ruralidad se brindaron a las y los participantes acompañamientos presenciales en Suba, Chapinero, Santafé, Usme, Ciudad Bolívar y Sumapaz. Se abordaron temáticas de desarrollo social y personal en la primera infancia, construcción de autonomía a través de experiencias que promueven la independencia y autonomía de las niñas y los niños al comer para lograr la ingesta de todos los alimentos, disfrutando los momentos y en tiempos adecuados.
Además, se realizaron actividades que permitieron generar experiencias pedagógicas a través de actividades propiciadas en círculos familiares, en temáticas de movilización social de la lactancia materna para promover la garantía del derecho a la alimentación; y se desarrollaron estrategia de comunicación educativa que promueven el respeto a la práctica de la lactancia materna en el espacio público y privado.</t>
  </si>
  <si>
    <t>Con corte a septiembre, 550 niñas, niños y gestantes presentaron permanencia de 90 días en la modalidad crecemos en la ruralidad, lo que equivale a un resultado del indicador de 71%, esto es un punto porcentual mayor que el trimestre anterior, en razón al traslado permanente de participantes por la rotación de las familias en el territorio quienes ante la falta de oportunidades laborales migran o presentar trabajos temporales al no ser dueños de la tierra.
Así mismo, desde los componentes pedagógico y psicosocial propuestos para la atención de niñas, niños, gestantes y familias en la ruralidad, se realizan actividades pedagógicas que permiten mejoras usos, prácticas y costumbres; se propiciaron experiencias pedagógicas para resaltar la importancia de la práctica de hábitos saludables y lactancia materna para el potenciamiento del desarrollo de las niñas, los niños; se realizó acompañamiento y seguimiento a cada familia para reconocer, fortalecer y concientizar acerca del valor de la corresponsabilidad, en acciones simples como: garantizar el derecho a la salud a niñas y niños, relaciones armónicas, prevención de violencia intrafamiliar y vulneración de derechos de ellas y ellos.</t>
  </si>
  <si>
    <t>(No. De niñas, niños y adolescentes que culminan el plan de atención integral en el periodo / No. total de niñas, niños y adolescentes en estado atendido en el período) * 100</t>
  </si>
  <si>
    <t>Identificar manera bimestral el número de niñas, niños y adolescentes que egresan de las modalidades centros amar diurnos y nocturnos  "estado ATENDIDO" con motivo "finalización proceso de atención" en el sistema misional SIRBE en el periodo; y dividirlo entre el número total de niñas, niños y adolescentes en "estado ATENDIDO" en el sistema misional SIRBE en el periodo.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anual del indicador se cálculo a través de la sumatoria de los reportes registrados cada bimestre.</t>
  </si>
  <si>
    <t>En mayo, las niñas, niños y adolescentes atendidos en las modalidades centros amar diurnos y nocturnos participaron en actividades asociadas a los cuatro componentes de atención, saber: (i) acompañamiento psicosocial, (ir) desarrollo pedagógico, (iii) nutrición y salubridad  y  (iv) gestión para la articulación, garantizando un procesos de calidad que permite erradicar situaciones o riesgos de trabajo infantil con la participación activa y corresponsabilidad de las familias, madres, padres, cuidadoras  y cuidadores.
Lo anterior, según los procesos de atención y las causales de egreso definidas en la Resolución 0509 del 2021, las cuales son: 
1. Niña o niño que supere la edad establecida para el servicio, diecisiete (17) años, once (11) meses y veintinueve (29) días.
2. Finalización del proceso de atención.
3. Retiro voluntario manifestado libre y expresamente por escrito.
4. Inasistencia injustificada superior a diez (10) días de manera continua o discontinua, en un periodo de dos (2) meses.
5. Fallecimiento de la niña, niño o adolescente.
6. Cuidador(a) de la niña, el niño o adolescente que incurre en incumplimiento del acuerdo de corresponsabilidad.
7. Medida de protección por restablecimiento de derechos.
8. Traslado del lugar de residencia de la niña, niño o adolescente a municipio fuera de Bogotá.
Cabe precisar, que en el mes que se reporta las causales de egreso han sido: 56 por finalización del proceso de atención, 57 por retiro voluntario, 4 por incumplimiento de acuerdos de corresponsabilidad y 1 por remisión, para un total de 118 egresos de participantes.
Esto evidencia que si bien el objetivo del servicio es brindar una atención integral de calidad que permita la superación de la problemática con una finalización del proceso de atención, en algunos casos las circunstancias familiares y sociales afectan los procesos de atención y su culminación; sin embargo, las niñas, niños y adolescentes que participan en la modalidades de atención cuentan con espacio protector y la garantía de una alimentación que suple las necesidades nutricionales según la edad. Así mismo, se aclara que los retiros voluntarios se presentan en familias con alta vulnerabilidad habitacional y socioeconómica, que los obliga a la constante movilidad en el Distrito (cambio de barrio) y en el territorio nacional (alta movilidad entre ciudades).</t>
  </si>
  <si>
    <t>En julio se atendieron niñas, niños y adolescentes en situación o riesgo de trabajo infantil ampliado en las 13 unidades operativas de las modalidades centros amar diurnos y nocturnos, donde se implementaron procesos de atención integral que buscan erradicar y mitigar dicha situación a través de la integralidad de acciones del modelo de atención del servicio, tales como actividades pensadas en las áreas de la vida de la niñez, la adolescencia y sus familias que por causa de este intolerable social se han visto afectadas, a fin de fortalecer el agenciamiento, la movilización social de las familias, el reconocimiento e importancia de respetar y cuidar los derechos de las y los participante y de esta manera lograr su egreso por finalización del proceso de atención que los aleja del trabajo infantil ampliado. Se avanzó en:
Acompañamiento psicosocial
• Se realizaron talleres con los participantes, enfocados en el reconocimiento y el empoderamiento de sus derechos y la prevención del trabajo infantil y sus consecuencias.
• Se fortalecieron los procesos de atención familiar de manera permanente, con el fin de que los sistemas familiares logren mejorar sus procesos de corresponsabilidad y participación en actividades teniendo como primer objetivo los procesos de sensibilización y abordaje de temas de Trabajo Infantil, así como seguimiento permanente a temas de inasistencia, teniendo en cuenta sus particularidades y lo establecido en los contratos sociales.
• Se fortaleció el seguimiento a los planes de atención integral de niños, niñas, adolescente, madres y padres, mediante estudios de caso del equipo interdisciplinar a fin de generar estrategias conjuntas para abordar de forma acertada las diferentes problemáticas referidas al conflicto intrafamiliar, elaboración de duelo, vinculo relacionales parento-filiales.
• Desde los planes de atención se generaron estrategias para fomentar la expresión emocional como elemento pragmático psíquico para fortalecer la salud mental, a través de la regulación del mundo afectivo, dentro de la premisa, si yo expreso mis emociones y mis pensamientos, me reconozco, me identifico y me conozco más.
Desarrollo Pedagógico
• Los educadores y talleristas realizaron la implementación pedagógica que tiene como objetivo la identificación de intereses, necesidades y demandas de niñas, niños y adolescentes, para potencializarlas y fortalecerlas, de modo que su desarrollo integral conjugue la expansión de sus ciudadanías, mediante la formulación e implementación de proyectos pedagógico en las unidades operativas.
Componente de gestión para la articulación
• Acorde con las necesidades identificadas en los participantes y sus familias, se realizaron articulaciones y referenciaciones a las entidades pertinentes, promoviendo respuestas oportunas e integrales entre instituciones, actores políticos y sociales para la restitución, protección y garantía de derechos.
Nutrición y salubridad 
• A partir del componente se buscó brindar a niñas, niños y adolescentes una alimentación acorde a sus necesidades nutricionales a través de desayunos, almuerzos y cenas según la jornada de atención del participante, así mismo, se buscó la generación de espacios educativos para apropiar estilos de vida saludables.
• Se adelantaron historias nutricionales, se tomaron datos antropométricos a niños, niñas y adolescentes y se realizó seguimiento nutricional.</t>
  </si>
  <si>
    <t>Con corte a agosto, 63 niñas, niños y adolescentes en situación o riesgo de trabajo infantil ampliado atendidos en modalidades centros amar diurnos y nocturnos, culminaron el plan de atención integral, lo que equivale a un resultado de 40%, es decir, un punto porcentual por encima del bimestre anterior, en razón principalmente al cambio de los lugares de residencia de las familias al interior o exterior de la ciudad. Se proyecta dar continuidad a la implementación de acciones que incentivan la culminación del plan de atención y el reconocimiento del acuerdo de corresponsabilidad.
Se precisa, que se implementaron procesos de atención integral que buscan erradicar y mitigar la situación de trabajo infantil ampliado a partir de la armonización de acciones del modelo de atención del servicio con actividades de la vida de la niñez, la adolescencia y sus familias que por causa de dicha problemática se han visto afectadas, a fin de fortalecer el agenciamiento, la movilización social de las familias, el reconocimiento del respeto y cuidado a los derechos de las y los participantes para lograr su egreso por finalización del proceso de atención y alejarlos del trabajo infantil ampliado.
A continuación se presentan los avances en los cuatro ejes de atención:
Acompañamiento psicosocial
• Se realizaron talleres con los participantes, enfocados en el reconocimiento y el empoderamiento de sus derechos y la prevención del trabajo infantil y sus consecuencias, así como en el reconocimiento y la visibilización de sus aportes a la formulación de la Política Pública Bogotá Territorio Inteligente por parte del equipo de Alta Consejería TIC Distrital.
• Se fortalecieron los procesos de atención familiar de manera permanente, con el fin de que los sistemas familiares mejoren su corresponsabilidad y participación en actividades teniendo como primer objetivo sensibilizar y abordar temas de trabajo infantil, prevención de violencias y buen trato. Se llevó a cabo el seguimiento a la inasistencia teniendo en cuenta las particularidades de cada caso y lo establecido en los acuerdos de corresponsabilidad.
• Se potenció el seguimiento a los planes de atención integral de niños, niñas, adolescentes, madres y padres, mediante estudios de caso del equipo interdisciplinar a fin de generar estrategias conjuntas para abordar de forma acertada las diferentes problemáticas referidas al conflicto intrafamiliar, elaboración de duelo, vínculos relacionales parento filiales, activaciones de ruta con entidades competentes ante presuntas vulneraciones de derechos. Se implementó el juego de creación propia “La fiesta se celebra consciente” en el marco de la Política Pública de Prevención del Consumo de Sustancias Psicoactivas.
• Desde los planes de atención se generaron estrategias para fomentar la socialización, resolución de conflictos y gestión emocional como pilar de la salud mental y prevención de las conductas disruptivas, teniendo en cuentas las necesidades identificadas en el marco de la postpandemia.
Desarrollo Pedagógico
• Las y los educadores y talleristas implementaron acciones pedagógicas que tuvieron por objetivo identificar intereses, necesidades y demandas de niñas, niños y adolescentes, para potenciarlas y fortalecerlas, de modo que su desarrollo integral conjugue la expansión de sus ciudadanías, mediante la formulación e implementación de proyectos personales, comunitarios y familiares.
Componente de gestión para la articulación
• Según las necesidades identificadas en participantes y familias, se realizaron acciones de articulación y referenciación a entidades competentes, promoviendo respuestas oportunas e integrales entre instituciones, actores políticos y sociales para la restitución, protección y garantía de derechos. Entre estas acciones se encuentran las salidas pedagógicas a Maloka, el museo del Mar, el estadio El Campin y el Jardín Botánico.
Nutrición y salubridad 
• Se brindó a niñas, niños y adolescentes una alimentación acorde con sus necesidades nutricionales a través de desayunos, almuerzos y cenas según la jornada de atención del participante; así mismo, se generaron espacios educativos para apropiar estilos de vida saludables.
• Se adelantaron historias nutricionales, se tomaron datos antropométricos a niños, niñas y adolescentes y se realizó seguimiento nutricional.
•Se solicitaron paquetes alimentarios al centro Usaquén para las y los participantes que de forma transitoria están siendo atendidos en el CDC Simón Bolívar.</t>
  </si>
  <si>
    <t>En septiembre se atendieron niñas, niños y adolescentes en situación o riesgo de trabajo infantil ampliado en los Centros Amar, se presentó la finalización del proceso de atención de algunos participantes, siendo el principal motivo el traslado de residencia de las familias al interior y exterior de la ciudad e incluso del país. Sin embargo, se proyecta efectuar el seguimiento post egreso correspondiente. Se avanzó en la implementación de acciones asociadas a los ejes de atención como se enuncia a continuación:
Acompañamiento psicosocial
• Se evidenciaron avances con niñas, niños, adolescentes y familias en la interiorización de normas y reglas dentro y fuera del contexto familiar; se identificaron factores protectores significativos para reducir la probabilidad de conductas de riesgo; la implementación progresiva de la tolerancia a la frustración y la generación de un ambiente propicio en la interacción con pares y figuras de autoridad. 
• Se avanzó en la promoción de micro empresas con las familias y la inscripción para acceder a ayuda monetaria de la Alcaldía Mayor de Bogotá a fin de fortalecer sus negocios. Se realizaron entrevistas iniciales de ingreso a las familias para recolección de datos que permitan de finir perfiles vocacionales con el fin de continuar promocionando ofertas y formaciones que aporten a mejorar las condiciones de vida de las familias. Se avanzó en la organización de historias sociales de niñas, niños y adolescentes; y en el diligenciamiento de valoraciones iniciales, teniendo en cuenta el ingreso de niñas, niños y adolescentes. 
•Se continúa la sensibilización para garantizar derechos y vincular a niña y niños al sistema de salud y educativo. Se avanzó en los compromisos del comité interno y local de víctimas para hacer seguimiento a los presuntos casos de violencia. Se avanzó en el diligenciamiento de ficha SIRBE para nuevos ingresos para caracterizar niños en acompañamiento en contexto laboral identificados en búsquedas activas.
• Se desarrolló con las familias taller de prevención del abuso contra el adulto mayor en el cual se informaron los tipos de violencias, las rutas de atención para atender los casos. Se realizó con las familias taller en coordinación con la Organización Internacional para las Migraciones - OIM sobre prevención de xenofobia, en el que se dieron a conocer las formas de este fenómeno, criterios para erradicar discriminación, estigmas y prejuicios contra la población migrante.
•Se realizaron valoraciones iniciales, asesorías, orientaciones y seguimientos a compromisos con las familias para desarrollar el plan de intervención, objetivos, inasistencias, seguimiento a procesos escolares de sus hijos; se brindaron alternativas para incrementar la corresponsabilidad a partir de la socialización de estudios de caso de egreso, socialización de avances y dificultades en el proceso familiar e individual.
• Se sensibilizó a los participantes acerca de diversas formas de identificarse e integrarse en su comunidad de forma vivencial, con creencias específicas y valores determinados. Además, se proporcionaron herramientas para desarrollar el sentido de pertenencia a su familia y sentirse orgulloso de sus raíces.
• Se realizaron talleres en el esquema auditivo y cognitivo a partir del estudio de acordes y estructuras musicales; se potenciaron habilidades corporales, estéticas y creativas con prácticas teatrales y plásticas; se propició el buen trato a partir de dinámicas diarias comportamentales y conductuales de los participantes; y se fomentaron la coordinación motriz o corporal con la educación física.
Componente de gestión para la articulación
• Se avanzó en la implementación del juego significativo como estrategia pedagógica de aprendizaje por medio de la articulación con el Museo de Bogotá, Happy Yoga, Biblio red, Casa de la Juventud, que posibilitaron el desarrollo de juegos, bloques lógicos, geometría comestible, bailo terapia, creación de cuentos y mejorar hábitos de estudio.
Componente nutrición y salubridad
• Se realizaron taller de prevención de accidentes en el cual se sensibilizó en su importancia para cuidar la integridad física, emocional y salud en general; taller de hábitos de higiene y cuidado de la salud en el que se promovió la importancia de su práctica adecuada y frecuente; y taller de hábitos de alimentación saludables y hábitos de higiene con padres madres y cuidadores.
• Se actualizaron los planes de saneamiento en los programas: limpieza y desinfección, desechos sólidos, abastecimiento o suministro de agua potable, y, control de plagas. Lo anterior, según particularidades y necesidades de las unidades operativas.</t>
  </si>
  <si>
    <t>Debido a que el indicador es bimestral para el reporte con corte a septiembre no se genera gráfica.</t>
  </si>
  <si>
    <t>En julio veinte (20) unidades operativas de la Subdirección para la Infancia se cualificaron a través de un ciclo de siete sesiones por la estrategia atrapasueños para la atención de niñas, niños y adolescentes víctimas y afectados por el conflicto armado; y se acumuló un total de 37 unidades operativas cualificadas que equivale a un resultado del indicador de 10%, el cual aumentará gradualmente durante la vigencia en la medida en que se avanza en el desarrollo de los ciclos de cualificación.
Se desarrollaron dos (2) encuentros de Cuidado emocional y encuentro de padres que lleva por nombre “Palabras dulces” donde se generó un espacio de reflexión en torno a la comunicación asertiva y afectuosa en el sistema familiar, como estrategia protectora en la primera infancia que aporte a la reconstrucción de la paz, en la cual participaron 16 unidades operativas.
En la localidad de Santa fe se culminó el ciclo de cualificación con las unidades operativas, implementando el último encuentro de autocuidado con las y los docentes denominado “Consiéntete”, que buscó reconocer las herramientas de autocuidado para ellas y ellos, invitándoles a construir espacios de calidad. A partir de esto, se recogieron experiencias significativas donde las y los participantes exteriorizaron sus sentires sobre su carga laboral y su vida personal.
En la localidad de Fontibón se implementaron los encuentros “Palabras dulces” con los padres, madres y cuidadores, reconociendo la importancia de la comunicación asertiva afianzando los lazos familiares y el rol protector de las familias, así como la acción “Consiéntete” con las docentes resaltando la importancia del cuidado y auto cuidado emocional, logrando dar cierre al ciclo de cualificación con la mayoría de las unidades operativas.
En la localidad de Engativá se logró realizar el encuentro con padres y madres, así como el encuentro de cuidado emocional con las docentes de las diferentes unidades operativas, dándole cierre a la actividad en 7 unidades operativas con el compromiso de la entrega de la gestión documental por parte de las profesionales a las distintas unidades operativas.
En la localidad de Suba se logró realizar el encuentro de padres, madres y cuidadores con las unidades operativas faltantes, y cuidado emocional, completando los 7 encuentros y haciendo la entrega de la gestión documental de 5 unidades operativas y el compromiso de finalizar la entrega en 3 unidades faltantes.</t>
  </si>
  <si>
    <t>Con corte a agosto, un total de treinta y nueve (39) unidades operativas de la Subdirección para la Infancia se cualificaron a través de un ciclo de siete sesiones, por la estrategia atrapasueños, para la atención de niñas, niños y adolescentes víctimas y afectados por el conflicto armado; esto equivale a un resultado del indicador de 13%, es decir, nueve puntos porcentuales por debajo de la meta. Se proyecta que el número de unidades operativas cualificadas aumente gradualmente durante la vigencia en la medida en que se avanza en el desarrollo de los ciclos.
Se precisa que se desarrollaron dos (2) encuentros de cuidado emocional denominado ¡Consiéntete!, que permitió culminar otro ciclo de cualificación. En la localidad de Fontibón, la primera semana de agosto se realizó el último encuentro y cierre con las maestras de la casa de pensamiento intercultural Misak. Así mismo, en la localidad Engativá se realizó el encuentro con las maestras del jardín infantil Pepitos.
De igual forma, en agosto se identificaron las localidades para el siguiente ciclo que se inicia con el correo remitido a las y los subdirectores y la comunicación con los referentes de infancia de las localidades Rafael Uribe Uribe, Usaquén, Mártires y San Cristóbal.</t>
  </si>
  <si>
    <t>Con corte a septiembre, se mantienen las 39 unidades operativas de la Subdirección para la Infancia cualificadas a través de ciclos de siete sesiones realizados por la estrategia atrapasueños, así como, el resultado del indicador de 13%, teniendo en cuenta que la totalidad de unidades con las cuales se habían iniciados ciclos los culminaron; por lo cual, se inició un nuevo ciclo de fortalecimiento técnico para la atención de niñas y niños víctimas y afectados por el conflicto armado con unidades operativas de Usaquén, Los Mártires, San Cristóbal y Rafael Uribe Uribe, a partir de la articulación con las y los referentes de infancia de cada Subdirección Local para la Integración Social.
Así mismo, se precisa que se desarrolló el espacio de concienciación “Sendero de esperanza” en el cual las cuatro localidades enunciadas participaron propiciando la reflexión mediante una experiencia simbólica frente a los procesos pedagógicos, artísticos y psicosociales para fortalecer acciones colectivas que promueven la construcción de paz en los territorios.
De igual manera, se desarrolló el espacio de sensibilización “Hilando memorias” en el que se realizó una experiencia simbólica a través de procesos pedagógicos, artísticos y psicosociales para fortalecer acciones colectivas que promueven la construcción de paz en los contextos. Adicionalmente, en Usaquén se inició el encuentro laboratorio de paz.</t>
  </si>
  <si>
    <t>En julio, el equipo lactancia materna continuó con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incentivando la participación masculina para visibilizar su rol en la promoción de la lactancia materna; se generó articulación con los hombres participantes de los colectivos masculinos avanzando en los pasos para conformar GALM masculinos.
• Acompañamiento a las salas amigas de la familia lactante en los entornos vida cotidiana, laboral, comunitario e institucional.
• Se avanzó en el proceso progresivo de contratando de las profesionales del equipo lactancia materna.
• Se realizó la planeación de la semana mundial de la lactancia materna a celebrarse la primera semana de agosto; así mismo se generaron piezas comunicativas y articulación intersectorial.</t>
  </si>
  <si>
    <t>En agosto,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realizando intervención en la reunión mensual del Colectivo de Masculinidades, en donde se revisaron los acuerdos para la cualificación en Lactancia Materna y Alimentación Infantil Saludable de los miembros del grupo. Así mismo, se socializó el objetivo, lema y propósitos de la Celebración de la Semana Mundial de la Lactancia Materna 2022, y los miembros del colectivo se comprometieron a realizar en su localidad alguna actividad alusiva a la práctica de la lactancia; en Chapinero, los profesionales del colectivo lideraron un video invitando a la comunidad a sumarse a esta celebración. En el marco de la articulación con los profesionales de la mesa RIAPI de Bosa, se realizó el 25 de agosto el conversatorio de grupos masculinos frente a la lactancia materna en el Auditorio de la Casa de la Participación de Bosa, en el cual se invitó a los asistentes a participar en la reunión presencial del 16 de septiembre con la finalidad de consolidar grupos masculinos de apoyo a la lactancia materna.
• Acompañamiento a las salas amigas de la familia lactante en los entornos vida cotidiana, laboral, comunitario e institucional.
• Se avanzó en el proceso progresivo de contratación de las profesionales del equipo lactancia materna.
• Se realizó el 5 de agosto el foro académico de la semana mundial de la lactancia materna, se generaron piezas comunicativas y articulación intersectorial.</t>
  </si>
  <si>
    <t>En septiembre,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de la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a grupos de apoyo a la lactancia materna (GALM); y se realizó articulación con profesionales de la mesa RIAPI de Bosa que permitió desarrollar una reunión con el talento humano a fin de programar acciones para desarrollar con los grupos de apoyo masculinos a la lactancia materna. Se programó taller presencial con la comunidad para el 14 de octubre en el auditorio de la Casa de la Participación de Bosa para identificar grupos de apoyo masculinos a la lactancia materna en Bosa.
• Se acompañó a las salas amigas de la familia lactante de entornos de vida cotidiana, laboral, comunitario e institucional.
• Se avanzó en el proceso progresivo de contratación de las profesionales del equipo lactancia materna.</t>
  </si>
  <si>
    <t>Debido a que el indicador es anual para el reporte con corte a septiembre no se genera gráfica.</t>
  </si>
  <si>
    <t>Con corte a julio, un total de 238 jardines infantiles privados inscritos en el Sistema de Información y Registro de Servicios Sociales han sido asesorados técnicamente, lo cual equivale a un resultado del 18%, esto es, dos puntos porcentuales por debajo de lo reportado el mes anterior, en razón a que en julio 274 jardines infantiles nuevos formalizaron su inscripción ante la Entidad, lo que desequilibra temporalmente la relación oferta y demanda, dada la capacidad de respuesta del equipo fortalecimiento técnico de la Subdirección para la Infancia donde prima el desarrollo de acciones con calidad que conlleven a generar procesos con los equipos de trabajo de los jardines infantiles.
Es importante señalar que en el mes del reporte se llevó a cabo la socialización del protocolo para la construcción y revisión del proyecto pedagógico, al igual que el ciclo El arte de cuidar y abrazar a las infancias y sus sueños, donde se abordaron los módulos: I. Promoción e implementación del buen trato, prevención del maltrato infantil. II. Documento para la activación de rutas. III Taller pacto de corresponsabilidad.</t>
  </si>
  <si>
    <t>Con corte a agosto, un total de 252 jardines infantiles privados inscritos en el Sistema de Información y Registro de Servicios Sociales han sido asesorados técnicamente, lo cual equivale a un resultado de 19% de avance respecto a lo establecido como meta; esto es un punto porcentual por encima de lo reportado el mes anterior, en razón a que 14 jardines infantiles privados que no habían participado en los ciclos ofertados durante la vigencia lo hicieron este mes. Los mencionados ciclos se enuncian a continuación: 
-Talento Humano - Proceso administrativo.
-Diálogos y Tejidos
Estos son espacios conformados por dos o más sesiones donde las y los participantes tienen la posibilidad de trascender en cuanto a las disposiciones definidas en los Estándares Técnicos para la Calidad de la Educación Inicial y analizar a través de diálogos experienciales como estas condiciones se vivencian en los jardines infantiles, de qué formas se concretizan los objetivos de la educación inicial en la diversidad que proporciona la cotidianidad con las niñas, los niños y las familias.</t>
  </si>
  <si>
    <t>Con corte a septiembre, un total de 327 jardines infantiles privados inscritos en el Sistema de Información y Registro de Servicios Sociales han sido asesorados técnicamente, lo cual equivale a un resultado del 25%, valor que corresponde a lo establecido como meta del indicador.
Así mismo, se precisa que teniendo en cuenta el ajuste de la estrategia de abordaje territorial dirigida a jardines infantiles privados, en el cual se puntualizó el sentido del desarrollo de un proceso a través de la implementación de los ciclos, los equipos de trabajo que hacen parte de los escenarios de atención han acogido la iniciativa como posibilidad de articular las orientaciones brindadas, generar claridades que fortalecen las prácticas cotidianas con las niñas y los niños, diálogos de los equipos entorno a sus vivencias en el servicio que promueven conexiones entre jardines infantiles y la creación de redes que dinamizan la atención y diversifican experiencias para niñas y niños.</t>
  </si>
  <si>
    <t>En julio se atendieron 50.205 niñas y niños de primera infancia en las modalidades jardines infantiles diurnos, nocturnos, casas de pensamiento intercultural y espacios rurales, lo cual equivale a un resultado de 80%, es decir, veinte puntos porcentuales por debajo de la meta. Esto obedece a la atención en presencialidad, la activación de estrategias para cubrimiento de cupos disponibles, algunos cierres temporales de unidades operativas y reubicación de participantes; se proyecta el aumento gradual de participantes como resultado de georreferenciaciones, búsquedas activas y activación de niñas y niños inscritos.
Se precisa que en los espacios rurales se brindó atención a las niñas y los niños de manera presencial en jornada completa en los tres espacios de Sumapaz; en el espacio rural Ruanitas entre Nubes se presentaron síntomas de enfermedad respiratoria y virus por lo que fue cerrado durante tres días, por sugerencia del centro de salud de Nazareth, para realizar cuidado en casa y evitar contagios, así como, realizar consultas médicas. Paralelamente, se realizaron acciones de desinfección en el lugar y a los elementos. En la localidad Ciudad Bolívar en el espacio rural Montaña de Colores se prestó la atención en media jornada con refrigerios reforzados. Las atenciones en general se realizaron con los equipos interdisciplinarios a través de experiencias pedagógicas de los Proyectos educativos comunitarios con enfoque diferencial, de derechos y de género.
Adicionalmente, en la modalidad jardines infantiles diurnos se implementó la presencialidad en las unidades operativas propias; se operaron los jardines infantiles sociales a partir de convenios suscritos con Cajas de Compensación Familiar, en donde se atendieron a las niñas y los niños en esquema presencial; y por medio de convenios de asociación celebrados con entidades sin ánimo de lucro se atendieron a las y los participantes en jardines infantiles cofinanciados, que brindaron atención presencial.</t>
  </si>
  <si>
    <t xml:space="preserve">En agosto se atendieron 47.668 niñas y niños de primera infancia en las modalidades jardines infantiles diurnos, nocturnos, casas de pensamiento intercultural y espacios rurales, lo cual equivale a un resultado de 85%, es decir, quince puntos porcentuales por debajo de la meta, en razón a los ajustes efectuados para garantizar la continuidad de la atención de las y los participantes de los jardines infantiles con horario adicional que venían funcionando con recurso del plan de rescate social y pasan a ser operados de manera directa por la Entidad, así como por la rotación de niñas y niños generada por el cambio de lugar de domicilio de sus familias. Se proyecta que el número de niñas y niños en las modalidades aumente con las estrategias que se implementaran de manera articulada entre nivel central y local.
Se precisa que durante el mismo se brindó atención a las niñas y los niños a través de la implementación de acciones intencionadas en los componentes nutrición y salubridad, ambientes adecuados y seguros, proceso pedagógico, talento humano y proceso administrativo de los Estándares Técnicos de Calidad para la Educación Inicial, en respuesta a sus necesidades y particularidades con el fin de contribuir a la garantía de sus derechos. Adicionalmente, en los espacios rurales se brindó atención a las y los participantes presencialmente a través de experiencias pedagógicas intencionadas y enmarcadas en los enfoques de derechos, diferencial y de género.
</t>
  </si>
  <si>
    <t>09/09/2022
Debido a que el resultado mensual del indicador ha sido estable alrededor del 80% durante los últimos meses se recomienda al proyecto evaluar la modificación de la meta anual.
Por lo demás, no se generan observaciones o recomendaciones respecto al análisis presentado en el seguimiento al indicador de gestión.</t>
  </si>
  <si>
    <t>En septiembre se atendieron 49.322 niñas y niños de primera infancia en las modalidades jardines infantiles diurnos, nocturnos, casas de pensamiento intercultural y espacios rurales, lo que equivale a un resultado de 85% cumpliendo la meta del indicador; es preciso aclarar que la meta del indicador se ajustó teniendo en cuenta las dinámicas propias de la población a la que está dirigida el servicio y de las modalidades de atención durante la vigencia.
Así mismo, se puntualiza que el resultado del indicador obedece a la migración de las familias en el territorio distrital y nacional en respuesta a aspectos económicos y sociales provocados por la pandemia, el receso escolar de la Secretaría de Educación Distrital y la finalización de convenios suscritos con terceros para la operación de jardines infantiles cofinanciados. Se proyecta que el número de niñas y niños en las modalidades aumente con las estrategias que se implementarán de manera articulada entre el nivel central y local, los procesos de georreferenciación y las búsquedas activas de participantes.
Adicionalmente, se especifica que se brindó atención a las niñas y los niños por medio de acciones intencionadas en los componentes nutrición y salubridad, ambientes adecuados y seguros, proceso pedagógico, talento humano y proceso administrativo de los Estándares Técnicos de Calidad para la Educación Inicial; se realizaron cualificaciones a las y los profesionales de las modalidades; y se desarrollaron actividades para garantizar la continuidad de la atención de las y los participantes de los jardines infantiles nocturnos que empezaron a ser operados directamente por la Entidad.
Además, en los espacios rurales de Ciudad Bolívar y Sumapaz se realizaron actividades orientadas a fortalecer el desarrollo social y personal de la primera infancia rural; se implementaron experiencias pedagógicas que enfatizaron la relevancia de los hábitos saludables en el desarrollo de las niñas y los niños, así como la siembra de semillas y el cuidado de plantas en huertas pedagógicas que posibilitaron el fortalecimiento de la autonomía, la seguridad en sí mismos, en el mundo que los rodea y la participación de niñas, niños, madres, padres, cuidadores y profesionales de primera infancia en espacios de intercambio de saberes campesinos rurales.</t>
  </si>
  <si>
    <t>El indicador se creó y oficializó a través de la Circular No. 010 de 31/03/2022.</t>
  </si>
  <si>
    <t>Con corte a julio se brindó atención a 20.925 gestantes, niñas y niños de primera infancia en las modalidades jardines infantiles diurnos (incluyendo horario adicional), nocturnos y creciendo juntos con recursos del plan de rescate social, lo que equivale a un resultado muy cercano al 100%. El aumento del resultado frente al mes anterior se debe a la creciente vinculación de participantes en las modalidades, producto de la articulación de acciones entre los equipos interdisciplinarios del nivel central y los operadores y las estrategias implementadas por los operadores de acuerdo con las particularidades de los territorios.
Así mismo, en los jardines infantiles diurnos (incluyendo horario adicional), nocturnos y creciendo juntos, se brindó atención diferencial a las y los participantes de conformidad con las realidades territoriales, sus necesidades y la promoción de su desarrollo integral a través de acciones asociadas a los componentes nutricional, pedagógico, cuidado calificado y a la corresponsabilidad de sus familias a fin de contribuir a la garantía de sus derechos.</t>
  </si>
  <si>
    <t>Con corte a agosto se brindó atención a 21.766 gestantes, niñas y niños de primera infancia en las modalidades jardines infantiles diurnos (incluyendo horario adicional), nocturnos y creciendo juntos con recursos del plan de rescate social, lo que equivale a un resultado de 104%; El aumento de dicho resultado frente al mes anterior se debe a que la reinversión de recursos permitió brindar atención a mayor número de gestantes, niñas y niños.
Se precisa que se atendió a las y los participantes por medio de acciones asociadas a los componentes nutricional, pedagógico, cuidado calificado y a la corresponsabilidad de sus familias según sus necesidades, particularidades y la promoción de su desarrollo integral.
Así mismo, se puntualiza que en agosto se culminó la ejecución de los recursos provenientes del plan de rescate social y se garantizará la continuidad de la atención de las gestantes, niñas y niños a través de la operación de las modalidades jardines infantiles diurnos (incluyendo horario adicional), nocturnos y creciendo juntos de manera directa por la Entidad con otros recursos.</t>
  </si>
  <si>
    <t>Con corte a agosto, se atendieron 21.766 gestantes, niñas y niños de primera infancia en las modalidades jardines infantiles diurnos (incluyendo horario adicional), nocturnos y creciendo juntos logrando la ejecución de la totalidad de los recursos provenientes del Plan de Rescate Social, el cumplimiento del objetivo y de la meta del indicador. En septiembre, por tanto, no se realizaron más atenciones. Por lo anterior, el indicador se derogará.</t>
  </si>
  <si>
    <t>La información presentada corresponde a las bases de datos de los participantes en atención en los servicios sociales y apoyos alimentarios a partir de enero hasta julio del 2022, se registraron 106720 datos de registros de peso y talla de participantes en atención de los servicios sociales y apoyos alimentarios entre el 1 de enero hasta el 30 de julio de 2022. De estos, se clasificaron 105891 datos de acuerdo a indicadores del estado nutricional, lo que equivale al 99,2% de los datos registrados en el periodo.</t>
  </si>
  <si>
    <t>08/08/2022 No se generan observaciones respecto al análisis presentado en el seguimiento al indicador de gestión. Se deja la siguiente recomendación: se debe adelantar todas las acciones pertinentes para dar cumplimiento a la meta propuesta en el siguiente trimestre.</t>
  </si>
  <si>
    <t>La información presentada corresponde a las bases de datos de los participantes en atención en los servicios sociales y apoyos alimentarios a partir de enero hasta agosto del 2022. Se registraron 109.928 datos de registros de peso y talla de participantes en atención de los servicios sociales y apoyos alimentarios entre el 1 de enero hasta el 31 de agosto de 2022. De estos, se clasificaron 109.034 datos de acuerdo a indicadores del estado nutricional, lo que equivale al 99,2% de los datos registrados en el periodo.</t>
  </si>
  <si>
    <t>12/09/2022 No se generan observaciones respecto al análisis presentado en el seguimiento al indicador de gestión. Se deja la siguiente recomendación: se debe adelantar todas las acciones pertinentes para dar cumplimiento a la meta propuesta en el siguiente trimestre.</t>
  </si>
  <si>
    <t>La información presentada corresponde a las bases de datos de los participantes en atención en los servicios sociales y apoyos alimentarios a partir de enero hasta septiembre del 2022, se registraron 114.740 datos de registros de peso y talla de participantes en atención de los servicios sociales y apoyos alimentarios entre el 1 de enero hasta el 30 de septiembre de 2022. De estos, se clasificaron 113794 datos de acuerdo a indicadores del estado nutricional, lo que equivale al 99,2% de los datos registrados en el periodo.</t>
  </si>
  <si>
    <t>20/10/2022 No se generan observaciones y/o recomendaciones respecto al análisis presentado en el seguimiento al indicador de gestión.</t>
  </si>
  <si>
    <t>En la implementación de la Estrategia de mil días de oportunidades para la vida en la Secretaría Distrital de Integración Social, se han programado un total de 130 familias de acuerdo con su fecha de ingreso para la concertación de acuerdos de transformación al 30 de julio de 2022. De este total, 120 familias ya tienen en vigencia sus acuerdos de transformación y ya se encuentran en la fase de "Alcanzado Logros", lo que equivale a un 92,30% de cumplimiento de la meta creciente en el periodo. Nota: en abril, no se han presentado ingresos nuevos en la estrategia.</t>
  </si>
  <si>
    <t>08/08/2022 No se generan observaciones respecto al análisis presentado en el seguimiento al indicador de gestión. Se tiene la siguiente recomendación: debemos revisar si en los próximos reportes el cumplimiento del indicador va seguir siendo mayor a la meta propuesta (70%), actualmente se encuentra en sobrecumplimiento del 132%. Si es así se recomienda actualizar la meta del indicador.</t>
  </si>
  <si>
    <t>En la implementación de la Estrategia de mil días de oportunidades para la vida en la Secretaría Distrital de Integración Social, se han programado un total de 130 familias de acuerdo con su fecha de ingreso para la concertación de acuerdos de transformación al 31 de agosto de 2022. De este total, 120 familias ya tienen en vigencia sus acuerdos de transformación y ya se encuentran en la fase de "Alcanzado Logros", lo que equivale a un 92,30% de cumplimiento de la meta creciente en el periodo. Nota: de abril a agosto, no se han presentado ingresos nuevos en la estrategia razón por la cual se supera la meta propuesta.</t>
  </si>
  <si>
    <t>12/09/2022 No se generan observaciones respecto al análisis presentado en el seguimiento al indicador de gestión. Se deja nuevamente la siguiente recomendación: debemos revisar si en los próximos reportes el cumplimiento del indicador va seguir siendo mayor a la meta propuesta (70%), actualmente se encuentra en sobrecumplimiento del 132%. Si es así se recomienda actualizar la meta del indicador.</t>
  </si>
  <si>
    <t>La Subdirección de Nutrición no realizó actividades encaminadas al cumplimiento de este indicador en el mes de septiembre, ya que hizo un análisis de la Estrategia mil días de oportunidades para la vida a partir de la implementación de los ejes y componentes de atención descritos en el lineamiento publicado, y encuentra necesario solicitar en las instancias que corresponda la derogación de este documento y todos sus formatos asociados. Adicional a ello, se observa en los reportes cualitativos del presente indicador que: 1.desde el mes de abril no se han presentado nuevos ingresos de familias,  2. las 120 familias reportadas en la fase "alcanzando logros" están vinculadas a los servicios de primera infancia del proyecto de inversión 7744 por lo que no pueden seguir reportándose para este indicador,  3. la fuente de información de este indicador no es SIRBE  en tanto que  la estrategia  no está parametrizada en el sistema de información de la entidad, 4. el denominador sobre el cual se hace el cálculo de avance es de magnitud indeterminada, en tanto que la programación no está definida en un instrumento de planeación  pues hace referencia a etapas del proceso de trabajo con las familias. Por estas razones se procederá de acuerdo con las orientaciones de la DADE a reformular las tareas asociadas a la meta 11 y modificación o derogación del presente indicador.</t>
  </si>
  <si>
    <t>20/10/2022 No se generan observaciones respecto al análisis presentado en el seguimiento al indicador de gestión. Se deja la siguiente recomendación: por favor gestionar lo más pronto posible el memorando de derogación de este indicador para oficializarlo en la próxima circular del SG.</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</si>
  <si>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31 de julio de 2022. De un total programado de 2247 participantes únicos en atención para el periodo, se generó un reporte acumulado de 1346 participantes únicos en los servicios sociales beneficiados con apoyos alimentarios con acciones de IEC-PHEVS socializadas, lo que equivale a una ejecución del 60%, de la meta establecida para el indicador.</t>
  </si>
  <si>
    <t>08/08/2022 No se generan observaciones respecto al análisis presentado en el seguimiento al indicador de gestión. Se tiene la siguiente recomendación: debemos revisar si en los próximos reportes el cumplimiento del indicador va seguir siendo mayor a la meta propuesta (95%), actualmente se encuentra en sobrecumplimiento del 107%. Si es así se recomienda actualizar la meta del indicador.</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</si>
  <si>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31 de agosto de 2022. En el mes de agosto no se reportaron nuevas acciones de promoción en estilos de vida saludable por lo que se mantienen los datos reportados el mes anterior. De un total programado de 2247 participantes únicos en atención para el periodo, se generó un reporte acumulado de 1346 participantes únicos en los servicios sociales beneficiados con apoyos alimentarios con acciones de IEC-PHEVS socializadas, lo que equivale a una ejecución del 60%, de la meta establecida para el indicador.</t>
  </si>
  <si>
    <t>12/09/2022 No se generan observaciones respecto al análisis presentado en el seguimiento al indicador de gestión. Se deja nuevamente la siguiente recomendación: debemos revisar si en los próximos reportes el cumplimiento del indicador va seguir siendo mayor a la meta propuesta (95%), actualmente se encuentra en sobrecumplimiento del 107%. Si es así se recomienda actualizar la meta del indicador.</t>
  </si>
  <si>
    <t xml:space="preserve">La Subdirección de Nutrición aporta un documento técnico que justifica la necesidad de modificar la fórmula de cálculo del presente indicador </t>
  </si>
  <si>
    <t>20/10/2022 Se genera las siguientes recomendaciones: por favor adelantar todas las acciones pertinentes para dar cumplimiento a la meta propuesta de la vigencia y frente a la actualización del indicador se debe gestionar con el equipo del SG de la SDES lo pertinente para su actualización.</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</si>
  <si>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</si>
  <si>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</si>
  <si>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</si>
  <si>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</si>
  <si>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</si>
  <si>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r>
      <t xml:space="preserve">En el mes de abril se continúa el proceso de referenciación de la población a los servicios de la Secretaria Distrital de Integración Social (SDIS) y a otros servicios de entidades tanto del sector público como del privado, lo que es registrado en el  formato de “Seguimiento a la referenciación de población (FOR-PSS-086)" de acuerdo con lo establecido en el procedimiento Orientación, Información y Referenciación (PCD-PSS-006) de la entidad.
En el desarrollo del proceso de referenciación, durante el mes en curso, se ha evidenciado un aumento en la cantidad de las mismas con respecto al mes de marzo. Se espera continuar fortaleciendo la referenciación de la población que se atiende desde el servicio de Respuesta Social. 
</t>
    </r>
    <r>
      <rPr>
        <sz val="9"/>
        <rFont val="Arial"/>
        <family val="2"/>
      </rPr>
      <t xml:space="preserve">
Con respecto a la sobre ejecución que se presento en el primer trimestre es importante señalar que el Servicio de Respuesta Social se encuentra a la espera de los resultados del cargue de información extemporánea, esta información se requiere para evaluar la tendencia que tomara el indicador, una vez se cuente con esta el servicio considerara la necesidad de ajustar a la meta a la tendencia que se presente al finalizar el segundo trimestre. </t>
    </r>
  </si>
  <si>
    <t xml:space="preserve">En el mes de julio, continuando con  el proceso de referenciación de población a los servicios de la Secretaria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Para el mes de julio, en el desarrollo del proceso de referenciación, se ha evidenciado una reducción en la cantidad de personas referenciadas con relación a  los meses anteriores, lo cual está asociado también a la disminución de personas atendidas en el servicio. Cabe anotar que el servicio atiende a demanda y según los beneficios disponibles y de personal para realizar dichas atenciones; para el mes de julio se presentó una disminución en la disponibilidad de beneficios y debido a la finalización de contratos se redujo la capacidad operativa en algunas localidades. Se evaluará a la luz de este panorama, cuál sería la afectación del indicador para tomar decisiones al respecto.
</t>
  </si>
  <si>
    <t>08/08/2022  No se generan observaciones respecto al análisis reportado para el seguimiento del indicador.</t>
  </si>
  <si>
    <t xml:space="preserve">En el mes de agosto, continuando con  el proceso de referenciación de población a los servicios de la Secretaria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Para el mes de agosto, en el desarrollo del proceso de referenciación, se ha evidenciado un aumento en la cantidad de personas referenciadas con relación al mes de julio, lo cual está asociado también al aumento de personas atendidas en el servicio. Cabe anotar que el servicio atiende a demanda y según los beneficios disponibles y de personal para realizar dichas atenciones; para el mes de agosto se presentó un aumento en la disponibilidad de beneficios y debido a la contratación de personal asociado a la prestación del servicio se aumentó la capacidad operativa en algunas localidades. Teniendo en cuenta que el indicador ha presentado sobrecumplimiento en los dos primeros trimestres de la vigencia 2022, en este mes se ha tramitado la actualización del mismo y esta se hará efectiva a partir del mes de septiembre de 2022. 
</t>
  </si>
  <si>
    <t>08/09/2022  No se generan observaciones respecto al análisis reportado para el seguimiento del indicador.</t>
  </si>
  <si>
    <t>Durante el mes de septiembre se da continuidad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el mes de septiembre se realizaron 667 referenciaciones a personas evidenciándose una ligera reducción de estas con respecto al mes de agosto. 
Para el trimestre julio, agosto, septiembre se referenciaron a los diferentes servicios sociales internos y externos a 1673 personas, de un total de 2455 personas atendidas en el servicio de Respuesta Social en el mismo periodo, logrando así un cumplimiento del 68% que corresponde a un cumplimiento del 14% por encima de lo programado en la meta del indicador. Este sobrecumplimiento está relacionado con:
• El empoderamiento del equipo humano en las unidades operativas en la realización del procedimiento Orientación, Información y Referenciación (PCD-PSS-006).
• El seguimiento y acompañamiento realizado a los profesionales del servicio, por parte del equipo coordinador.
Teniendo en cuenta que mediante circular SG 029 del 26 de septiembre del 2022 se actualizo la meta de este indicador durante el cuarto trimestre se evaluara el comportamiento de este frente al ajuste a la meta propuesta.</t>
  </si>
  <si>
    <t>6/10/2022 No se generan observaciones respecto al análisis y evidencias  reportadas para el seguimiento del indicador.</t>
  </si>
  <si>
    <t xml:space="preserve">Para el mes de abril se realizó orientación a diferentes servicios sociales internos y externos a la Secretaría Distrital de Integración Social (SDIS) a 21 familias afectadas por emergencias de origen natural o antrópico, para las cuales se realizó la Evaluación de daños, riesgo asociado y análisis de necesidades en el ámbito social - EDRAN Social, con el diligenciamiento del formato de registro de población afectada (F05). 
Dado que es el tercer mes que está en funcionamiento el indicador, el equipo de Gestión del Riesgo se va adaptando al proceso, orientando e informando a la comunidad afectada, tanto para los servicios que ofrece la SDIS, como para los ofertados por otras entidades del Sistema Distrital para la Gestión de Riesgos y Cambio Climático o gestiones necesarias ante ellos.
Con respecto a la sobre ejecución que se presento en el primer trimestre es importante señalar que el Servicio de Gestión del Riesgo no cuenta con una línea base asociada a este indicador, de manera que la medida que se tomará para ajustar la meta será las siguiente: se hará seguimiento al número familias orientadas con relación al número de familias atendidas con EDRAN Social con registro de población afectada (F05) para identificar la tendencia que se presente en el indicador y una vez se cuente con el Reporte Trimestral SIRBE de EDRAN Social con registro de población afectada (F05.) se evaluara el ajuste de la meta de acuerdo con la tendencia. </t>
  </si>
  <si>
    <t xml:space="preserve">Para el mes de julio se realizó orientación e información a diferentes servicios sociales internos y externos a la Secretaría Distrital de Integración Social (SDIS) a 15 familias afectadas por emergencias de origen natural o antrópico, para las cuales se realizó la evaluación de daños, riesgo asociado y análisis de necesidades en el ámbito social - EDRAN Social, con el diligenciamiento del formato de registro de población afectada (F05). 
El equipo de Gestión del Riesgo gradualmente a ido incrementando el desarrollo del proceso, orientando e informando a la comunidad afectada y de esta forma, respecto al mes anterior, aumentó la proporción del número de orientaciones realizadas a las familias atendidas en EDRAN SOCIAL, contrastando con el número total de familias atendidas en el período reportado.
Este aumento se analizará y evaluará en el informe  trimestral SIRBE de EDRAN Social del mes de septiembre, para poder identificar la tendencia que se pueda presentar en el indicador y tomar las medidas que sean necesarias.
</t>
  </si>
  <si>
    <t>Para el mes de agosto se brinda orientación e información de diferentes servicios sociales internos y externos a la Secretaría Distrital de Integración Social (SDIS) a 32 familias afectadas por emergencias de origen natural o antrópico, para las cuales se realizó la evaluación de daños, riesgo asociado y análisis de necesidades en el ámbito social - EDRAN Social, con el diligenciamiento del formato Registro de población afectada (F05). 
El equipo de Gestión del Riesgo gradualmente ha ido incrementando el desarrollo del proceso, orientando e informando a la comunidad afectada y de esta forma, respecto al mes anterior, aumentó la proporción del número de orientaciones realizadas a las familias atendidas en EDRAN SOCIAL, contrastando con el número total de familias atendidas en el período reportado.
Como parte del fortalecimiento del proceso de orientación e información durante este mes se realizó reunión con el equipo del servicio para dar instrucciones y claridades sobre información necesaria para el reporte del indicador.
Teniendo en cuenta la tendencia de crecimiento de los reportes de orientación e información a familias afectadas por emergencias de origen natural o antrópico, para las cuales se realizó EDRAN Social; el próximo mes se analizará y evaluará que medidas se tomaran con respecto al indicador.</t>
  </si>
  <si>
    <t>Durante el mes de septiembre el cumplimiento del indicador corresponde a 42,86 %, dado que se atendió por EDRAN Social con el diligenciamiento del formato de registro de población afectada (F05) a 28 hogares de los cuales se orientó e informo a 12.
Durante el tercer trimestre de 2022, se atendió por EDRAN Social con el diligenciamiento del formato de registro de población afectada (F05) un total de 93 hogares, realizando orientación e información a un total de 59 hogares, con lo cual el porcentaje de seguimiento fue de 63,44 %, que corresponde a un cumplimiento del 111% por encima de lo programado en la meta del indicador. Este sobrecumplimiento está relacionado con: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durante los meses de julio, agosto y septiembre.
• Las características particulares del Servicio y de las emergencias atendidas han permitido a los profesionales del servicio de Gestión del Riesgo realizar las respectivas orientaciones a las familias, durante el trimestre. 
Se puede evidenciar entonces el fortalecimiento en la orientación e información a los hogares atendidos con la EDRAN Social. 
Para el primer trimestre se logró un 36% de cumplimiento, para el segundo trimestre se logró un 33% y para el tercer trimestre se logró un 63% de cumplimiento. Teniendo en cuenta la tendencia de crecimiento de los reportes trimestrales, se concluye la necesidad de tramitar actualización de la meta del indicador.”</t>
  </si>
  <si>
    <t>Durante el mes de julio de 2022, en los Centros Proteger se ha dado continuidad a la atención integral a niñas y niños con medida de ubicación institucional, atendiendo el 100% de niñas y niños remitidos por autoridad competente (Comisario (a) de Familia / Defensor  (a) de Familia). En este mismo periodo, se han atendido a las familias de las niñas y los niños que se encuentran con medida de ubicación institucional,  avanzando en la creación de entornos protectores que garanticen que las niñas y los niños permanezcan en prevalencia de derechos y no reingresen a los sistemas de protección.
Se realizó movilización de los casos y activación de las redes familiares, sociales e institucionales de apoyo que se han requerido en cada caso particular. 
De igual manera,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Así mismo ha dado continuidad al trabajo de actualización de estándares a la fecha se cuenta con un documento preliminar de anexo técnico de los estándares de calidad de los Centros Proteger.</t>
  </si>
  <si>
    <t xml:space="preserve">
05/08/2022 No se generan más observaciones respecto al análisis reportado para el seguimiento del indicador.</t>
  </si>
  <si>
    <t>Durante el mes de agosto de 2022, en el servicio de Centros Proteger, se dio continuidad a la atención integral a niñas y niños con medida de ubicación institucional, atendiendo el 100% de niños remitidos por autoridad competente (Comisario (a) de Familia o Defensor (a) de Familia). En este periodo y en coherencia con los lineamientos establecidos, se garantizó el restablecimiento de los de derechos de las niñas y niños que ingresan con medida de ubicación institucional al servicio, los equipos interdisciplinarios desarrollaron planes de acción para cada caso en el marco de la atención integral, la prevalencia de derechos y el interés superior.  
Así mismo, se dio continuidad a procesos de intervención y acompañamiento a las familias de acuerdo con su problemática específica con el propósito de crear y fortalecer capacidades de cuidado y protección de sus hijas e hijos, lo que permitió avanzar en la disminución de los tiempos de institucionalización, el reintegro familiar y la minimización  de los reingresos al sistema de protección, evidenciando el trabajo de los equipos interdisciplinarios  y el avance  los procesos corresponsables que se adelantan con las familias. De igual manera se realizó activación de las redes familiares, sociales e institucionales de apoyo que se han requerido en cada caso particular, propendiendo por la creación de entornos protectores que garanticen que las niñas y los niños permanezcan en prevalencia de derechos.</t>
  </si>
  <si>
    <t xml:space="preserve">
08/09/2022 No se generan más observaciones respecto al análisis reportado para el seguimiento del indicador.</t>
  </si>
  <si>
    <t xml:space="preserve">Durante el mes de septiembre de 2022, en los Centros Proteger se ha dado continuidad a la atención integral a niñas y niños con medida de ubicación institucional,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de entornos protectores y seguros , el fortalecimiento de capacidades garantizando  que las niñas y los niños permanezcan en prevalencia de derechos, promoviendo el reintegro a su medio familiar y el no reingreso a los sistemas de protección.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En el periodo se dio continuidad a procesos de intervención y acompañamiento a las familias vinculadas y a las niñas y los niños en una apuesta interdisciplinar que permite el desarrollo de planes de acción que permiten superar la condición de vulneración de derechos y la garantía de los mismos.  
Se ha avanzado en realizar seguimiento oportuno mediante la realización de estudios de casos, con la participación del equipo técnico de la Subdirección para la familia,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</si>
  <si>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PSS-7753-001</t>
  </si>
  <si>
    <t>Circular Nº 29 del 26/09/2022</t>
  </si>
  <si>
    <t>Asistencia de jóvenes a sesiones grupales e individuales de las Salas de Escucha-Siente tu sexualidad.</t>
  </si>
  <si>
    <t>Determinar el número de jóvenes que asisten a sesiones de las Salas de Escucha-Siente tu sexualidad, después de ser programados, para identificar la línea base de alcance de este nuevo beneficio para las y los jóvenes de la ciudad</t>
  </si>
  <si>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</si>
  <si>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</si>
  <si>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</si>
  <si>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</si>
  <si>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</si>
  <si>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Durante el mes de septiembre se oficializó el indicador de gestión para reportar con corte 31 de diciembre, y con este fin se realizaron las siguientes acciones para cumplir con la meta establecida:
1. Reunión con el equipo que realiza las casas de escucha para esclarecer la forma de reportar la información y recolectar los soportes para el indicador de gestión.
2. Se programan 2 Salas de escucha en octubre y 1 en noviembre.
3. Se crea carpeta de soportes donde se encuentran los resultados previos a la creación del indicador.</t>
  </si>
  <si>
    <t xml:space="preserve">10/04/2022: Se recomienda realizar el análisis cualitativo del indicador en el mes de septiembre, esto debido que es el mes en el que se aprobó dicho indicador.
Por otro lado se recomienda que el reporte cuantitativo se realice en el mes de diciembre, debido a que la periodicidad de este es semestral.
12/10/2022:  No se generan más observaciones respecto al análisis reportado para el seguimiento del indicador
</t>
  </si>
  <si>
    <t>Debido a que el indicador es semestral y fue creado en septiembre, para este reporte no se genera gráfica.</t>
  </si>
  <si>
    <t>PSS-7756-003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</si>
  <si>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</si>
  <si>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</si>
  <si>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Diligenciamiento adecuado del instrumento Seguimiento psicosocial (FOR-PSS-424) que acompaña el  Plan de Atención Integral. </t>
  </si>
  <si>
    <t>(Número de personas con más de una atención en el componente de orientación psicosocial individual del servicio Casas LGBTI / Número de personas LGBTI que cuentan con una atención en el componente de orientación psicosocial individual del servicio Casas LGBTI) * 100</t>
  </si>
  <si>
    <t xml:space="preserve">Registro del Seguimiento psicosocial (FOR-PSS-424) que soportan las atenciones realizadas en el componente de orientación psicosocial individual del servicio Casas LGBTI.
</t>
  </si>
  <si>
    <t>1. Cada equipo psicosocial debe diligenciar el formato Seguimiento psicosocial (FOR-PSS-424) de manera mensual.
2. Mensualmente, la coordinadora del componente de orientación psicosocial individual consolida en un solo archivo el seguimiento de las atenciones.
3. Para obtener el denominador, la gestora de la dependencia del SG identifica el número de personas que cuentan con una atención en el componente de orientación psicosocial individual. Y para calcular el numerador, debe verificar el número de personas con más de una atención en el mismo componente.
Nota: el reporte acumulado corresponde a la suma de los valores reportados de manera mensual.</t>
  </si>
  <si>
    <t xml:space="preserve">Registro del Seguimiento psicosocial (FOR-PSS-424), con tabla resumen del resultado y análisis gráfico de la información. 
</t>
  </si>
  <si>
    <t xml:space="preserve">Durante el mes de septiembre 2022, el equipo de profesionales en psicología y trabajo social de las cuatro casas LGBTI del proyecto 7756 "Compromiso Social por la Diversidad en Bogotá", ubicadas en las localidades de Mártires, Teusaquillo, Suba y Rafael Uribe Uribe, atendió 39 personas de los sectores sociales LGBTI, sus familias y redes de apoyo, desde el componente de orientación psicosocial individual. Cabe resaltar que, 24 de ellas, recibieron más de una atención en el mes, por lo cual es posible concluir que el 62% de las personas atendidas en septiembre 2022, recibieron más de una atención en el mes. </t>
  </si>
  <si>
    <t>10/10/2022 Por favor verificar, la ubicación de los avances cuantitativos, ya que al parecer están trastocados. Así mismo, anexar en el análisis las cifras reportadas y el resultado (%) obtenido, y evidencia formulada.
18/10/2022 No se generan observaciones respecto al análisis reportado para el seguimiento del indicador.</t>
  </si>
  <si>
    <t>Para el mes de enero de 2022 se identificó que, uno de los principales factores de riesgo de habitabilidad en calle hace referencia a aquellos aspectos y dinámicas internas de cada persona, en este sentido, los discursos de los y las personas a las cuales se les aplicó el instrumento de tamizaje permitieron evidenciar que, los factores relacionados con la salud mental están altamente presentes especialmente frente a la baja autoestima, fluctuación de emociones, sentimientos de desprotección, soledad y baja tolerancia a la frustración. También se destacan como factores determinantes, aspectos relacionados con la presión de grupo, capacidad de toma de decisiones y aceptación de opiniones propias por parte de otros interlocutores.
Así mismo se destaca que, otro aspecto relevante en los factores de riesgo identificados, es el consumo problemático de sustancias psicoactivas legales o no, donde se evidenció poli consumo especialmente de mezclas entre el tabaco, alcohol, marihuana y bazuco.
En este sentido y según los análisis realizados se determina que, otros factores que han acercado a la población al riesgo de habitar la calle, son aspectos relacionados con la fragilidad de redes de apoyo, necesidades básicas insatisfecha y dificultad a la resolución de conflictos. Por otro lado, se ven enfrentados a riesgos relacionados con la cercanía a actividades delictivas, las cuales pasan por vía familiar, de amigos o personas de su entorno o contexto, aspectos estrechamente relacionados con factores individuales de codependencia y consumo de sustancias psicoactivas.</t>
  </si>
  <si>
    <t>La dinámica en los factores de riesgo de habitabilidad en calle, para el mes de febrero de 2022, presentó mayor incidencia en los factores relacionados con lo individual y lo eventual, en este sentido los discursos de los y las personas a las cuales se les aplicó el instrumento de tamizaje, permitió evidenciar que, los factores relacionados con fluctuación de emociones, sentimientos de desprotección, temor, soledad y baja tolerancia a la frustración, se encuentran presentes de forma reiterativa. En este sentido, los otros factores que inciden hacen referencia a la presión de grupo, el consumo problemático de sustancias psicoactivas legales o no con presencia de poli consumo y a la relación directa de haber afrontado situaciones relacionadas con violencia por conflicto armado, atención por centros de protección y cumplimiento de penas privativas de la libertad por actos delictivos.
Así mismo y en coherencia lo antes mencionado, se considera que otros de los factores principales que han acercado a la población, generando riesgo de habitar la calle, son aquellos asociados con pérdidas o duelos en relación con ruptura de vínculos de pareja y perdida por fallecimiento de familiares y/o personas que fueron fundamentales para la estabilidad emocional y/o económica de estas. Lo anterior también se refleja en las personas identificadas en riesgo, por la pérdida de empleo o de las actividades que les permitían el acceso a los recursos para la manutención propia o de su núcleo familiar y repercusión debido a las afectaciones por la emergencia sanitaria referente al COVID 19, enfatizando en la limitación por barreras de acceso a la atención medica en salud física y mental, relacionada con el virus u otras afectaciones.</t>
  </si>
  <si>
    <r>
      <t xml:space="preserve">En lo corrido del mes de mayo el equipo interdisciplinar realizó actividades de fortalecimiento territorial, contribuyendo al desarrollo de redes y entornos protectores en nuevos escenarios a personas identificadas en riesgo de habitar calle a través de la ruta de atención de la entidad. Entre las actividades pertinentes a la estrategia, se dio lugar al estudio de entornos de riesgo locales y al desarrollo de actividades conjuntas con actores clave, tales como la </t>
    </r>
    <r>
      <rPr>
        <i/>
        <sz val="9"/>
        <color theme="1"/>
        <rFont val="Arial"/>
        <family val="2"/>
      </rPr>
      <t>Fundación Oasis de Vida</t>
    </r>
    <r>
      <rPr>
        <sz val="9"/>
        <color theme="1"/>
        <rFont val="Arial"/>
        <family val="2"/>
      </rPr>
      <t xml:space="preserve">, la cual acoge a ciudadanos que se encuentran en alto riesgo de habitabilidad en calle, el </t>
    </r>
    <r>
      <rPr>
        <i/>
        <sz val="9"/>
        <color theme="1"/>
        <rFont val="Arial"/>
        <family val="2"/>
      </rPr>
      <t>Instituto de la caridad universal ICU, Fundaciones jóvenes para la transformación social, Organización protectora de animales maltratados - OPAM, JAC el Sociego, Jóvenes líderes de la localidad Antonio Nariño, Biblioteca itinerante biblioFucha, empresa KOJUMOTOS y entidades el Orden Distrital como Personería, Unidad Administrativa Especial de Servicios Públicos -UAESP, Instituto Distrital para la Protección de la Niñez y la Juventud – IDIPRON, Secretaría Distrital de Gobierno para la Unidad para la Atención y Reparación Integral a las Víctimas, Instituto Para La Economía Social – IPES, Secretaria Distrital de Salud, Promoambiental Distrito S.A.S ESP, Alcaldías Locales y del orden Nacional como Policía Metropolitana de Bogotá - MEBOG, Ejército Nacional de Colombia</t>
    </r>
    <r>
      <rPr>
        <sz val="9"/>
        <color theme="1"/>
        <rFont val="Arial"/>
        <family val="2"/>
      </rPr>
      <t xml:space="preserve"> entre otros; así mismo, se genera la activación de rutas y atención integral a población que se encuentre en riesgo de habitabilidad en calle. Para este mismo periodo de tiempo reportado, se realizaron jornadas de prevención universal en las localidades de Ciudad Bolívar, Tunjuelito, Usme, San Cristóbal, Fontibón, Engativá.
En este mismo sentido y en lo relacionado a la dinámica de los factores de riesgo de habitabilidad en calle, se hizo mayor énfasis a los factores relacionados con lo individual, familiar y de contexto en cada zona social y las acciones desde los enfoques de género y diferencial que se realizan desde territorio. </t>
    </r>
  </si>
  <si>
    <t xml:space="preserve">En mes de julio, el equipo interdisciplinar continuó con la realización de actividades de abordaje territorial para la identificación de personas en riesgo bajo, medio y alto, mediante la aplicación y análisis de instrumentos de tamizaje, que permitieron definir el resultado y activación de rutas cuando así se determinó. 
En coherencia a lo anterior fueron aplicados cuatro (4) instrumentos de tamizaje, mediante los cuales se identificó a tres (3) ciudadanos que se encuentran en riesgo alto y una (1) persona en riesgo medio. Mediante una gestión asertiva se obtuvo que los cuatro (4) ciudadanos aceptaron el ingreso a ruta de atención, fortaleciendo el acercamiento a la población y la adherencia a los procesos. </t>
  </si>
  <si>
    <t>11/08/2022 No se generan observaciones respecto al análisis reportado para el seguimiento del indicador.</t>
  </si>
  <si>
    <t xml:space="preserve">En lo corrido del mes de agosto, el equipo interdisciplinar continuó realizando actividades de abordaje territorial para la identificación de personas tipificadas en riesgo bajo, medio y alto, mediante la aplicación y análisis de instrumentos de tamizaje, que permitieron definir el resultado y activación de rutas cuando se consideró pertinente. 
Estos instrumentos permitieron determinar una clasificación, agrupando a los ciudadanos en riesgo alto y riesgo medio, logrando también determinar cuántos y cuáles personas aceptaron el ingreso a ruta de atención, fortaleciendo el acercamiento a la población y la adherencia a los procesos. 
</t>
  </si>
  <si>
    <t xml:space="preserve">Entre enero y septiembre de 2022, el equipo interdisciplinario realizó actividades de abordaje territorial con miras a la identificación de personas en riesgo de habitar la calle, aplicando el instrumento construido para el tamizaje de los niveles de riesgo. 
Se activaron rutas de atención a las y los ciudadanos abordados, según su interés y necesidades.
Con corte a septiembre se aplicó el instrumento de tamizaje a 159 personas, de las cuales 139 aceptaron la incorporación a rutas de atención. Si bien esto arroja un nivel de avance satisfactorio en el indicador, se evaluarán los resultados obtenidos a fin de determinar posibles medidas complementarias para mantener el desempeño en nivel sobresaliente.
</t>
  </si>
  <si>
    <t>10/10/2022 No se generan observaciones respecto al análisis reportado para el seguimiento del indicador.</t>
  </si>
  <si>
    <t>Durante el mes de julio de 2022 el equipo territorial avanzó con los procesos de identificación de ciudadanos y ciudadanas habitantes de calle que denotan interés en iniciar procesos de atención individual para el desarrollo de capacidades PIDC en el marco de la estrategia. En virtud de ello, se adelantaron acciones más rigurosas de acompañamiento a los procesos, al cumplimiento de los compromisos y seguimiento a derechos, fortaleciendo así las acciones para la dignificación de las condiciones de vida de las ciudadanas y ciudadanos habitantes de calle. 
Como acciones tangibles y complementarias, se pudo evidenciar apropiación de los conocimientos educativos y adherencia a los procesos, como el realizado en articulación con la Fundación Construimos, la cual realizó la asignación de una vivienda mediante la figura de comodato a una pareja ex habitante de calle, quien realizó plan de atención a fin de mejorar las condiciones de vivienda e instauración de un nuevo proyecto de vida.</t>
  </si>
  <si>
    <t>Para el periodo de agosto se realizaron procesos de actualización de información sobre los planes de atención individual para el desarrollo de capacidades PIDC, adicionalmente se realizaron cualificaciones técnicas con los equipos territoriales, a fin de fortalecer los procesos interdisciplinares para la generación de planes continuos y flexibles, con el objetivo de desarrollar capacidades que contribuyan a mejorar y dignificar la calidad de vida de los ciudadanos habitantes de calle que así lo expresen y no deseen desarrollar su proceso en un medio institucionalizado, sino propiamente en el territorio. 
Además, se realizaron acciones de acompañamiento a los procesos que se encuentran activos mediante el fortalecimiento de las acciones para la dignificación de las condiciones de vida de las ciudadanas y ciudadanos habitantes de calle. 
Por otro lado, las acciones adelantadas por los equipos territoriales permitieron el acercamiento de la Entidad con los distintos actores en los territorios, aspecto fundamental para la identificación de las ciudadanas y ciudadanos habitantes de calle y para su atención mediante los planes de atención.</t>
  </si>
  <si>
    <t>Se proporcionó acompañamiento a las ciudadanas y ciudadanos participantes en planes de atención individual para el desarrollo de capacidades (PAIDC). A la vez se avanzó en la actualización de información pertinente a los planes de trabajo activos, procurando darles continuidad y flexibilidad. También se prosiguió con el desarrollo de ejercicios de lectura territorial sobre el fenómeno de habitabilidad en calle y con la gestión del portafolio de servicios distrital y de rutas de atención, facilitando así el acceso a oportunidades por parte de la población habitante de calle.
Es de observarse que el indicador continúa presentando sobrecumplimiento, lo que cabe advertir, se debe en parte a la existencia de una población reducida para el denominador de medición. Si bien hay adherencia sustancial a los procesos de trabajo por parte de las personas con PAIDC, se dispone de poco talento humano para el acompañamiento en calle a la población a gran escala.</t>
  </si>
  <si>
    <t>10/10/2022 Para los siguientes reportes se recomienda hacer alusión a las cifras reportadas y  porcentajes obtenidos. No se generan observaciones respecto al análisis reportado para el seguimiento del indicador.</t>
  </si>
  <si>
    <t>Para el periodo de corte reportado, se continúa y fortalece la realización de diálogos comunitarios sobre el fenómeno social de habitabilidad en calle en las localidades urbanas de Bogotá, en razón a ello, fueron realizados cuatro (4) diálogos en las localidades de mártires, Antonio Nariño y Teusaquillo, generando acuerdo y compromisos de carácter comunitario e institucional para la transformación de imaginarios y el reconocimiento de la Política Pública Distrital para el Fenómeno de Habitabilidad en Calle. Estos escenarios permitieron el intercambio de percepciones, emociones, inconformidades y necesidades, lo que facilitó la transformación de imaginarios y conflictos asociados al fenómeno de habitabilidad en calle, desde un marco de corresponsabilidad entre los diferentes actores que confluyen en los territorios.
Los espacios de concertación y diálogo permitieron el acercamiento entre los distintos actores, y evidenciaron que los mayores conflictos existentes alrededor de la habitabilidad en calle remiten a factores como el uso del espacio público, la percepción de inseguridad y la comercialización y consumo de sustancias psicoactivas (legales e ilegales). Sobre esta base, se dio lugar al establecimiento de compromisos para el ejercicio de una mayor presencia institucional y la intervención en zonas críticas del territorio.</t>
  </si>
  <si>
    <t>En el mes de agosto se realizaron procesos de cualificación técnica con los coordinadores locales a fin de implementar medidas administrativas que permitan mejorar los procesos en la recolección de información y el reforzamiento en la realización de diálogos comunitarios sobre el fenómeno de habitabilidad en calle en Bogotá. En consecuencia, se implementan procesos de dialogo comunitario en las localidades urbanas de Bogotá, especialmente en las localidades de San Cristóbal, Fontibón, Usme, Kennedy, Teusaquillo y Bosa y en los cuales se evidencian conflictos asociados al uso del espacio público por parte de la población habitante de calle y población con carreta, además de las afectaciones a la convivencia en los territorios. 
Adicionalmente hubo participación en diferentes escenarios de movilización ciudadana en articulación con las entidades locales, lo cual permite concertar nuevos espacios para llevar a cabo diálogos comunitarios con otros actores los cuales no se habían logrado identificar con anterioridad. 
Las acciones propuestas se realizaron bajo el marco de la actuación de los enfoques de género, diferencial, de capacidades, de acción sin daño, territorial y de mitigación de riesgos y reducción de daño, en escenarios donde se presentan conflictos asociados al fenómeno de habitabilidad en calle, para la transformación de imaginarios y el mejoramiento de la convivencia ciudadana.</t>
  </si>
  <si>
    <t>Se proporcionó cualificación técnica a las y los coordinadores territoriales en aras de optimizar el levantamiento de información sobre actores sociales estratégicos y el desarrollo de diálogos comunitarios, especialmente en las localidades de Usaquén, Tunjuelito, Bosa, Kennedy, Engativá, Suba, Mártires, Rafael Uribe y Teusaquillo. Se adelantaron acciones teniendo en cuenta la persistencia de conflictos asociados a la habitabilidad de calle en los territorios, y más precisamente en relación con el uso del espacio público por parte de la población habitante de calle y carretera. 
Las acciones realizadas tomaron en consideración los enfoques de género, diferencial, territorial, de capacidades, de acción sin daño, y de mitigación de riesgos y reducción de daños. Apuntaron a la transformación de imaginarios sobre la vida en calle, al mejoramiento de la convivencia ciudadana, y a la adherencia de actores sociales a los procesos pedagógicos en calle.</t>
  </si>
  <si>
    <t>Continuando con el proceso de adaptabilidad de la prestación de los servicios, brindando una atención diferencial con enfoque de género y territorial, se procedió a consolidar los resultados de la medición preliminar, con el fin de obtener información sólida para la implementación de los enfoques. Es así como se buscó una participación activa en la mesa distrital de cuidado menstrual y se articularon acciones con la Secretaría de la Mujer y demás entidades participantes. 
De otro lado, y teniendo en cuenta el aumento de personas mayores en algunas unidades operativas, se adelantó un proceso de cualificación dirigido al equipo profesional y promotor, sobre la Política Pública Social para el Envejecimiento y la Vejez. Esto a fin de brindar herramientas y fortalecer la aplicación del enfoque diferencial con perspectiva intergeneracional.</t>
  </si>
  <si>
    <t xml:space="preserve">Para el periodo de seguimiento comprendido en el mes de agosto, se da continuidad al proceso de adaptabilidad de la prestación de los servicios, brindando una atención diferencial con enfoque de género y territorial. Asimismo, se inicia el fortalecimiento con los equipos territoriales desde la construcción de procesos y acciones con impacto territorial diferencial articulado con los equipos locales, según las necesidades de cada uno de los territorios abordades. 
En coherencia a lo antes mencionado, se inician las mesas de trabajo para construir el modelo de evaluación del proceso de adaptabilidad de la prestación de los servicios que brinde una atención diferencial con enfoque de género y territorial en los equipos locales. </t>
  </si>
  <si>
    <t>Se dio continuidad a los procesos de adaptación de la prestación de servicios, brindando atención diferencial con enfoque de género y territorial desde las estrategias del eje de ampliación de capacidades y generación de oportunidades. Así mismo, se continuó fortaleciendo a los miembros de los equipos territoriales en el desarrollo de procesos y acciones con impacto diferencial.</t>
  </si>
  <si>
    <t>Debido a que el indicador es anual, para el reporte con corte a julio no se genera gráfica.</t>
  </si>
  <si>
    <t>Dando continuidad a las acciones promovidas respecto a los procesos de inclusión social de los participantes, se brindó acompañamiento y se contribuyó al fortalecimiento institucional mediante la apropiación y retroalimentación de la ruta de seguimiento a los avances en la inclusión, con los equipos de las diferentes modalidades del servicio.</t>
  </si>
  <si>
    <t>Siguiendo las acciones promovidas respecto a los procesos de inclusión social de los participantes, durante el mes de agosto se brindó acompañamiento y se contribuyó al fortalecimiento institucional mediante la apropiación y retroalimentación de la ruta de seguimiento a los avances en la inclusión, con los equipos de las diferentes modalidades del servicio. Estos aspectos se desarrollan con miras a lograr una medición del número de ciudadanas y ciudadanos habitantes de calle y en riesgo de estarlo con avances en procesos de inclusión social, a fin de generar insumos para optimizar su abordaje integralmente.</t>
  </si>
  <si>
    <t xml:space="preserve">Se fortalecieron los procesos adelantados desde las estrategias y modalidades del proyecto, realizando acciones para la inclusión social de las y los participantes en articulación con la mesa de trabajo de terapeutas ocupacionales y con los demás profesionales asignados. </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</si>
  <si>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</si>
  <si>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</si>
  <si>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</si>
  <si>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16/03/2022 No se generan observaciones respecto al análisis reportado para el seguimiento del indicador.
Se recomienda actualizar el indicador de acuerdo a lo socializado en el comité de gestores.
</t>
  </si>
  <si>
    <t>A la fecha del reporte se programaron 4 tareas según el plan de acción del proyecto aprobado en el mes de enero del 2022 las cuales registran su avance mediante 4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elaboro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1. Se sigue trabajando en el documento técnico y conceptual, a partir de los resultados del proceso de monitoreo de logros, avances y dificultades de las condiciones que permiten la movilidad social de las mujeres jefas de hogar y sus familias
Soporte 1. Informe del proceso de identificación, caracterización, priorización y oferta de servicios del distrito a la población en situación de pobreza oculta.</t>
  </si>
  <si>
    <t xml:space="preserve">9/08/2022: Se recomienda verificar el periodo que esta presentando el análisis de   avance (julio), debido a que son los mismos que se presentaron en el mes de junio.
9/08/2022: No se generan más  observaciones respecto al análisis reportado para el seguimiento del indicador.
 Se recomienda continuar con la actualización del indicador de acuerdo a lo socializado en el comité de gestores y en las reuniones mensuales que se realizan para el reporte del SPI.
</t>
  </si>
  <si>
    <t>A la fecha del reporte se programaron 5 tareas según el plan de acción del proyecto aprobado en el mes de enero del 2022 las cuales registran su avance mediante 4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Se continua con las acciones de acompañamiento y enrutamiento a la oferta público social y privada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elaboró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con corte al 31 de agosto. 
META 4
Tarea 2. Se sigue trabajando en la reactivación de los proyectos de vida de 1536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1536 personas identificadas en pobreza oculta y priorizadas para su atención.</t>
  </si>
  <si>
    <t>5/09/2022 No se generan  observaciones respecto al análisis reportado para el seguimiento del indicador.</t>
  </si>
  <si>
    <t>Durante el periodo de reporte se programaron 13 tareas que permiten la implementación de cada una de las metas del proyecto, la realización de estas tareas se evidencia mediante la entrega de 8 soportes, los cuales consolidan las actividades desarrolladas por el proyecto.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esta tarea tiene un avance del 70% en el tercer trimestre de la actual vigencia.  
Soporte 1. Matriz de planeación, caracterización y seguimiento de recorridos territoriales de la Tropa Social.
Tarea 2. Se continua construyendo un (1) documento sobre el reconocimiento de las dinámicas de segregación socioespacial, que permita profundizar en la lectura del contexto territorial de los hogares caracterizados por la Tropa Social; esta tarea tiene un avance del 75% en el tercer trimestre de la actual vigencia.  
Soporte 1. Documento técnico de reconocimiento de las dinámicas de segregación socioespacial resultado del proceso de caracterización de la Tropa Social
META 2
Tarea 1. Se continua con las acciones de acompañamiento y enrutamiento a la oferta público social y privada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Se sigue trabajando en la vinculación al servicio Tropa Social a tu Hogar a 7.644 hogares, para su atención y el fortalecimiento de proyectos de vida de personas identificadas en pobreza, vulnerabilidad y fragilidad social.
Soporte 1.Informe de la vinculación de 7.644 hogares al servicio Tropa Social a tu Hogar, para el fortalecimiento de proyectos de vida de personas identificadas en pobreza, vulnerabilidad y fragilidad social
META 3
Tarea 1. Se elaboró un (1) tablero de control con el monitoreo de logros, avances y dificultades de los compromisos concertados en los contratos sociales familiares suscritos por los hogares acompañados por el servicio Tropa Social a tu Hogar; esta tarea tiene un avance del 70% en el tercer trimestre de la actual vigencia.  
Soporte 1. Tablero de control y monitoreo de logros, avances y dificultades de los compromisos concertados en los contratos sociales familiares suscritos por los hogares acompañados por el servicio Tropa Social a tu Hogar, donde se reportan los resultados del proceso de gestión de compromisos individuales de las mujeres jefas de hogar atendidas por el servicio, además de la identificación y gestión de las alertas reconocidas en el proceso de concertación de contratos sociales familiares.
Tarea 2: Se elaborar un (1) documento técnico y conceptual, a partir de los resultados del proceso de monitoreo de logros, avances y dificultades de las condiciones que permiten la movilidad social de las mujeres jefas de hogar y sus familias
Soporte1: Documento técnico y conceptual sobre movilidad social 
META 4
Tarea 1: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Se realizado informe del proceso de alistamiento, acompañamiento y enrutamiento a las redes de soporte para la reactivación de proyectos de vida, de 1500 personas identificadas en pobreza oculta y priorizadas para su atención.
Tarea 2. Se sigue trabajando en la reactivación de los proyectos de vida de 1536 personas identificadas en pobreza oculta y priorizadas para su atención en el servicio Tropa social a tu hogar y su modalidad Redes de soporte social para la reactivación de proyectos de vida de personas adultas y sus familias en pobreza oculta; esta tarea tiene un avance del 75% en el tercer trimestre de la actual vigencia.  
Soporte 1. Informe del proceso de identificación, caracterización, priorización y oferta de servicios del distrito a la población en situación de pobreza oculta.</t>
  </si>
  <si>
    <t xml:space="preserve">7/10/2022: No se encuentra en la carpeta  de evidencias el  "Reporte en Excel de los soportes programados para cada periodo" se recomienda subirlo para el respectivo análisis.
11/10/2022:  No se generan más observaciones respecto al análisis reportado para el seguimiento del indicador
</t>
  </si>
  <si>
    <r>
      <t>Para este periodo el indicador logró un cumplimiento del 89% de acuerdo con lo programado para lo corrido de la vigencia 2022. Lo anterior teniendo en cuenta que en el mes de julio de 2022, se atendieron a 90.366 personas mayores,  debido a</t>
    </r>
    <r>
      <rPr>
        <sz val="10"/>
        <color theme="4"/>
        <rFont val="Arial"/>
        <family val="2"/>
      </rPr>
      <t xml:space="preserve"> </t>
    </r>
    <r>
      <rPr>
        <sz val="10"/>
        <rFont val="Arial"/>
        <family val="2"/>
      </rPr>
      <t>la rotación de cupos que se da por egresos del servicio. 
Para dar cumplimiento con el indicador en este mes ingresaron 563 personas al servicio  teniendo en cuenta la validación y verificación del cumplimiento de criterios de ingreso de las personas que se encontraban en lista de espera, para así garantizar que cuente con un ingreso económico que aporta a sus necesidades básicas.
Para el cierre de este mes de julio se presentaron cupos vacíos teniendo en cuenta el egreso de personas mayores en apoyos económicos e ingreso al servicio de comunidad de cuidado, situación que generó cerrar con 24 cupos vacíos, afectando el cumplimiento del indicador, igualmente la no liberación de cupos para tener una mayor rotación afecta el indicador.</t>
    </r>
  </si>
  <si>
    <t>09/08/2022:
Ajustar redacción de acuerdo a lo solicitado.
11/08/2022:
No se generan observaciones respecto al análisis reportado para el seguimiento del indicador.</t>
  </si>
  <si>
    <t>Para este periodo reportado (agosto) el indicador logró un cumplimiento del 89%, de acuerdo con lo programado para lo corrido de la vigencia 2022. Lo anterior teniendo en cuenta que, en el mes de agosto de 2022, se atendieron a 90.298 personas mayores, teniendo en cuenta la rotación de cupos que se da por egresos del servicio.
Para dar cumplimiento con el indicador este mes ingresaron 513 Personas mayores al servicio de apoyos económicos, teniendo en cuenta la validación y verificación del cumplimiento de criterios de ingreso de las personas que se encontraban en lista de espera, para así garantizar que cuente con un ingreso económico que aporta a sus necesidades básicas.
Para el cierre de este mes de agosto se presentaron cupos nación teniendo en cuenta el egreso de personas mayores en apoyos económicos e ingreso al servicio de comunidad de cuidado, situación que generó cerrar con 9 cupos vacíos, afectando el cumplimiento del indicador, igualmente la no liberación de cupos para tener una mayor rotación afecta el indicador.</t>
  </si>
  <si>
    <t>08/09/2022:
No se generan observaciones respecto al análisis reportado para el seguimiento del indicador.</t>
  </si>
  <si>
    <t>Para el tercer trimestre del año 2022, el indicador logró un cumplimiento del 89% de acuerdo con lo programado para lo corrido de la vigencia 2022. Lo anterior teniendo en cuenta que, hasta el mes de septiembre de 2022, se atendieron a un total de 90.386 personas mayores, teniendo en cuenta la rotación de cupos que se da por egresos del servicio. 
Para dar cumplimiento con el indicador en este trimestre ingresaron al servicio 571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</si>
  <si>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10/10/2022:
No se generan observaciones respecto al análisis y evidencias reportados para el seguimiento del indicador. </t>
  </si>
  <si>
    <t>* Sistema de Información y Registro de Beneficiarios (SIRBE) (A, B y B Desplazados).
* Informes de Nómina al Corte (Cofinanciado), proveniente del Administrador Fiduciario del Programa Colombia Mayor.                          
*Base en excel de los abonos autorizados en el mes</t>
  </si>
  <si>
    <t>*Listados de Nómina de Colombia Mayor (Apoyos Cofinanciados).
 *Abonos autorizados SDIS, no autorizados SDIS mes.                   
*Reporte de cupos.</t>
  </si>
  <si>
    <t xml:space="preserve">18/03/2022:
El total indicado no corresponde con el valor de la suma realizada entre 37.637 y 49.982, revisar. 
22/03/2022:
No se generan observaciones respecto al análisis reportado para el seguimiento del indicador.  
</t>
  </si>
  <si>
    <r>
      <t>Para este periodo el indicador logra un cumplimiento del  97%, teniendo en cuenta que en el  mes julio se realizó el giro de los apoyos económicos a 37.352  apoyos económicos a  personas mayores de los apoyos tipo A, B, B, desplazados y 49.919 personas mayores del apoyo económico cofinanciado D, lo cual permitió que 87.271 personas mayores contarán con un apoyo económico de $130.0000 para cubrir alguna de sus necesidades básicas.
El  no cumplimiento del indicador en este periodo</t>
    </r>
    <r>
      <rPr>
        <sz val="10"/>
        <color theme="4"/>
        <rFont val="Arial"/>
        <family val="2"/>
      </rPr>
      <t xml:space="preserve"> </t>
    </r>
    <r>
      <rPr>
        <sz val="10"/>
        <rFont val="Arial"/>
        <family val="2"/>
      </rPr>
      <t>obedece a los puntos de control que tiene el servicio como el bloqueo preventivo de las tarjetas y las suspensión del apoyo económico Cofinanciado, lo que impacta el resultado final. 
Para el cumplimiento del indicador, las Subdirecciones locales y la Subdirección para la Vejez vienen avanzando en la depuración de los casos bloqueados para definir la situación de cada uno de las personas mayores bloqueadas y definir</t>
    </r>
    <r>
      <rPr>
        <sz val="10"/>
        <color theme="4"/>
        <rFont val="Arial"/>
        <family val="2"/>
      </rPr>
      <t xml:space="preserve"> </t>
    </r>
    <r>
      <rPr>
        <sz val="10"/>
        <rFont val="Arial"/>
        <family val="2"/>
      </rPr>
      <t>si continúan en el servicio o este cupo es liberado para permitir el ingreso de personas mayores que se encuentran en lista de espera del servicio de apoyos económicos para personas mayores.</t>
    </r>
  </si>
  <si>
    <t xml:space="preserve">09/08/2022:
En las evidencias hace falta el archivo denominado *Reporte de cupos, para poder evidenciar la meta del mes, además ajustar la redacción de acuerdo a lo requerido.
11/08/2022:
No se generan observaciones respecto al análisis y evidencias reportados para el seguimiento del indicador.  </t>
  </si>
  <si>
    <t xml:space="preserve">Para este periodo el indicador logra un cumplimiento del 97%, teniendo en cuenta que en el mes agosto se realizó el giro de los apoyos económicos a 37.476 a personas mayores de los apoyos tipo A, B, B, desplazados y 49.857 personas mayores del apoyo económico cofinanciado D, lo cual permitió que 87.333 personas mayores contarán con un apoyo económico de $130.0000 para cubrir algunas de sus necesidades básicas.
El no cumplimiento del indicador obedece a los puntos de control que tiene el servicio como el bloqueo preventivo de las tarjetas y las suspensión del apoyo económico cofinanciado, lo que impacta el resultado final. 
Para el cumplimiento del indicador, las Subdirecciones locales y la Subdirección para la Vejez vienen avanzando en la depuración de los casos bloqueados para definir la situación de cada uno de las personas mayores bloqueadas si continúan en el servicio o este cupo es liberado para permitir el ingreso de personas mayores que se encuentran en lista de espera del servicio de apoyos económicos para personas mayores.
</t>
  </si>
  <si>
    <t xml:space="preserve">08/09/2022:
Ajustar la redacción, ya que lo señalado en rojo no concuerda con la meta establecida del 98%, de hecho están en sobre cumplimiento.
09/09/2022:
No se generan observaciones respecto al análisis y evidencias reportados para el seguimiento del indicador. </t>
  </si>
  <si>
    <t>Para este periodo el indicador logra un cumplimiento del 97%, teniendo en cuenta que en el mes septiembre se realizó el giro de los apoyos económicos a 37.462 a personas mayores de los apoyos tipo A, B, B, desplazados y 49.883 personas mayores del apoyo económico cofinanciado D, lo cual permitió que 87,345 personas mayores contarán con un apoyo económico de $130.0000 para cubrir algunas de sus necesidades básicas.
El no cumplimiento del indicador obedece a los puntos de control que tiene el servicio como el bloqueo preventivo de las tarjetas y las suspensión del apoyo económico cofinanciado, lo que impacta el resultado final. 
Para el cumplimiento del indicador, las Subdirecciones locales y la Subdirección para la Vejez vienen avanzando en la depuración de los casos bloqueados para definir la situación de cada uno de las personas mayores bloqueadas si continúan en el servicio o este cupo es liberado para permitir el ingreso de personas mayores que se encuentran en lista de espera del servicio de apoyos económicos para personas mayores.</t>
  </si>
  <si>
    <t xml:space="preserve">10/10/2022:
No Hay evidencias adjuntas en la carpeta indicador 002.
12/10/2022:
No se generan observaciones respecto al análisis y evidencias reportados para el seguimiento del indicador. </t>
  </si>
  <si>
    <t xml:space="preserve">Para el periodo reportado (mes de mayo) respecto al cumplimiento de la meta han participado 26.837 personas mayores, dando cumplimiento a la implementación de la línea de atención a través de los 3 componentes definidos en el lineamiento general del Servicio Social  Centro Día, que son: Ocupación Humana, Participación y Redes, y estilos de vida saludable;  con sus 11 líneas de atención, mediante más de 1.200 encuentros generacionales diurnos y 5 Encuentros intergeneracionales con la participación de 729 personas en las Localidades de Ciudad Bolívar, Rafael Uribe Uribe, Usaquén, Teusaquillo y Fontibón, en cumplimiento  de lo establecido en la canasta mínima de servicios, de la ley 1276 de 2009. 
Actualmente se encuentran en estado "en atención" un total de 21.341 personas mayores en el servicio social en las 25 Unidades Operativas de la Modalidad Casa de la Sabiduría y 11.961 personas mayores en estado "en atención" en la Estrategia Centro Día al Barrio en 18 localidades de la ciudad, garantizando derechos y oportunidades para vivir como se quiere en la vejez.
Se amplió la cobertura de la Casa de la Sabiduría Rincón intercultural de Bosa, pasando de 1260 a 1440 personas mayores.
Por último, se logra avanzar en la articulación con 17 cooperantes estratégicos (públicos y privados) para el fortalecimiento de los procesos en el Servicio Social, en beneficio de las personas mayores, dentro de los que se incluyen: 
Secretarías: 
Distrital de Salud y Subredes integradas de servicios.
De Ambiente.
Movilidad - Tarjeta tu llave . 
Alcaldía Mayor de Bogotá - Oficina TIC, IDARTES, Museo Nacional, Museo de Arte Moderno, Museo Interactivo Maloka, Fundación Colnodos, Fundación Gilberto Alzate Avendaño, NC - Arte, Cinemateca Distrital y Tigo. </t>
  </si>
  <si>
    <t>Para el segundo trimestre de 2022,  respecto al cumplimiento de la meta, se ha logrado llegar a 27.482 personas únicas atendidas, en 25 unidades operativas en las 20 localidades de la ciudad; mediante más de 5.000 encuentros generacionales diurnos y 30 Encuentros intergeneracionales.
Se avanza en la transformación del servicio y se inicia la implementación del lineamiento que enmarca la operación en 3 componentes: Ocupación Humana, Participación y Redes, y estilos de vida saludable, con sus 11 líneas de atención. Se adoptan los Estándares de calidad del Servicio Social Centro Día, se actualizan y formalizan los documentos en el SG, aportando a la adecuada prestación del servicio que fomenta el desarrollo integral de las personas mayores de 60 años, a partir del reconocimiento y potenciación de sus capacidades, la integración a la vida familiar, social, comunitaria, cultural, económica y política de la ciudad, mediante un conjunto de estrategias, acciones y recursos teniendo en cuenta los enfoques de: derechos, territorial, poblacional, género, desarrollo humano, diferencial, participación y cultura ciudadana, que permitan aportar al mejoramiento de su calidad de vida y ampliar sus oportunidades para vivir como se quiere en la vejez.
Mediante la estrategia Centro Día al Barrio, se logra una ampliación de cobertura adicional de 11,471 personas mayores en 18 localidades de la ciudad,  garantizando derechos, fomentando el desarrollo integral y el reconocimiento de capacidades de las personas mayores.
Adicional a lo anterior, se logró la reubicación de la unidad operativa Monseñor Oscar A. Romero de la localidad Rafael Uribe Uribe con capacidad de atención de 720 personas mayores y entraron en operación las unidades operativas de la modalidad Casa de la Sabiduría: Rincón intercultural de Bosa con (1.440), Sumak Kawsay con (1.080) y Bella Flor con (720) con capacidad de atención a personas mayores, respectivamente; lo cual impacta positivamente la capacidad de atención en la ciudad, aportando al cumplimiento de los objetivos del plan de desarrollo y el cumplimiento de la PPSEV 2010 - 2025.
Además, se logra avanzar en la articulación con 17 cooperantes estratégicos (públicos y privados) para el fortalecimiento de los procesos en el Servicio Social, en beneficio de las personas mayores, dentro de los que se incluyen Secretarías:
Distrital de Salud y Subredes integradas de servicios, de Ambiente, Movilidad - Tarjeta tu llave. También la Alcaldía Mayor de Bogotá - Oficina TIC, IDARTES, Museo Nacional, Museo de Arte Moderno, Museo Interactivo Maloka, Fundación Colnodos, Fundación Gilberto Alazate Avendaño, NC - Arte, Cinemateca Distrital y Tigo.</t>
  </si>
  <si>
    <t>Para el periodo reportado (mes de julio)  se han beneficiado 27.676 personas mayores a través del Servicio Social Centro Día, de las cuales 21.265 personas mayores se encuentran en  estado en atención según lo reportado en el Sistema de Información y Registro de Beneficiarios (SIRBE). 
-Se atienden 202 personas mayores con enfoque diferencial pertenecientes a pueblos indígenas, Rrom, Raizal, Afrocolombianas y negras a través de las diferentes acciones afirmativas en cada una de las unidades operativas.
-Se está brindando atención a 58 personas mayores que pertenecen a la población indígena, Rrom, Palenquero, Afrocolombianas y negras, y a 93 participantes de la ruralidad en el sector de Serrezuela Aurora Alto. 
- Se entregaron 279 apoyos alimentarios a las personas mayores de la ruralidad, a través de la Casa de la Sabiduría el Verdegal localidad de Sumapaz, al igual que la entrega de refrigerios en cada unidad operativa como complemento a las actividades presenciales. 
-Se realizaron 11 encuentros intergeneracionales con las personas mayores y sus redes de apoyo en las Casas de la Sabiduría de Kennedy, Mártires, San Cristóbal, Engativá, Usaquén, Fontibón y Suba. 
-Se avanzó en la aplicación de las valoraciones de la actividad funcional, bitácoras y gestión documental en las 25 unidades operativas en funcionamiento.
-En la estrategia de Centro Día al Barrio se han beneficiado 11.489, personas mayores distribuidas por localidades en 4 lotes. 
-Se generó una nueva alianza estratégica con el SENA y se mantienen articulaciones con la fundación Gilberto Álzate Avendaño FUGA, Línea Converge, Impulso Colectivo, Gerencia de Danza, Museo del Oro, COLNODOS, Alta Consejería de la Alcaldía Mayor de Bogotá, TIGO, secretaria del Medio Ambiente, Jardín Botánico, IDARTES e IDRD.</t>
  </si>
  <si>
    <t xml:space="preserve">09/08/2022:
No se generan observaciones respecto al análisis reportado para el seguimiento del indicador.  </t>
  </si>
  <si>
    <t xml:space="preserve">Para el este mes reportado (agosto) se han beneficiado 27.867 personas mayores a través del Servicio Social Centro Día, de las cuales 20.972 personas mayores se encuentran es estado en atención según lo reportado en el Sistema de Información y Registro de Beneficiarios (SIRBE). A saber:
-Se atienden 207 personas mayores con enfoque diferencial pertenecientes a pueblos indígenas, Rrom, Raizal, Afrocolombianas y negras a través de las diferentes acciones afirmativas en cada una de las unidades operativas.
- Entrega de refrigerios en cada una de las actividades diseñadas en el marco de la conmemoración del mes del envejecimiento y la vejez a nivel local y distrital. 
-Capacitación al equipo técnico distrital conforme la ley 055 de 2018, y ajustes para la aplicación del Instrumento Único de Verificación (IUV)
- 1.565 personas mayores participaron en actividades de trabajo asociativo y de productividad. 
- Hubo participación en más de 20 actividades culturales, académicas, recreativas y de emprendimiento a nivel distrital, en el marco de la conmemoración del mes del envejecimiento y la vejez, con el fin de reconocer los derechos de las personas mayores, al igual que charlas en prevención de violencias, específicamente sobre el abandono en esta etapa del ciclo vital en las diferentes unidades operativas y escenarios territoriales.
-Se realizaron 17 encuentros intergeneracionales en las localidades de Suba, Bosa Ciudad Bolívar, Engativá, Rafael Uribe Uribe, Usme, Kennedy y Santa Fe, quienes contaron con la participación de 2.647 personas mayores y 561 acompañantes menores de 60 años, en temas de suma importancia que impactan de manera significativa a las personas mayores y sus redes de apoyo; algunos de ellos en el marco de la conmemoración del mes del envejecimiento y la vejez. 
-En la estrategia de Centro Día al Barrio se han beneficiado 11.658, personas mayores distribuidas por localidades en 4 lotes.
- Se realizó adición al convenio 11.868, 11.869 y 11.870 con el asociado Foro Cívico hasta el 30 de septiembre de 2022, favoreciendo la continuidad en la atención de 9.000 personas mayores, con una ampliación de 6 encuentros generacionales más por grupo. </t>
  </si>
  <si>
    <r>
      <t xml:space="preserve">Para el tercer trimestre de 2022, respecto al cumplimiento de la meta, se ha logrado llegar a 35.091 personas únicas atendidas, en 25 unidades operativas en las 18 localidades de la ciudad; mediante más de 5.000 encuentros generacionales diurnos y 30 Encuentros intergeneracionales.
Se avanza en la transformación del servicio y se inicia la implementación del lineamiento que enmarca la operación en 3 componentes: Ocupación Humana, Participación y Redes, y estilos de vida saludable, con sus 11 líneas de atención. Se adoptan los Estándares de calidad del Servicio Social Centro Día, se actualizan y formalizan los documentos en el SG, aportando a la adecuada prestación del servicio que fomenta el desarrollo integral de las personas mayores de 60 años, a partir del reconocimiento y potenciación de sus capacidades, la integración a la vida familiar, social, comunitaria, cultural, económica y política de la ciudad, mediante un conjunto de estrategias, acciones y recursos teniendo en cuenta los enfoques de: derechos, territorial, poblacional, género, desarrollo humano, diferencial, participación y cultura ciudadana, que permitan aportar al mejoramiento de su calidad de vida y ampliar sus oportunidades para vivir como se quiere en la vejez.
</t>
    </r>
    <r>
      <rPr>
        <strike/>
        <sz val="9"/>
        <color rgb="FFFF0000"/>
        <rFont val="Arial"/>
        <family val="2"/>
      </rPr>
      <t xml:space="preserve">
</t>
    </r>
    <r>
      <rPr>
        <sz val="9"/>
        <rFont val="Arial"/>
        <family val="2"/>
      </rPr>
      <t>El sobre cumplimiento obedece  a la suma de las personas mayores atendidas con participación superior al 75% del proceso de la Estrategia Centro Día al Barrio, por ello se observa un incremento superior en el cumplimiento de la meta. Esta suma sólo se realizó para el mes de septiembre por cuanto se debía considerar el cumplimiento del 75%.</t>
    </r>
  </si>
  <si>
    <t xml:space="preserve">10/10/2022:
Hace falta la evidencia: *Reporte meta SIRBE, evidencia para el numerador, adicionalmente deben recortar la estructura que debe tener la redacción del reporte: Valor del cumplimiento de la meta del indicador pare el periodo + Acción realizada (se relaciona directamente con el nombre del indicador) + Rezago y su respectiva causa o justificación  (si aplica) + Sobrecumplimiento y su causa (si aplica) + Acción de mejora (si aplica), explicar porqué del sobre cumplimiento.
12/10/2022:
No se generan observaciones respecto al análisis y evidencias reportados para el seguimiento del indicador. </t>
  </si>
  <si>
    <t>Estrategias para implementar acciones de autocuidado y dignificación en las personas mayores participantes de la modalidad cuidado transitorio.</t>
  </si>
  <si>
    <t xml:space="preserve">Para el periodo reportado (mes de enero), se realizaron 94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fortalecer los proceso de autonomía, e independencia de las personas mayores. Así mismo, a partir de dichos encuentros se logró un impacto positivo en las personas mayores en la medida que atreves de ellos se promueven las buenas prácticas asociadas a la salud física y emocional, el cuidado y autocuidado, así como el auto reconocimiento y la autoimagen. También a través de estos encuentros se potencializaron las capacidades y habilidades personales, las habilidades motoras y mentales. </t>
  </si>
  <si>
    <t xml:space="preserve">Para el periodo reportado (mes de abril)  respecto al cumplimiento de la meta, se cumplió la misma dado que se llevaron a cabo  encuentros orientados al cuidado y dignificación de las personas mayores. En dichos encuentros participaron 459 personas, las cuales continuaron fortaleciendo sus procesos de autonomía, independencia y reinducción. De igual forma, por medio de estos encuentros las personas mayores continúan adquiriendo herramientas para fortalecer sus dimensiones personales, se fortalece su salud mental y física. Por medio de los encuentros de autocuidado se fortalecen las habilidades físico-motoras, se fortalece la convivencia en el Centro de Cuidado Transitorio y se promueven prácticas que fortalece la autoimagen de la persona mayor. </t>
  </si>
  <si>
    <t xml:space="preserve">La modalidad de Cuidado Transitorio día noche esta dirigida a personas mayores en riesgo o situación de habitabilidad en calle, en esta se desarrollan de manera permanente actividades de autocuidado y dignificación desde que la persona mayor ingresa hasta que sale de la unidad operativa, en donde reciben beneficios como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ultimas actividades, en donde se trabaja la transformación de imaginarios adversos a la vejez, fortalecimiento de habilidades cognitivas, físicas, comunicativas y sociales, promoción del buen trato y prevención de violencias, hábitos de autocuidado, salud mental, entre otras. 
La participación en la actividades anteriormente descritas es voluntaria, respetando siempre la autonomía y toma de decisiones de las personas mayores participantes, encontrando que para el mes de julio, de los 319 participantes atendidos en la modalidad, 269 participaron en dichas actividades. De igual manera, se implementan estrategias para fomentar la participación en las diferentes actividades con el fin de dar cumplimiento a la meta establecida, con base en el establecimiento y la identificación de gustos e intereses con el fin de diseñar e implementar acciones que permitan a las personas mayores establecer intereses de participación. </t>
  </si>
  <si>
    <t>09/08/2022:
Profundizar más en que están haciendo para que más personas participen activamente en las actividades, y así lograr la meta.
11/08/2022:
No se generan observaciones respecto al análisis reportado para el seguimiento del indicador.</t>
  </si>
  <si>
    <r>
      <t xml:space="preserve">Para el periodo reportado (Agosto) la modalidad de Cuidado Transitorio día noche está dirigida a personas mayores en riesgo o situación de habitabilidad en calle, en esta se desarrollan de manera permanente actividades de autocuidado y dignificación desde que la persona mayor ingresa hasta que sale de la unidad operativa, en donde reciben beneficios de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últimas actividades, en donde se trabaja la transformación de imaginarios adversos a la vejez, fortalecimiento de habilidades cognitivas, físicas, comunicativas y sociales, promoción del buen trato y prevención de violencias, hábitos de autocuidado, salud mental, entre otras. 
</t>
    </r>
    <r>
      <rPr>
        <sz val="10"/>
        <color rgb="FFFF0000"/>
        <rFont val="Arial"/>
        <family val="2"/>
      </rPr>
      <t xml:space="preserve">
</t>
    </r>
    <r>
      <rPr>
        <sz val="10"/>
        <rFont val="Arial"/>
        <family val="2"/>
      </rPr>
      <t>La participación en las actividades anteriormente descritas es voluntaria, respetando siempre la autonomía y toma de decisiones de las personas mayores participantes, encontrando que de los 423 participantes atendidos en la modalidad, 353 participaron en dichas actividades. 
Es importante recalcar que la no participación de las personas mayores en las actividades de autocuidado y dignificación, se debe a que siempre se respeta la autonomía y decisión de las personas mayores y quien decide no participar en dichas actividades y solo tomar la atención básica de la modalidad, no es obligado a hacerlo.</t>
    </r>
  </si>
  <si>
    <t>08/09/2022:
Ajustar la redacción, para que quede en termino del mes que se está reportando no el trimestre porque este es reporte cualitativo, no cuantitativo.</t>
  </si>
  <si>
    <r>
      <t xml:space="preserve">Para el periodo reportado (julio, agosto, septiembre) la modalidad de Cuidado Transitorio día </t>
    </r>
    <r>
      <rPr>
        <strike/>
        <sz val="9"/>
        <color rgb="FFFF0000"/>
        <rFont val="Arial"/>
        <family val="2"/>
      </rPr>
      <t xml:space="preserve"> </t>
    </r>
    <r>
      <rPr>
        <sz val="9"/>
        <rFont val="Arial"/>
        <family val="2"/>
      </rPr>
      <t xml:space="preserve">comprende la atención transitoria en medio institucional, brindada a las personas mayores de 60 años o más que se encuentran en riesgo o situación de habitabilidad en calle en la ciudad Bogotá a través de una atención básica con servicios de alojamiento, alimentación y aseo personal, desarrollando acciones que promueven el autocuidado, la dignificación y el ejercicio de derechos, favoreciendo la autonomía y el envejecimiento activo de las personas mayores a través del cuidado y atención integral.
En lo que respecta a la medición del presente indicador, se tiene en cuenta la participación de los participantes en diferentes encuentros enmarcados en el Plan de Atención Institucional. Dichos encuentros promueven el autocuidado y la dignificación de la persona mayor participante de la modalidad de atención, en los cuales se abordan temáticas como: derechos humanos y rutas de atención; habilidades para la vida; fortalecimiento de habilidades físicas, cognitivas, comunicativas y sociales; transformación de imaginarios adversos sobre la vejez; salud mental; hábitos de autocuidado; promoción del buen trato y prevención de violencias. En este sentido, se encontró que, de los 481 participantes atendidos en la modalidad durante el trimestre (julio-agosto-septiembre/2022), 373  participaron en estos encuentros; esto equivale a decir que el 78% de las personas atendidas participaron en los encuentros señalados. Ahora bien, cabe recordar que la participación en cada uno de los encuentros es voluntaria, respetando siempre la autonomía y toma de decisiones de las personas mayores participantes. Adicional, se debe tener en cuenta que, a raíz del retorno a la normalidad, se ha evidenciado que las personas mayores, particularmente aquellas que ingresan en el horario de la noche, optan únicamente por recibir el componente nutricional, hacer uso del descanso confortable y seguro y aseo personal. </t>
    </r>
  </si>
  <si>
    <t xml:space="preserve">10/10/2022:
Ajustar redacción de acuerdo con estructura sugerida, adicionalmente la evidencia adjunta no corresponde a lo reportado como evidencia en el indicador: *Registro de personas con actuación de seguimiento PAI en el SIRBE reportado por el DADE (Numerador).
*Reporte de conteo de metas dado por DADE. (Denominador), de igual manera en el adjunto se da cuenta de 372 y no 371, como lo están reportando, revisar.
12/10/2022:
No se generan observaciones respecto al análisis y evidencias reportados para el seguimiento del indicador. 
</t>
  </si>
  <si>
    <t xml:space="preserve">Para el periodo reportado (mes de marzo) las 1.926 personas participantes de la modalidad Comunidad de Cuidado contaron con un Plan de atención individual (PAIIN). A partir de la implementación del PAIIN se ha continuado trabajando en sus distintas fases: conociendo, planeando y actuando. En estas fases se continúa fortaleciendo los procesos personales de cada persona mayor en cada uno de los componentes de la atención: ocupación humana, cuidado integral, familia, participación y redes. </t>
  </si>
  <si>
    <t xml:space="preserve">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concertan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Teniendo en cuenta lo anterior, 1.873 participantes de 1.920 cuentan con el formato que soporta las acciones realizadas dentro del Plan de atención integral individual. El caso de las personas mayores que no cuentan con el PAIIN, se debe a que son ingresos recientes a la modalidad de atención y no cumplen todavía con las fechas establecidas para el diligenciamiento del formato. </t>
  </si>
  <si>
    <t>09/08/2022:
Complementar el reporte indicando, que se está haciendo para que el 100% de las personas cuenten con el formato diligenciado.
11/08/2022:
No se generan observaciones respecto al análisis reportado para el seguimiento del indicador.</t>
  </si>
  <si>
    <r>
      <t xml:space="preserve">Para el periodo reportado (Agosto) 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concretan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
    </r>
    <r>
      <rPr>
        <sz val="10"/>
        <color rgb="FFFF0000"/>
        <rFont val="Arial"/>
        <family val="2"/>
      </rPr>
      <t xml:space="preserve">
</t>
    </r>
    <r>
      <rPr>
        <sz val="10"/>
        <rFont val="Arial"/>
        <family val="2"/>
      </rPr>
      <t>Teniendo en cuenta lo anterior, 1.526 participantes cuentan con el formato que soporta las acciones realizadas dentro del Plan de atención integral individual.</t>
    </r>
  </si>
  <si>
    <t>08/09/2022:
Ajustar la redacción, para que quede en termino del mes que se está reportando no el trimestre porque este es reporte cualitativo, no cuantitativo. 
09/09/2022:
No se generan observaciones respecto al análisis reportado para el seguimiento del indicador.</t>
  </si>
  <si>
    <t>Para el periodo reportado (septiembre) en la modalidad de Comunidad de Cuidado se brindó una atención integral a 1.969 personas mayores. Para lograr esto último, se cuenta con un Plan de Atención Integral Individual (PAIIN), una herramienta de planeación interdisciplinaria que da cuenta de las acciones propuestas para la persona mayor en el ámbito personal y que incorpora a la familia en caso de requerirse, que promueve el reconocimiento individual de las habilidades, capacidades, potencialidades de las personas mayores, así como el desarrollo de la autonomía, la seguridad, la protección y el envejecimiento activo, desde un lenguaje lúdico y artístico que correspondan a los gustos e intereses de las personas desde su identidad cultural. El PAIIN contempla 3 fases: I. Conociendo, en donde se indaga y reconocen las necesidades, gustos e intereses de la persona mayor. Esta etapa inicia desde que la persona mayor ingresa a la Comunidad de Cuidado y durante el primer mes de permanencia; II. Planeando, en esta etapa se concretan los objetivos que se quieren lograr con la persona mayor y las actividades que se proyectan realizar para dar cumplimiento a estos objetivos; III. Actuando, se refiere a las acciones que se desarrollan para cumplir los objetivos de la etapa anterior y los resultados que se obtienen. Para el trimestre reportado, el 100% de los participantes (1.969) en la Modalidad de Comunidad de Cuidado cuentan con el Plan de Atención Integral Individual, no obstante, para efectos del indicador, solo se reportan las personas que cuentan con el formato diligenciado en cada una de las etapas. Teniendo en cuenta lo anterior, 1969 participantes cuentan con el formato que soporta las acciones realizadas dentro del Plan de atención integral individual.</t>
  </si>
  <si>
    <t xml:space="preserve">10/10/2022:
No se generan observaciones respecto al análisis reportado para el seguimiento del indicador. </t>
  </si>
  <si>
    <t>Circular No. 023 del 25/07/2022</t>
  </si>
  <si>
    <t>(Número de comités realizados para el seguimiento del plan de acción/Número de comités programados  para el seguimiento del plan de acción)*100</t>
  </si>
  <si>
    <t xml:space="preserve">*Actas del Comité Operativo de Envejecimiento y Vejez. (Numerador) 
*Resolución 0511 de 2011
(Articulo No.5) - Denominador </t>
  </si>
  <si>
    <t>Durante el mes de julio se realizó la secretaría técnica de los espacios de articulación y coordinación de la Política Pública Social para el Envejecimiento y la Vejez, a través de la sesión de la Mesa Técnica de Envejecimiento y Vejez – MTEV realizada el 6 de julio y del Comité Operativo de Envejecimiento y Vejez realizados el 15 de julio y el 22 de julio de manera extraordinaria. En la sesión de Mesa Técnica de Envejecimiento y Vejez, se abordaron los siguientes temas: 
1. Plan de Acción.
2. Comité Operativo de Envejecimiento y Vejez – 15 de julio: se proyectaron los puntos de este escenario.
3. Mes del Envejecimiento y la Vejez – 2022: se presentó la proyección que en esa fecha se tenía para la celebración del mes del Envejecimiento y la Vejez.
En cuanto a las sesiones del Comité Operativo de Envejecimiento y Vejez del 15 de julio, se trató lo relacionado con las modificaciones al Plan de Acción de la PPSEV, las orientaciones para el reporte del segundo trimestre y el informe de gestión de la PPSEV correspondiente a lo estipulado en el Decreto 345 de 2010. En segundo lugar, la socialización del Informe de Barreras de Inclusión Social y Productiva para la población mayor en Bogotá, a cargo de la Secretaría Distrital de Planeación. En tercer lugar, la Socialización de la Política Pública Nacional de Envejecimiento y Vejez a cargo del Ministerio de Salud. En cuarto lugar, un punto de proposiciones y varios.
La proyección de actividades para la Celebración del Mes del Envejecimiento y la Vejez quedó aplazada para la sesión extraordinaria del COEV que se realizó el 22 de julio donde fueron analizadas las acciones proyectadas y aprobadas por parte del comité.
De esta manera, se da cumplimiento al desarrollo de la Secretaría Técnica de la PPSEV en todos los espacios previstos para este mes.</t>
  </si>
  <si>
    <t>Durante el mes reportado (agosto), no se realizaron sesiones del Comité Operativo de Envejecimiento y Vejez, pero se desarrollaron mesas técnicas con distintos sectores de la administración distrital, con el propósito de hacer los ajustes necesarios a la programación de los eventos de la Celebración del Mes del Envejecimiento y la Vejez, logrando una preparación detallada de las acciones y las responsabilidades correspondientes a cada sector. Igualmente, se destacan los encuentros con los sectores de la administración a través de las sesiones de Unidad de Apoyo Técnico, preparatorias al Consejo Distrital de Política Social realizado el 17 de agosto.</t>
  </si>
  <si>
    <t xml:space="preserve">Durante el tercer trimestre, en el ejercicio de la secretaría técnica de la Política Pública Social de Envejecimiento y Vejez se realizó en el mes de julio espacios de articulación y coordinación de la Política Pública Social para el Envejecimiento y la Vejez, a través de la sesión de la Mesa Técnica de Envejecimiento y Vejez – MTEV realizada el 6 de julio y del Comité Operativo de Envejecimiento y Vejez realizados el 15 de julio y el 22 de julio de manera extraordinaria. En la sesión de Mesa Técnica de Envejecimiento y Vejez, se abordaron los siguientes temas: 
1. Plan de Acción.
2. Comité Operativo de Envejecimiento y Vejez – 15 de julio: se proyectaron los puntos de este escenario.
3. Mes del Envejecimiento y la Vejez – 2022: se presentó la proyección que en esa fecha se tenía para la celebración del mes del Envejecimiento y la Vejez.
También se llevó a cabo, las sesiones del Comité Operativo de Envejecimiento y Vejez el 15 de julio, se trató lo relacionado con las modificaciones al Plan de Acción de la PPSEV, las orientaciones para el reporte del segundo trimestre y el informe de gestión de la PPSEV correspondiente a lo estipulado en el Decreto 345 de 2010. En segundo lugar, la socialización del Informe de Barreras de Inclusión Social y Productiva para la población mayor en Bogotá, a cargo de la Secretaría Distrital de Planeación. En tercer lugar, la Socialización de la Política Pública Nacional de Envejecimiento y Vejez a cargo del Ministerio de Salud. En cuarto lugar, un punto de proposiciones y varios.
La proyección de actividades para la Celebración del Mes del Envejecimiento y la Vejez quedó aplazada para la sesión extraordinaria del COEV que se realizó el 22 de julio donde fueron analizadas las acciones proyectadas y aprobadas por parte del comité.
Y en el mes de septiembre se desarrolló 1 Mesa Técnica de Envejecimiento y Vejez el 21 de septiembre, con el propósito de hacer un balance de los eventos de la Celebración del Mes del Envejecimiento y la Vejez, logrando recoger las opiniones, logros y dificultades evidenciadas a lo largo del mes de agosto. Asimismo, se hizo un balance del reporte de seguimiento al Plan de Acción de la Política Pública Social para el Envejecimiento y la Vejez. </t>
  </si>
  <si>
    <t xml:space="preserve">10/10/2022:
No hay evidencias adjuntas en la carpeta indicador 007.
12/10/2022:
No se generan observaciones respecto al análisis y evidencias reportados para el seguimiento del indicador. </t>
  </si>
  <si>
    <t>La Estrategia de Redes de Cuidado Comunitario en la vigencia 2021 se abordó a partir del desarrollo de actividades que incluían las líneas de acción y el cual contó con una participación de 4.124 personas, lo cual se evidenció en el registro del Banco del Tiempo Mayor .    
Para el primer semestre del año 2022, la Estrategia de Redes de Cuidado Comunitario presentó un ajuste en la estructura, transformación y armonización con la operación del Servicio Social Centro Día, en el que se proyectó el abordaje en las localidades a partir de la conformación de Redes que responden a procesos con periodicidad de cuatro meses.
Adicionalmente, los registros de información fueron actualizados y se definieron así: en el Banco del Tiempo Mayor se registran los actores públicos y/o privados vinculados al proceso como cooperantes por lo que a primer semestre de 2022, se incremento en 6, llegando a 4.130, y se estableció que el registro de participantes del proceso se llevará a cabo en la ficha SIRBE, en lo que se está avanzando actualmente y se encuentra en proceso de parametrización.
Así mismo, de acuerdo con la implementación gradual de la Estrategia de Redes de Cuidado Comunitario en 2022 se han desarrollado acciones a partir de las líneas de acción como son Prevención en violencias contra persona mayor, Reconocimiento de Saberes y Memorias de las Personas Mayores, Promoción del Autocuidado y Cuidado Colectivo y Asesoría en Cuidado en Persona Mayor, con lo que se avanza en los procesos que aportan al cumplimiento de la meta que podrá reportarse cuando se cumpla el criterio de participación en al menos el 75 % de las líneas de acción.
Los grupos de personas que están en desarrollo del proceso de conformación de redes se encuentran distribuidos en las localidades de acuerdo a la siguiente relación: Teusaquillo: 199, Ciudad Bolívar: 289, Usaquén: 118, Bosa: 142, Kennedy: 157, Fontibón: 47, Puente Aranda: 97, San Cristóbal:180, Usme:90.                    
Lo que evidencia la participación de 1.319, para ello se espera lograr evidenciar avance cuantitativo en el cumplimiento del indicador para el siguiente semestre.</t>
  </si>
  <si>
    <r>
      <t xml:space="preserve">Para el periodo reportado (mes julio) se cuenta como persona vinculada a una Red de Cuidado Comunitario, aquella que participa en al menos el 75% de las líneas de acción.  A la fecha se tienen avances importantes en la conformación de grupos y que los procesos se encuentran en desarrollo, de acuerdo a lo planeado, pero aún no se llega al 75% requerido, a continuación, se relacionan las acciones que evidencian el avance alcanzado durante el mes de julio, así:
-Desde la estrategia de Redes de Cuidado Comunitario se atendieron 59 personas mayores de pueblos indígenas en torno al intercambio de saberes desde la medicina ancestral.
-Se adelantó el proceso de construcción y actualización de mapeo de actores comunitarios públicos y/o privados y de organizaciones sociales de las localidades de Chapinero, Usaquén y Suba.
-Se logró avanzar en el proceso de articulación con líderes de la comunidad afrodescendiente de la localidad de Usme para recuperar y fortalecer una iniciativa comunitaria desde la Fundación Fucispac para que, desde allí, se puedan generar acciones para la dinamización de redes de cuidado comunitario.
- En articulación con secretaría Distrital de Salud se logró el proceso de cualificación de Primer Respondiente en modalidad teórico y práctico dirigido al equipo técnico distrital del servicio social Centro Día. 
-Se estableció mesa de trabajo con miembro de la Organización Kuagro Moná ri Palenque, para concertar acciones de trabajo conjuntas desde la Estrategia Redes de Cuidado Comunitario en el marco de las acciones afirmativas. 
- Se generaron acciones de articulación con la Fundación FUCISPAC, Corporación 21 Colombia y con la </t>
    </r>
    <r>
      <rPr>
        <strike/>
        <sz val="10"/>
        <rFont val="Arial"/>
        <family val="2"/>
      </rPr>
      <t>S</t>
    </r>
    <r>
      <rPr>
        <sz val="10"/>
        <rFont val="Arial"/>
        <family val="2"/>
      </rPr>
      <t>ecretarí</t>
    </r>
    <r>
      <rPr>
        <strike/>
        <sz val="10"/>
        <rFont val="Arial"/>
        <family val="2"/>
      </rPr>
      <t>a</t>
    </r>
    <r>
      <rPr>
        <sz val="10"/>
        <rFont val="Arial"/>
        <family val="2"/>
      </rPr>
      <t xml:space="preserve"> Distrital de Seguridad, Convivencia y Justicia. Todo aportando a la prevención de las violencias contra las personas mayores y la apropiación social del cuidado.
-Se generó una nueva alianza estratégica con el SENA y se mantienen cooperantes como </t>
    </r>
    <r>
      <rPr>
        <strike/>
        <sz val="10"/>
        <rFont val="Arial"/>
        <family val="2"/>
      </rPr>
      <t>S</t>
    </r>
    <r>
      <rPr>
        <sz val="10"/>
        <rFont val="Arial"/>
        <family val="2"/>
      </rPr>
      <t>ecretarí</t>
    </r>
    <r>
      <rPr>
        <strike/>
        <sz val="10"/>
        <rFont val="Arial"/>
        <family val="2"/>
      </rPr>
      <t>a</t>
    </r>
    <r>
      <rPr>
        <sz val="10"/>
        <rFont val="Arial"/>
        <family val="2"/>
      </rPr>
      <t xml:space="preserve"> de Salud, IPES, Fundación Keralty y </t>
    </r>
    <r>
      <rPr>
        <strike/>
        <sz val="10"/>
        <rFont val="Arial"/>
        <family val="2"/>
      </rPr>
      <t>S</t>
    </r>
    <r>
      <rPr>
        <sz val="10"/>
        <rFont val="Arial"/>
        <family val="2"/>
      </rPr>
      <t>ecretarí</t>
    </r>
    <r>
      <rPr>
        <strike/>
        <sz val="10"/>
        <rFont val="Arial"/>
        <family val="2"/>
      </rPr>
      <t>a</t>
    </r>
    <r>
      <rPr>
        <sz val="10"/>
        <rFont val="Arial"/>
        <family val="2"/>
      </rPr>
      <t xml:space="preserve">  de Desarrollo Económico a través de los diferentes encuentros con las personas mayores y sus familias en el territorio y unidades operativas.</t>
    </r>
  </si>
  <si>
    <t xml:space="preserve">Para el periodo (mes agosto) se reporta un avance en la meta en cuanto se vincularon 240 personas a la Red de Cuidado Comunitario, puesto que lograron participar de actividades que asociaron un proceso en orden al cumplimiento del 75% de las líneas de acción determinadas por la Estrategia de Redes de Cuidado Comunitario, de la siguiente manera:
-Espacio Somos Red de Cuidado: 151 personas.                                                                
-Espacio Escuela de Familia A Cuidar se Aprende: 89 personas.                                                         
De este modo es importante mencionar que se continúan generando avances en la conformación de grupos y el desarrollo de los procesos en las localidades, pero aún no se llega al 75% de las líneas de acción requerido por el total de personas, por lo cual se espera que para el próximo reporte se aumente la cantidad de procesos y personas vinculadas a la Estrategia de Redes de Cuidado Comunitario a partir de procesos constituidos en los espacios y líneas de acción de la Estrategia. </t>
  </si>
  <si>
    <t>Para el mes de septiembre del 2022, la estrategia de redes de cuidado, reporta un avance en la meta en cuanto se vincularon 296 personas a la Red de Cuidado Comunitario, puesto que lograron participar de actividades que asociaron un proceso en orden al cumplimiento del 75% de las líneas de acción determinadas por la Estrategia de Redes de Cuidado Comunitario, de la siguiente manera:                                                                
-Espacio Somos Red de Cuidado: 245 personas. 
- Espacio Escuela de Familia A Cuidar se Aprende: 51 personas.           
 De este modo es importante mencionar que se continúan generando avances en la conformación de grupos y el desarrollo de los procesos en las localidades, pero aún no se llega al 75% de las líneas de acción requerido, por lo cual se espera para el próximo reporte se aumente la cantidad de procesos y personas vinculadas a la Estrategia de Redes de Cuidado Comunitario a partir de procesos constituidos en los espacios y líneas de acción de la Estrategia.
Es importante aclarar para este corte de seguimiento que teniendo en cuenta que cuando el indicador tenía medición trimestral se realizó un reporte errado, en cuando a las cifras de cumplimiento hasta el primer trimestre, toda vez que no se tuvo en cuenta el porcentaje de 75% de cumplimiento para poder reportar dicho avance, así las cosas esta corrección se realiza a partir del reporte para el primer semestre, informando que no se ha producido avance en el cumplimiento de la meta, toda vez que no hay personas que hayan cumplido con el 75% exigido, por eso a hoy el avance de este indicador es 0%.</t>
  </si>
  <si>
    <t>El cálculo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</si>
  <si>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xml:space="preserve">
*Informe de Resultados y Balance (Numerador)
*Plan Distrital de Desarrollo (Propósito 1 -Programa 6 - Meta 49) - Denominador</t>
  </si>
  <si>
    <t xml:space="preserve">Para el periodo reportado, (mes de marzo), la estrategia de Redes de Cuidado Comunitario inició la implementación de la nueva estructura de operación, mediante acciones de referenciación, socialización e inscripción de las personas mayores pertenecientes a organizaciones sociales en las localidades dinamizadas en el 2021, a la Estrategia Centro Día al Barrio. 
Así mismo, se avanzó en el desarrollo de la sistematización de la experiencia lograda en las localidades 2021, definición de documento de lineamiento técnico,  análisis de la información estadística existente,  proyección de la atención a las localidades para primer semestre y segundo  2022 y definición del abordaje en cada uno de los espacios definidos, con el que se logrará aumentar la cobertura de forma progresiva y alcanzar la meta prevista para la vigencia.  </t>
  </si>
  <si>
    <t>Para el semestre comprendido entre enero y junio 2022,  la Estrategia de Redes de Cuidado Comunitario ha realizado un ejercicio de seguimiento a las 10 localidades (Candelaria, Santa fé, Chapinero, Mártires, Kennedy, Bosa, Suba, Ciudad Bolívar, Engativá y Teusaquillo) en las cuales desarrolló intervención en 2021, logrando un documento de sistematización de la experiencia, la integración de los grupos de redes al Servicio Social en la Modalidad Casa de la Sabiduría o Estrategia Centro Día al Barrio de acuerdo a las necesidades de las personas mayores. Y se inició el proceso de implementación gradual de la estrategia con el ajuste a la estructura en el primer semestre de 2022, logrando avanzar con 4 localidades más, con respecto al año 2021, llegando a 14. Las 4 localidades nuevas son:  Usaquén, Puente Aranda, Fontibón y San Cristóbal , en  desarrollo de  intervenciones pedagógicas y culturales entre personas mayores, ciudadanía, organizaciones sociales y comunitarias que contribuyen a la generación de procesos de cuidado colectivo, intergeneracional, y apropiación social del cuidado que configuren entornos para la prevención de violencias contra las personas mayores y reduzcan la segregación por razones de edad, a través de acciones de carácter territorial, móvil y comunitario; las cuales han sido fortalecidos mediante la gestión y articulación con cooperantes institucionales y comunitarios.</t>
  </si>
  <si>
    <t>Para el periodo reportado (mes de Julio) la Estrategia de Redes de Cuidado Comunitario ha avanzado en las localidades de Teusaquillo,  Barrios Unidos, Usaquén, Ciudad Bolívar, Bosa, Kennedy, Fontibón, San Cristóbal, Usme y Puente Aranda, acciones desarrolladas con cooperantes locales, distritales y nacionales, favoreciendo la implementación de las 4 líneas de acción definidas en los espacios Somos Red de Cuidado y Escuela de Familias A Cuidar se Aprende.  En total, desde el inicio de la vigencia se ha avanzado en la consolidación de redes de cuidado comunitario en 10 localidades en 2021 y en lo que va corrido de 2022, se ha logrado avanzar en el proceso con 6 localidades, lo que nos lleva a un cubrimiento del 80% de la ciudad, en desarrollo. 
Se tiene previsto el cubrimiento de las 4 localidades faltantes, en los meses siguientes, con personal nuevo que entra a reforzar el equipo territorial.
Cantidad de localidades con redes dinamizadas: 16.</t>
  </si>
  <si>
    <r>
      <t>09/08/2022:
Complementar el reporte indicando, que se está haciendo llegar al total de las localidades.
11/08/2022:
No se generan observaciones respecto al análisis reportado para el seguimiento del indicador</t>
    </r>
    <r>
      <rPr>
        <sz val="10"/>
        <color rgb="FF0070C0"/>
        <rFont val="Arial"/>
        <family val="2"/>
      </rPr>
      <t>.</t>
    </r>
  </si>
  <si>
    <t>Para el periodo reportado (mes de agosto) la estrategia de Redes de Cuidado Comunitario ha avanzado en 10 localidades de 2021 (Ciudad Bolívar, Kennedy, Bosa, Santa Fe, Candelaria, Suba, Engativá, Teusaquillo, Chapinero y Los Mártires). Durante lo que va corrido del año 2022 se ha logrado avanzar en el proceso con 7 localidades (Barrios Unidos, Usaquén, Fontibón, San Cristóbal, Usme, Puente Aranda y Tunjuelito) y en continuidad del año 2021 (Teusaquillo, Ciudad Bolívar, Bosa, Kennedy, Engativá, Chapinero), lo que nos permite observar intervención en 17 localidades de la ciudad.                                                                                                       
Se tiene previsto el cubrimiento de las 3 localidades faltantes, en los meses siguientes, con personal nuevo que entra a reforzar el equipo territorial.
Cantidad de localidades con redes dinamizadas: 17.</t>
  </si>
  <si>
    <t>Para el tercer trimestre de 2022 la estrategia de Redes de Cuidado Comunitario ha avanzado en 10 localidades de 2021 (Ciudad Bolívar, Kennedy, Bosa, Santa Fe, Candelaria, Suba, Engativá, Teusaquillo, Chapinero y Los Mártires). Durante lo que va corrido del año 2022 se ha logrado avanzar en el proceso con 8 localidades (Barrios Unidos, Usaquén, Fontibón, San Cristóbal, Usme, Puente Aranda, Antonio Nariño y Tunjuelito) y en continuidad del año 2021 (Teusaquillo, Ciudad Bolívar, Bosa, Kennedy y Chapinero), lo que nos permite observar intervención en 18 localidades de la ciudad.                                                                                                        
Se tiene previsto el cubrimiento de las 2 localidades faltantes, en los meses siguientes, con personal nuevo que entra a reforzar el equipo territorial.
Cantidad de localidades con redes dinamizadas: 18.</t>
  </si>
  <si>
    <t xml:space="preserve">10/10/2022:
No se generan observaciones respecto al análisis reportado para el seguimiento del indicador, recordar que el indicador es de medición semestral. </t>
  </si>
  <si>
    <t>Sin Información</t>
  </si>
  <si>
    <t>Dando apertura al segundo semestre de la presente vigencia, el equipo interdisciplinario de Centros Crecer en articulación con la Estrategia de Fortalecimiento a la Inclusión adelantó en el mes de julio 557 ejercicios de sensibilización y toma de conciencia con entidades como: COLPENSIONES, CONCEJO DE BOGOTA, COMFACUNDI, ESTACION POLICIA CHAPINERO, ESTACION POLICIA SANTA FE, ESTACION POLICIA LOS MARTIRES, CANAL CAPITAL,  SUBRED SUR ESE SEDE ADMINISTRATIVA, SECRETARIA DISTRITAL DE INTEGRACIÓN SOCIAL, CASA IWOKA, INVERSIONES JRC SAS VAPIANO, COLEGIO FE LA BICI IED, COLEGIO DISTRITAL ISABEL II, CENTRO CRECER BALCANES, CENTRO CRECER MARTIRES, CENTRO CRECER VISTA HERMOSA, CENTRO CRECER SIN LIMITES PARDO RUBIO, ECOLIMPIEZA, FORMILIMPIEZA, PARQUE LOS PERIODISTAS GABRIEL GARCIA MARQUEZ,  entre otras. Lo anterior con el propósito de seguir transformando los imaginarios sobre la discapacidad y reducir barreras actitudinales hacia las personas con discapacidad.</t>
  </si>
  <si>
    <t xml:space="preserve">9/08/2022.  No se generan observaciones respecto al análisis reportado para el seguimiento del indicador. 
Se recomienda actualizar el indicador de acuerdo a lo socializado en el comité de gestores y en las reuniones de retroalimentación SPI. </t>
  </si>
  <si>
    <t>La Estrategia de Fortalecimiento a la Inclusión adelantó en el mes de agosto 500 ejercicios de sensibilización y toma de conciencia, para un total de 4270 en lo corrido de la vigencia. Entre las entidades con las cuales en el mes de reporte, se adelantaron estos proceso de sensibilización se destacan:  CENTRO CRECER RINCON, CENTRO CRECER BOSA , CENTRO CRECER RAFAEL URIBE URIBE, CENTRO CRECER PUENTE ARANDA,CENTRO CRECER MARTIRES, HOGAR INFANTIL SOÑANDO CAMINOS  ECOLIMPIEZA, ESTACIÓN DE POLICIA KENNEDY, ALMARCHIVOS SAS,  entre otras. Lo anterior con el propósito de seguir transformando los imaginarios sobre la discapacidad y reducir barreras actitudinales hacia las personas con discapacidad.</t>
  </si>
  <si>
    <t>8/09/2022.  No se generan observaciones respecto al análisis reportado para el seguimiento del indicador.</t>
  </si>
  <si>
    <t xml:space="preserve">La Estrategia de Fortalecimiento a la Inclusión adelantó en el mes de septiembre 744 ejercicios de sensibilización y toma de conciencia, para un total de 4713 en lo corrido de la vigencia. Entre las entidades con las cuales en el mes de reporte, se adelantaron estos procesos de sensibilización se destacan: EJERCITO NACIONAL DE COLOMBIA,  DUGOTEX SA, ESTACIÓN DE POLICIA FONTIBÓN, ESTACIÓN DE POLICIA ENGATIVADISPAPELES, RECAUDO BOGOTÁ, COLEGIO IED CHARRY, UNIVERSIDAD NACIONAL DE COLOMBIA, UNIVERSIDAD PILOTO DE COLOMBIA, entre otras. Lo anterior con el propósito de dar continuidad al proceso de transformación de los imaginarios sobre la discapacidad y reducir barreras actitudinales hacia las personas con discapacidad.
Logrando un cumplimiento al 100% de los ejercicios de sensibilizacion programados en el trimestre gracias al concurso de actores como la comunidad, entidades públicas y privadas del Distrito Capital interesadas en generar transformaciones frente a los imaginarios sobre la discapacidad. Es así como se cuenta con un acumulado en la vigencia de 4713 </t>
  </si>
  <si>
    <t xml:space="preserve">7/10/2022: Se recomienda reportar la parte cuantitativa, debido a que el reporte es trimestral y se debe realizar sobre la actualizada y realizar el análisis en términos de porcentaje.
Por otro lado se recomienda subir la evidencias pertinentes.
11/10/2022.  No se generan más observaciones respecto al análisis reportado para el seguimiento del indicador
</t>
  </si>
  <si>
    <t>Circular N.º 29 del 26/09/2022</t>
  </si>
  <si>
    <t xml:space="preserve">Durante el mes de julio se realizaron 4 articulaciones con entidades públicas y privadas que permitirán  la inclusión en los entornos productivo y educativo de personas con discapacidad y cuidadores-as, en el corto y mediano plazo, es así como se adelantaron gestiones con: 
Entorno Productivo: EUROFARMA, SEGURIDAD NAPOLES, CORPROGRESO y DISPAPELES
</t>
  </si>
  <si>
    <t xml:space="preserve">9/08/2022.  No se generan observaciones respecto al análisis reportado para el seguimiento del indicador.
Se recomienda actualizar el indicador de acuerdo a lo socializado en el comité de gestores y en las reuniones de retroalimentación SPI. </t>
  </si>
  <si>
    <t>En el mes de agosto se realizaron 14 articulaciones con entidades públicas y privadas que han permitido  la inclusión en los entornos productivo y educativo de personas con discapacidad y cuidadores-as, así como la gestión en el corto y mediano plazo para su inclusión más adelante, es así como se adelantaron gestiones con: 
Entorno Educativo: INSTITUCIÓN EDUCATIVA NUEVA ESPERANZA, COLEGIO ORLANDO FALLS BORDA IED, COLEGIO DISTRITAL LOS ALPES SEDE A, COLEGIO MANUELA BELTRAN SEDE B, IED SANTA BARBARA, IED FABIO LOZANO SIMONELLI, IED COLEGIO SIERRA MORENA SEDE B, COLEGIO TANQUE LAGUNA SEDE B, COLEGIO EL PARAISO DE MANUELA BELTRAN, COLEGIO DISTRITAL RAFAEL NUÑEZ SEDE B
Entorno Productivo: TRES SOLES SEGURIDAD LTDA, SEGURIDAD SUPERIOR, ALMARCHIVOS SAS, AURBANA SAS
Logrando un total de 130 gestiones de articulación en los entornos mencionados y posibilitando la reducción de barreras que perciben las personas con discapacidad</t>
  </si>
  <si>
    <t>En el mes de septiembre se realizaron 8 articulaciones con entidades públicas y privadas que han permitido  la inclusión en los entornos productivo y educativo de personas con discapacidad y cuidadores-as, así como la gestión en el corto y mediano plazo para su inclusión más adelante, es así como se adelantaron gestiones con: 
Entorno Educativo: COLEGIO GENERAL SANTANDER, COLEGIO INTEGRAL AVANCEMOS, IED COMPARTIR JORNADA TARDE
COLEGIO SAN FRANCISCO  IED SEDE B, IED EL TESORO DE LA CUMBRE y COLEGIO NICOLAS BUENAVENTURA
Entorno Productivo: MONFRUT, SECRETOS DEL TRÓPICO.  
Es así como en el trimestre se adelantan un total de 29 articulaciones que han permitido la reducción de barreras y la posibilidad de inclusión de personas con discapacidad en dichos entornos y en lo corrido de 2022 se han adelantado un total de 141 articulaciones</t>
  </si>
  <si>
    <t xml:space="preserve">7/10/2022.  No se generan observaciones respecto al análisis reportado para el seguimiento del indicador
</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</si>
  <si>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</si>
  <si>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</si>
  <si>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</si>
  <si>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La modalidad Centros Crecer se realiza seguimiento a los participantes que se encuentran en contra jornada en el proceso de inclusión en entidades educativas públicas y privadas, en las cuales se logró identificar las barreras y los facilitadores. En el entorno recreativo se realiza en articulación con IDRD programa pausas saludables, logrando socializar a las y los participantes de forma virtual pausas saludables, fomentando la movilidad articular, el agarre de objetos, coordinación viso-manual a través de actividades manipulativas con objetos como bastón y esfero. Así mismo las unidades operativas avanzan en las articulaciones e implementación de acciones para la inclusión de los participantes en entornos deportivo, ocupacional y deportivo. 
En el marco de los procesos de inclusión liderados por el Centro Renacer en el entorno educativo, se realizó articulación con las Instituciones Educativas Distritales y por convenio, estableciendo compromisos para los procesos académico-escolares del primer semestre del año lectivo 2022; flexibilización curricular; ajustes razonables para las dinámicas de enseñanza-aprendizaje en el aula; participación en reuniones, talleres y asambleas de padres de familia;   en el entorno cultural, se realizó articulación con equipo de profesionales del Centro Cultural Sikuwayra - Localidad de Kennedy, así como la estructuración y programación de agenda de cooperación para la cualificación de talento humano en asuntos de discapacidad. 
En Centros Avanzar Se realizan encuentros locales y recreativos en las diferentes localidades obteniendo como resultado aumento de corresponsabilidad y conocimiento del entorno a nivel de recreación, deporte y cultural. Se realiza articulación con bibliotecas públicas obteniendo como resultado el conocimiento de espacios culturales nuevos, acercamiento a la lectura y apropiación del entorno. En el  entorno  educativo se realiza gestión  sobre  oferta  de  inclusión  del Centro Interactivo Maloka. 
En el período de reporte la modalidad Centros Integrarte Atención Externa, realiza procesos de articulación para la inclusión de las personas con discapacidad en los entornos: Educativo: Se inician las clases virtuales para el desarrollo de los diferentes ciclos. Se  realiza  contacto  con  CASA  DE  LA  IGUALDAD  Y  DE OPORTUNIDADES PARA LA MUJER- ANTONIO NARIÑO, en donde se encuentran adultos-as realizando validación educativa, se inicia proceso con el SENA para formación a nivel presencial y virtual con los  participantes junto con sus familias y/o cuidadoras, con  la inscripción de 69 adultos  en la plataforma Sofia Plus. Recreativo: Se  realizaron  actividades  recreativas  en  los  parques  de  San  Luis,  Benjamín  Herrera  y  Movistar  Arena. Desde las competencias motoras  se involucró a los referentes familiares y personas con discapacidad en actividad recreativa al aire libre en el  Parque  San  Cayetano,  se han logrado articular caminatas con el parque Entre Nubes para participantes y sus referentes, recorridos al Jardín Botánico. Productivo: Se mantiene el taller protegido con la vinculación de 11 participantes en actividades productivas de elaboración de Yogur Artesanal y en su comercialización. Paralelamente, 4 participantes se encuentran en el desarrollo de prácticas intramurales en los servicios de asistencia a cocina y al área de Servicios Generales y se realiza nuevamente articulación con el CADIS para determinar las ofertas educativas a las que se puede incluir a las personas con discapacidad durante este año. 
En los Centros Integrarte Atención Interna se realizó el debido proceso de matrícula de las personas que se encuentran en proceso de inclusión educativa, se da continuidad a la articulación con el IDRD, realizando actividades recreativas en la modalidad virtual, con el fin de prevenir posibles contagios por Covid-19,  en cuanto al entorno deportivo se  realizan  actividades  deportivas  virtuales  en  diferentes  disciplinas,  sesión  de  acondicionamiento  y  seguimiento  de  secuencias  de  movimientos  donde  se  fortalece  el  seguimiento  de instrucciones  y  se  promueve  la  autonomía  en  tiempos  de  ejecución,  así  mismo  se  fortalece  la  práctica  de  deporte  adaptado  en Futbol,  baloncesto,  atletismo,  boccia  con  ejercicios  específicos. En el entorno productivo se da continuidad con la preparación de alimentos calientes y productos de panificación que les  permite  el  manejo  de incentivos  a  los  participantes, manteniendo  las  habilidades  y  hábitos  ocupacionales  (tolerancia  de  la actividad, tiempo de trabajo, constancia, rendimiento, etc.), para la venta dentro del operador.</t>
  </si>
  <si>
    <t xml:space="preserve">En el mes de abril en Centros Crecer se logra vincular a diferentes participantes en instituciones distritales como el  IDRD y  BATUTA,  las  cuales  favorecen  la  participación  de  los  jóvenes  egresados  del  servicio  por mayoría de edad, garantizando así la generación de espacios para ellos. Se trabaja en la inclusión de espacios con la comunidad, mejorando su participación con los adultos mayores. Se dio continuidad con la articulación con el IDRD,  allí se logró brindar recreación y espacios de esparcimiento. Se fortalecieron habilidades de aprendizaje, sensibilización con el medio ambiente y expansión del lenguaje  a  través  del  reconocimiento de la flora y fauna de Bogotá en articulación con el Jardín Botánico,  articulación con BIBLIORED, mediante la cual se fortaleció el proceso de lectura a los niños, niñas y adolescentes. 
En el marco de los procesos de inclusión liderados por el Centro Renacer en el entorno educativo, se propició gestión y articulación con la Institución Educativa Julio Garavito Armero para retomar proceso académico-escolar de un adolescente de 15 años con discapacidad cognitiva y requerimiento de apoyos limitados, quien ingresó a protección en el mes de febrero. Por su parte, se realizó gestión para la asignación de cupo escolar de un adolescente de 13 años con discapacidad cognitiva y requerimiento de apoyos extensos en el Colegio Gustavo Restrepo.
Desde los Centros Avanzar continúan  el  proceso  de  inclusión  escolar  de los participantes que cumplen con los criterios establecidos, se avanza en la  articulación para el fortalecimiento de habilidades y capacidades cognitivas y comunicativas de los participantes, haciendo uso de los sentidos como estrategia literaria. En el entorno deportivo la población participó en la conmemoración del día mundial de actividad física,  donde se realizaron ajustes razonables  con  la  población . Se  lleva  a  cabo  el  contacto  institucional  con  JUMPA  JUMP  Centro  Ecuestre,  con  quienes se solicita  la  donación de una hora de estimulación sensomotriz con caballos . En el entorno recreativo se ejecutan  encuentros  locales  y  recreativos  en  las  diferentes  localidades  logrando mayor corresponsabilidad  y  conocimiento  del  entorno a  nivel  de  recreación,  deporte  y  cultura.  
En cuanto a Centros Integrarte Atención Externa se  logra  articulación  con  Idartes  para  la  realización  de  programa  CREA,  en  el  cual  asisten  participantes  con  procesos  de  lector  escritura establecidos, se  logró la articulación con el parque Mundo Aventura  contando con la participación de las personas con discapacidad y sus referentes familiares logrando fortalecer los vínculos afectivos y evidenciando el cumplimiento de normas, límites y reconocimiento de figuras de autoridad, así misma, en articulación con la empresa PlastiLucho se ha venido desarrollando el taller protegido con la elaboración de bolsas de papel. 
En Centros Integrarte Atención Interna s e involucra a la totalidad  de la población en la  actividad Rumba del Programa Recreovía,  en  articulación con  el Instituto Distrital de Recreación y Deporte IDRD y se  involucran en las actividades de Caminatas  Recreo ecológicas, </t>
  </si>
  <si>
    <t xml:space="preserve">En el mes de junio en el marco de los procesos de inclusión liderados por el Centro Renacer en el entorno educativo, se realizó articulación con las Instituciones Educativas Distritales y por convenio, propiciando seguimiento al proceso académico-escolar, entrega de boletines escolares; establecimiento de compromisos en relación a la asignación de guías de refuerzo escolar y nivelación para el período vacacional;  dentro de los procesos de inclusión en entorno cultural, se llevó a cabo la articulación con IDARTES, para la realización de la obra de teatro "Viajes de papel", liderado por el equipo de la tropa artística itinerante TAI de IDARTES, con el fin de visibilizar y apropiar los derechos culturales para un total de 9 articulaciones. 
En Centros Avanzar se logró adelantar 11 articulaciones con entidades como IED República Bolivariana, IED De las Américas, Palmolive, Centro de Desarrollo Comunitario Bellavista Kennedy,  Parque bellavista Kennedy, Fundación Gilberto Álzate Avendaño, Biblioteca la Giralda, Biblioteca Virgilio Barco, Biblioteca Timiza. jardín botánico José Celestino Mutis, Casa de la Juventud Antonio Nariño logrando entre otros aspectos la vinculación de las familias en procesos formativos con entidades del orden distrital, inscripción de las mujeres cuidadoras de los participantes en la ruta de subsidio de arrendamiento y acceso a vivienda con la Secretaria Distrital de Hábitat y reconocimiento por parte de los referentes familiares y cuidadores-as de las instituciones en el territorio para el acceso a oportunidades. 
En Centros Crecer durante el mes de reporte se adelantaron 27 articulaciones con entidades como IDARTES - CREA, COLEGIO OFELIA URIBE DE ACOSTA, MINTIC, MUSEO DEL ORO, INSTITUTO DE RECREACIÓN Y DEPORTE, BIBLORED.- BIBLIOTECA VIRGILIO BARCO, JARDIN BOTANICO DE BOGOTA JOSE CELESTINO MUTIS entre otras como parte de las acciones que buscan la inclusión de las personas con discapacidad en diferentes entornos.
 En Centros Integrarte Atención Interna se realiza acompañamiento a proceso de inclusión educativo con el fin de favorecer los repertorios básicos para el aprendizaje atención, concentración, memoria, percepción y seguimiento instruccional, desde el entorno recreativo se trabajaron elementos como baile de música reconocida con coreografías, ejecución de secuencias de movimiento, trabajando atención, coordinación, se avanza con la articulación y gestión para la participación en la competencia de Trail running con la entidad privada AIRE LIBRE Y AVENTURA, CORRECAMINOS BOGOTÁ, se iniciaron dos talleres productivos de Transformación y Manipulación de alimentos y  Producción Agrícola. Adicional a esto se dio inicio al Taller Protegido de Elaboración de Instrumentos musicales y al Taller Prevocacional de Elaboración de Elementos Decorativos en total se logran 43  articulaciones en la modalidad. 
En Centros Integrarte Atención Externa 10 articulaciones con entidades como BIBLIOTECA PÚBLICA LAGO TIMIZA, Fundación Viva Colombia, BIBLIOTECA PÚBLICA LA VICTORIA, SECRETARIA DE SALUD SUBRED INTEGRADA DE SERVICIOS DE SALUD SUROCCIDENTE, IDRD ESCUELA DE LA BICICLETA, IDARTES, Fundación Viva Colombia, SALIDA AL PARQUE DISTRITAL DE SAN CRISTÓBAL, CDC BELLAVISTA  EN MEDIO ACUÁTICO. 
En Centros Crecer el equipo de educación especial de las 16 Unidades operativas realizó articulación  de  forma  presencial  en  diferentes  entornos  educativos,  en  las  cuales se evidenciaron procesos de inclusión educativa efectiva con algunos participantes y se  realiza  seguimiento  a  participantes que  se  encuentran  en  contrajornada, en el entorno recreativo se realizó articulación con IDARTES para el desarrollo de actividades de vacaciones recreativas Converge, música, literatura, teatro y artes plásticas, espacios que han permitido tener con los niños rutinas diferentes de diversión y aprendizaje y su vinculación a  diferentes participantes en instituciones distritales  como  BIBLORED, Idartes Fundación Batuta, Secretaría  de  Cultura, Instituto Distrital para la Recreación y el Deporte, favoreciendo y  garantizando  la  generación  de espacios para los participantes. 
Todas estas acciones se encaminan al reconocimiento de las personas con discapacidad adicionalmente busca fortalecer las redes sociales e institucionales, con el fin de garantizar el sostenimiento e inclusión social de las personas con discapacidad y la familia en su medio comunitario de residencia minimizando los imaginarios negativos culturales y sociales existentes en los ambientes familiares que los rodean, a través de actividades lúdico-pedagógicas, buscando así respuestas incluyentes de la comunidad y lazos de solidaridad ciudadana. En total se logra un total de 57 articulaciones en el periodo. Es importante mencionar que debido a la finalización de los procesos de atención en centros de atención externa se evidencia una baja en las acciones de articulación proyectadas en el periodo de reporte. 
Es así como se adelantaron durante el segundo trimestre un total de 250 articulaciones desde las modalidades de atención mencionadas que permitieron la inclusión y visibilización de los participantes en entornos recreativos, culturales y deportivos luego de las dificultades evidenciadas por las medidas derividas por el covid-19, equivalente al 100% de la meta programada </t>
  </si>
  <si>
    <t xml:space="preserve">Desde Centros Crecer como parte de la implementación del modelo integral a familias se adelantaron 224 intervenciones con los cuidadores o referentes familiares, en donde se generaron seguimientos a las dinámicas familiares y a las condiciones habitacionales de los participantes y sus familias, así mismo se llevaron a cabo entrevistas en las cuales se realizó orientación de acuerdo con  las particularidades de cada grupo familiar, promoviendo al mismo tiempo el compromiso de las familias  frente a los procesos de corresponsabilidad en  los procesos de salud de los participantes, tratamientos farmacológicos, procesos de  autocuidado  e independencia  en  actividades de alimentación y vestido.
Durante el periodo el Centro Renacer realizó en acciones para la implementación del modelo de atención integral dirigidas a la garantía de establecimiento de derechos por medio del reforzamiento del vínculo afectivos, reconocimiento de roles, orientaciones frente al proceso, seguimiento a los compromisos de corresponsabilidad, entrevista a la familia para preparación al egreso y entrevista inicial a los referentes familiares para el beneficio de los niños, niñas y adolescentes.
Durante el mes de julio en Centros Avanzar se llevaron a cabo procesos de intervención con familia, en función de promover acciones de corresponsabilidad frente a los planes de intervención de los NNA, para el desarrollo de sus habilidades. De igual manera se fortalecen redes de apoyo en función de eliminar barreras de acceso para los NNA 
En los Centros Integrarte Atención Interna se fomentó en la red familiar la participación en las actividades del diario vivir de la persona con discapacidad con el fin de que apoyen de manera activa el proceso terapéutico de la persona con discapacidad, mantener espacios de corresponsabilidad del sistema familiar con el proceso integral de la persona con discapacidad encaminado al mejoramiento de su calidad de vida, además, realizar apoyo psicosocial al grupo familiar con el fin de mejorar las relaciones entre los miembros del núcleo familiar,  al igual que efectuar visitas domiciliarias e intervenciones en medio institucionales con otros miembros del sistema familiar, reforzar los lazos afectivos entre los referentes familiares y la persona con discapacidad. 
En Centros Integrarte Atención Externa se han llevado a cabo intervenciones individuales con familia orientadas a fortalecer el manejo de pautas de crianza al interior de los hogares y favorecer el aumento de los niveles de corresponsabilidad en los procesos de atención, mediante ejercicios de diálogo y reflexión permitiendo establecer acuerdos y compromisos. 
 </t>
  </si>
  <si>
    <r>
      <t xml:space="preserve">En el mes de agosto es de destacar que el Centro Renacer adelanta procesos de fortalecimiento de vínculos afectivos del grupo familiar y seguimiento a compromisos de corresponsabilidad en el proceso de restablecimiento de derechos e Intervención desde el área psicosocial con familias para la socialización de los procesos socio legales y seguimiento a la medida adoptada por Defensoría para garantizar los derechos de los participantes y se realiza atención a </t>
    </r>
    <r>
      <rPr>
        <i/>
        <sz val="9"/>
        <color theme="1"/>
        <rFont val="Arial"/>
        <family val="2"/>
      </rPr>
      <t>padrinos de corazón de la estrategia Referentes Afectivos</t>
    </r>
    <r>
      <rPr>
        <sz val="9"/>
        <color theme="1"/>
        <rFont val="Arial"/>
        <family val="2"/>
      </rPr>
      <t xml:space="preserve"> del ICBF de manera presencial en la institución, manejando los protocolos de bioseguridad con el fin de favorecer las relaciones y vínculos afectivos entre los niños, niñas y adolescentes con sus redes vinculares.
Desde Centros Crecer se enviaron guías de trabajo en casa orientados por los profesionales para su aplicación en el hogar, de acuerdo con las habilidades y necesidades de los niños niñas y adolescentes. Así mismo el área de Trabajo  Social  posibilitó  acciones encaminadas al fortalecimiento de la salud mental y bienestar  emocional  de  los  cuidadores,  a  través  de procesos  formativos  presenciales y virtuales en el "Curso conecta con tus emociones" liderado por la Secretaría de Salud. En cumplimiento a la  implementación del modelo integral de familias, se desarrollan  intervenciones  con  cuidadores  y referentes familiares, seguimientos a las dinámicas  familiares y a las  condiciones habitacionales de los participantes y sus familias, así mismo se llevan a cabo entrevistas para la atención oportuna y orientaciones de acuerdo con las particularidades de cada grupo familiar e intervenciones grupales con familia.
En Centros Avanzar se llevaron a cabo procesos de intervención con familia, en función de promover acciones de corresponsabilidad frente a los planes de intervención de los participantes, para el desarrollo de sus habilidades. De igual manera se fortalecen redes de apoyo en función de eliminar barreras de acceso, se promovió en las familias cuidadoras y cuidadores la importancia de contar con hábitos y rutinas relacionadas con la práctica del autocuidado en el entorno familiar.
En cuanto a Centros Integrarte Atención Externa se llevaron a cabo intervenciones individuales con familia orientadas a fortalecer el manejo de pautas de crianza al interior de los hogares y favorecer el aumento de los niveles de corresponsabilidad en los procesos de atención, mediante ejercicios de diálogo y reflexión permitiendo establecer acuerdos y compromisos y generar procesos de sensibilización con los referentes familiares, frente al trabajo en equipo con profesionales del servicio y el proceso individual de los participantes. Se realizan cuatro (4) grupos focales con el fin de abordar temáticas relacionadas con Pautas de Crianza, Taller Pedagógico con familias y cuidadores  sobre responsabilidad, Arte y literatura, Actividades de rumba y circuitos motores, entre otros.   
En Centros Integrarte Atención Interna se realizaron grupos focales, dando cumplimiento a las actividades formuladas para el mejoramiento de las dinámicas familiares y la corresponsabilidad dentro del proceso, en temáticas como: Proyecto de vida familiar, manejo de emociones, Afectividad – imaginarios de la discapacidad, Red de apoyo como escenario para el fortalecimiento de las habilidades socioemocionales, Proceso De Corresponsabilidad Familiar, entre otros. Adicionalmente se adelantaron actividades pedagógicas y formativas para mejorar la comunicación y la negociación entre los sistemas familiares y el Centro Integrarte, desarrollar actividad de acondicionamiento físico con los referentes familiares con el fin de sensibilizarlos y mostrarles los tipos de actividades que se pueden desarrollar con las personas con discapacidad, dar a conocer a referentes familiares y sociales el manual de convivencia, buzón de sugerencias entre otros canales de comunicación que permite procesos encaminados a la atención integral de las personas con discapacidad y sus familias. 
 </t>
    </r>
  </si>
  <si>
    <t xml:space="preserve">El Centro Renacer adelanta en el mes de reporte, se realiza atención a padrinos de corazón de la estrategia Referentes Afectivos del ICBF de manera presencial en la institución, favoreciendo las relaciones y vínculos afectivos entre los niños, niñas y adolescentes con sus redes vinculares, se adelantaron acciones para identificar responsabilidades frente a la atención de sus hijos a partir de la aceptación y re significación del diagnóstico de la persona con discapacidad, proceso de corresponsabilidad dentro del espacio institucional al realizar las visitas a sus hijos-as o referido.
En Centros Integrarte Atención Interna se destaca entre las acciones que se adelantan  el fortalecimiento de los vínculos afectivos familiares a través de salidas parciales y salidas a medio familiar, vistas programadas al Centro, mejorando la dinámica familiar, así como la relación entre los familiares y el equipo en la unidad operativa, se establecen acuerdos y compromisos que favorezcan vínculos afectivos y seguimiento a las acciones de corresponsabilidad familiar, también se ha logrado a partir de los grupos focales que las familias identifiquen las necesidades que presentan dentro de sus dinámicas familiares y la vinculación de redes secundarias para algunos participantes que no contaban con acompañamiento en su proceso. 
En Centros Integrarte Atención Externa los referentes familiares participan en jornada de apoyo, vivenciando la atención de manera directa y conociendo de primera mano la cotidianidad en los procesos de atención, desde el plan de atención grupal e individual  en la línea de acción, desarrollo de habilidades y capacidades individuales y familiares, además de compartir saberes particulares, que hacen parte en algunos casos de sus unidades productivas o emprendimientos familiares, se logra fortalecer las dinámicas familiares en torno a las pautas de crianza positiva, apropiación de espacios de diálogo y concertación, se avanza en la implementación del plan de estilos de vida saludable, logrando que los participantes fortalezcan sus hábitos alimentarios en casa, también con las visitas domiciliarias realizadas durante el periodo se ha logrado reconocer las dinámicas familiares, necesidades de intervención y así mismo identificar quien asume el rol de cuidador y su necesidad de ser apoyado por los demás integrantes del sistema familiar. 
Centros Avanzar en el mes de reporte logró concientizar a los referentes familiares frente a la implementación  de adecuados estilos y pautas de crianza con sus hijos, establecer contacto con referentes familiares de los participantes en pro de generar caracterización e identificación de aspectos relevantes en cuanto a la dieta y tipo de consistencia ingerida. 
En Centros Crecer se logró desarrollar junto a las familias abordaje en temáticas relacionadas a proyecto de vida de las personas con discapacidad, se logró incrementar la corresponsabilidad con respecto a la asistencia y la participación activa en los talleres convocados desde el equipo psicosocial. Logrando un 97% de cumplimiento en la meta establecida en el indicador luego del ajuste efectuado en el mes, a partir del análisis de su comportamiento durante la vigencia. Es así como en el periodo Centros Crecer, Avanzar, Integrarte Atención Interna, Integrarte Externa y Renacer adelantan un toral de 966 actividades con familias para fortalecer la corresponsabilidad con los procesos de atención de los participantes. </t>
  </si>
  <si>
    <t xml:space="preserve">7/10/2022: Se recomienda reportar la parte cuantitativa, debido a que el reporte es trimestral y se debe realizar sobre lo actualizó  y realizar el análisis en términos de porcentaje.
Por otro lado se recomienda subir la evidencias pertinentes.
11/10/2022.  No se generan más observaciones respecto al análisis reportado para el seguimiento del indicador
</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</si>
  <si>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</si>
  <si>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</si>
  <si>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</si>
  <si>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 xml:space="preserve">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
</t>
  </si>
  <si>
    <t>Durante el mes de febrero el Centro Renacer realiza 20 intervenciones familiares abordando el seguimiento de los procesos socio legales, Intervenciones con referentes afectivos “Padrinos de Corazón” como parte de la estrategia de acompañamiento emocional y afectivo de los niños, niñas y adolescentes con medida de adopción y  con medida de vulneración, se realiza acompañamiento y seguimiento a las visitas, llamadas y video llamadas de los referentes afectivos a los niños, niñas y adolescentes, fortaleciendo el vínculo afectivo. Igualmente se realiza seguimiento a los procesos y niveles en los cuales se encuentran cada caso con la defensoría de familia y con los referentes afectivos.
Desde la modalidad Centros Crecer, se abordan temas orientados a  fortalecer corresponsabilidad familiar, Derecho a una vivienda digna, mediante la identificación de condiciones socioeconómicas, habitacionales y riesgos del entorno, redes de apoyo e identificar dinámica familiar, seguimiento a compromisos con familia (médicos, autocuidado, procesos de independencia, atención). Seguimiento a los procesos que se llevan en ICBF por vulneración de los derechos de los niños, niñas y adolescentes que pertenecen al servicio social. A nivel grupal, se propiciaron espacios para Informar a los referentes familiares los aspectos sobre los cuales se enmarca la atención diferencial para los adolescentes mayores de 18 años. En total se realizan 430 intervenciones con familias.
Para el periodo reportado se realizaron 359 intervenciones individuales con familia en Centros Avanzar,  se abordaron de manera prioritaria dificultades en los procesos de deglución que presentan algunos participantes y con ello disminuir los riesgos durante el proceso de alimentación, se realizan 4 grupos focales, con una participación de 36 referentes familiares, acercando  a  las  familias  a  prácticas que les permitan mejorar la armonía y bienestar nivel emocional,  físico y mental, de construir  algunos  conceptos asociados a los roles en función del género y activar  la ruta de atención integral de violencia sexual. 
En los Centros Integrarte Atención Externa,  se realizan 874 intervenciones individuales con los referentes familiares.  Los referentes familiares mantienen su interés y compromiso por participar de las acciones propuestas desde los centros, atendiendo llamada o video llamada realizada por el equipo profesional  en  donde  adoptan las recomendaciones particulares  para  cada  participante  y/o  sistema  familiar.  Así  mismo  se  vinculan  a  los encuentros  locales  y  virtuales  favoreciendo  la  adquisición  de  habilidades  adaptativas  y  ocupacionales,  además  de  reconocer  diferentes escenarios que permiten la inclusión de los adultos con discapacidad y su familia. De manera presencial se orienta a las familias sobre la gestión del tiempo y su uso eficiente, donde se comparten estrategias de organización del tiempo para implementar en familia propiciando un equilibrio en los roles y funciones. Adicionalmente se realizan 14 grupos focales, en los cuales se obtuvo la participación de 127 referentes familiares. También se  llevaron  a cabo  3  encuentros  virtuales  con  el  fin  de  brindar  espacios  de  descanso  al  rol  de  cuidador  promoviendo  entre  los  referentes familiares la apropiación de estrategias que les permitan incorporar a sus rutinas diarias actividades de descanso y cuidado propio.
En los Centros Integrarte Atención Interna se dio continuidad a las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semanalmente  se  mantienen  las  llamadas  y/o  video  llamadas  a  los  referentes familiares  y  amigos,  como  una  estrategia  para  mantener  los  vínculos  afectivos,  los  canales  de  comunicación  y  el  nivel de corresponsabilidad. De  la  misma  manera  se  pretende  la  vinculación  de  los  miembros  de  las  redes  familiares  y  se  realiza  búsqueda activa de referentes familiares de aquellas personas con discapacidad que se encuentran dentro del proceso de atención.</t>
  </si>
  <si>
    <t>En el mes de junio se realizaron 28 intervenciones familiares por parte del Centro Renacer desde el área psicosocial para la socialización de los procesos socio legales y seguimiento a la medida adoptada por Defensoría para garantizar los derechos de los participantes, así como el fortalecimiento de vínculos afectivos de los padrinos de corazón y los niños, niñas y adolescentes con medida de adopción que se encuentran en esta estrategia. 
En tanto que Centros Avanzar realizó 320 actividades con familia que permitieron el reconocimiento  de los tipos de relaciones al interior de los sistemas familiares, la generación de reflexiones alrededor de la importancia de la armonía en las relaciones familiares y  del proyecto de vida como generador de cambios. Adicionalmente, se adelantaron procesos de sensibilización que permitieron direccionar esquemas de pensamiento frente a la forma asertiva de expresar las emociones , promoción de  actividad física adaptada, mediante juegos autóctonos y charlas educativas dentro de las visitas domiciliarias como mecanismo de prevención frente al sedentarismo y alteraciones cardiovasculares. Así mismo se logró la vinculación de los participantes al medio acuático, mediante la familiarización y acercamiento con un trabajo de relajación, hidro cinética e hidrostática durante los desplazamientos en diferentes posiciones, con la utilización de aditamentos y elementos de ayuda y  manejo respiratorio y locomotor enfocado al estilo libre adaptado, desde sus capacidades fisio cinéticas. Se brindaron orientaciones de ingesta segura a referentes familiares y fortalecimiento de sus habilidades comunicativas mediante intervención grupal entregando recomendaciones para mantener la seguridad en la alimentación de los niños, niñas y adolescentes y el bienestar mental de los cuidadores.  
En Centros integrarte atención interna para el periodo reportado en las trece unidades operativas se realizaron 205 intervenciones con referentes familiares de las personas con discapacidad atendidas dirigidas a promover el fortalecimiento de la corresponsabilidad familiar sobre su rol en el desarrollo integral y la calidad de vida de sus familiares con discapacidad, identificar las necesidades, problemáticas, potencialidades y estructura familiar de los referentes familiares de las personas con discapacidad y brindar las  herramientas que les permita fortalecer los vínculos afectivos con las personas con discapacidad y al interior de su familia. 
En Centros Integrarte Atención Externa se realizaron 26 actividades con familias relacionadas con la caracterización de cuidadoras y cuidadores de las personas con discapacidad vinculadas a la modalidad de atención, visibilizando sus particularidades, necesidades e intereses y se fortalece la corresponsabilidad en aspectos como la entrega de medicamentos necesarios para la atención de los participantes  y participación para el cumplimiento de los objetivos planteados en las intervenciones individuales. Así como, el fortalecimiento de vínculos familiares, mediante la participación de los miembros del hogar, en diferentes espacios de recreación, y/o fechas especial. 
En Centros Crecer se adelantaron en el mes de junio 347 con familias  en el marco de hábitos de vida saludable, en  el  que  los  referentes  familiares  identifican  sus  concepciones,  sentidos,  lógicas  de  vida  y pensamiento, logrando potenciar las acciones respuestas acordes a sus dinámicas. Se   desarrollaron   intervenciones   socio   familiares   telefónicas   encaminadas   a   la   activación   redes institucionales y familiares, corresponsabilidad familiar, comportamientos inadecuados de los niños, niñas y adolescentes para su edad, procesos de independencia, bajo afrontamiento de la discapacidad. Atención en crisis, procesos de independencia, empoderamiento de los procesos que se desarrollan en el Centro Crecer, manejo farmacológico, implementación de canales de comunicación para la resolución de conflictos y toma de decisiones.
En total se adelantaron en el mes 925 actividades con familias de los participantes de la modalidades de atención referenciadas anteriormente , en tanto que el acumulado durante el trimestre fue de 3354 equivalente al 140% lo que permite analizar que la corresponsabilidad familiar se ha incrementado en especial por los esquemas de atención en alternancia (atención virtual y encuentros locales), que se brinda para las personas con discapacidad, se requiere a partir de los resultados obtenidos evaluar la programación de la meta establecida para el indicador.</t>
  </si>
  <si>
    <t>"En Centros Crecer el equipo de educación especial de las 16 Unidades  operativas realizó el seguimiento y articulación  de  forma  presencial en diferentes  entornos  educativos, algunos procesos se ven algo limitados por la postura de las docentes de apoyo, por lo que se han generado conversatorios de reflexión con el fin de fomentar sensibilización frente a los procesos de inclusión según lo estipulado por la Ley 1421 del 2017. Así mismo, se desarrolló y promovió las prácticas recreativas, a partir del juego, la diversión y la complejidad de las diferentes dinámicas motrices de los niños, niñas y adolescentes, articulación para el  proceso de formación musical, desarrollo de aptitudes motoras, perceptivas y cognitivas y gen    oración de espacios  de  integración social a través del poder transformador de la música, promoción de  procesos de inclusión efectiva desde el entorno deportivo, se destaca las actividades de  entrenamiento en  puesto  de  trabajo,  logrando  así fortalecer las habilidades y capacidades ocupacionales de los adolescentes participantes de la modalidad. 
En el marco de los procesos de inclusión liderados por el Centro Renacer, se llevó a cabo la articulación con las Instituciones Educativas Distritales y por convenio, propiciando retoma del proceso académico-escolar posterior al período de receso vacacional, articulación con el Colectivo/Organización Transdisciplinar Palíndromo (Procesos de Humanización a través del Arte), en talleres de formación y fomento de la lectura y la escritura, correspondiente al Proyecto “Aventura Sin Fin, Lectura y Escritura para Derribar las Barreras Frente a la Discapacidad”. 
En Centros Integrarte Atención Interna se continúa el acompañamiento y apoyo para el desarrollo de los procesos de inclusión educativa de manera virtual, brindando las herramientas necesarias para la conexión, apoyo a la independencia en dichos procesos y/o ajustes razonables para el adecuado desarrollo de las actividades propuestas por la institución, desde el entorno recreativo se aprovechan los elementos tecnológicos y se continuo trabajo con IDRD en línea con el desarrollo de actividades de baile y seguimiento de secuencias por medio de coreografías de baile folclórico y moderno en donde se fortalece la atención, ritmo, coordinación, y se promueven engrames motores. 
En cuanto a los Centros Integrarte Atención Externa se mantiene articulación con IDARTES en donde las personas con discapacidad participan de actividades lúdicas y formativas de lector-escritura y artísticas favoreciendo el mantenimiento y desarrollo de sus habilidades comunicativas, con la Fundación Social Viva Colombia se logra participación en actividades de quinta generación con yoga e hipnoterapia y promoviendo su sistema cardiopulmonar, desarrollo motriz, capacidades físicas, mantenimiento neuromuscular en los participantes con apoyo generalizado, se  mantiene articulación con Escuela de la Bicicleta del IDRD, promoviendo el mantenimiento y potenciando osteoartromuscular, favoreciendo placa neuromotora, capacidades físicas coordinativas y condicionales. "</t>
  </si>
  <si>
    <t>9/08/2022.  No se generan observaciones respecto al análisis reportado para el seguimiento del indicador.
Se recomienda actualizar el indicador de acuerdo a lo socializado en el comité de gestores y en las reuniones de retroalimentación SPI. "</t>
  </si>
  <si>
    <t xml:space="preserve">En el marco de la Línea de Acción para el Desarrollo de Capacidades en Entorno y Territorio y el Eje de Atención Bogotá Ciudad de Derechos del Centro Renacer, en el mes de agosto se llevaron a cabo cuatro (4) salidas pedagógicas para goce y disfrute de la ciudad, a partir de actividades recreativas en el Parque Villa Luz y recorridos por el barrio, en las cuales participaron nueve (9) niños, niñas y adolescentes. Así mismo, se ejecutaron cuatro (4) talleres pedagógicos para los niños, niñas y adolescentes, orientadas a promover la formación y fortalecimiento de habilidades en cultura ciudadana y habilidades sociales.
Centros Crecer da continuidad a la articulación y registro de acciones de inclusión en el entorno educativo, así mismo se desarrollaron y promovieron las prácticas recreativas, a partir del juego, la diversión y la complejidad de las diferentes dinámicas motrices de los niños, niñas y adolescentes,  teniendo  en  cuenta  los  gustos  e  intereses  de  los  participantes, se continuó articulación con el IDRD en el programa de recreación incluyente en donde se realizaron actividades de interacción con los participantes, compartir,  trabajo  en  equipo  cooperativo e individual  generando adaptaciones y destrezas recreo deportivo en las distintas modalidades y disciplinas. En el entorno cultural se gestionó la articulación con CREA-IDARTES y Secretaria de Ambiente, promoviendo espacios artísticos y de acercamiento al cuidado del medio ambiente. En el  entorno  deportivo  se  dio  inicio  al  proceso  en  la  disciplina  de  ciclismo  con  la  Estrategia Escuela en bici, orientado desde el IDRD. En  articulación  con  CADIS - SENA,  15  jóvenes  se  encuentran  realizando  curso  de  cocina  básica, espacios que permiten fortalecer  habilidades para una proyección ocupacional, goce y disfrute de actividades en otros entornos.
En  virtud de los procesos de gestión de redes para promover la inclusión de los y las participantes de Centro Avanzar (Grupo 1), se continúa la articulación con IDARTES, en el marco del convenio interadministrativo y palíndromo, en función de garantizar actividades culturales, orientadas a fortalecer los procesos de socialización y expresión cultural y artística, es importante anotar que para este periodo la cobertura disminuye dado que se determinó la atención de la población en contingencia, hasta tanto se surte el proceso competitivo para la contratación de esta modalidad. 
Centros integrarte Atención Externa logra vincular al total de la población como beneficiaria de las diferentes alianzas institucionales con instituciones externas, además las personas con discapacidad participaron de la actividad con el IDRD en donde encontraron la posibilidad de interactuar y aprender jugando sobre valores ciudadanos.  Se  logra  articulación con la manzana del cuidado de la localidad de San Cristóbal, con el fin de ofrecer  y establecer un conjunto de acciones y situaciones para la generación de oportunidades que permitan la participación de las personas con discapacidad, sus familias, red de apoyo y cuidadores-as en los diferentes entornos de inclusión: educativo, productivo, deportivo, cultural y recreativo), garantizando los medios y recursos para hacer uso de sus capacidades, habilidades y potencialidades, e incidir en la construcción o reconfiguración de sus proyectos de vida y en la toma de las decisiones que les afectan, teniendo como base los enfoques de derechos. 
En Centros Integrarte Atención Interna desde el proceso de inclusión educativa las personas asisten periódicamente a clases y desarrollan guías escolares, lo cual potencia en ellos la adquisición de conocimientos nuevos, el favorecimiento de su proceso lector-escrito, lógico matemático y de autodirección, se iniciaron los talleres de formación en el marco del programa CREA- IDARTES en música y literatura, generando espacios que promuevan la transformación social desde la experimentación artística de los participantes,  desde la parte recreativa se han realizado actividades con IDRD y otras instancias en donde se trabajan aspectos lúdico- recreativos, así como la precisión por medio del juego, y se continua con las rutinas de ejercicios aeróbico. </t>
  </si>
  <si>
    <t xml:space="preserve">En el mes de septiembre en el marco de los procesos de inclusión liderados por el Centro Renacer en el entorno educativo, se realizó articulación con las Instituciones Educativas Distritales y por convenio, propiciando seguimiento al proceso académico-escolar a niños, niñas y adolescentes vinculados a dicho entorno, se establecieron acuerdos para favorecer el proceso académico de los niños, niñas y adolescentes que han presentado dificultades de asistencia debido a las dinámicas y requerimientos del proceso administrativo de restablecimiento de derechos. Se propició mesa de trabajo con  la Alcaldía Local de Engativá en función de la presentación de las Escuelas de Formación Deportiva, las cuales buscan la mejora y fortalecimiento motriz de niños, niños, niñas y jóvenes con discapacidad habitantes de la localidad. 
En Centros Integrarte atención interna se destaca el acompañamiento a las clases virtuales, evidenciando que las personas participantes han avanzado en su proceso lector-escrito, se realiza procesó de inscripción de 22 personas con discapacidad a curso de las TICS - Proyecto TICS sin fronteras, se continúa con el desarrollo de actividades con el IDRD en donde con el apoyo de los recreadores se trabajan aspectos lúdico- recreativos, así como trabajo de precisión por medio del juego y por  Facebook live, ejercicios aeróbicos donde se promueven elementos de resistencia y flexibilidad, se desarrollan acciones de acompañamiento a  participantes que se encuentran en procesos de ámbito laboral, en donde se hace verificación de su presentación personal, uso de los elementos de bioseguridad, uso del transporte público, siendo de manera efectiva. Adicionalmente se hace la vinculación con la empresa 1AS Colombia con la vinculación laboral de  personas con  discapacidad por medio tiempo a fin de poder generar por periodos cortos en el área de vigilancia . 
En Centros Integrarte Atención Externa se realiza articulación con el SENA, para dar inicio al curso complementario Etiqueta y Protocolo y curso de Servicio y Atención al Cliente para algunos participantes de la modalidad, en el entorno cultural se mantienen las articulaciones con las bibliotecas en donde a través de las sesiones semanales logran llevar procesos de apropiación del entorno y aumento de las habilidades cognitivas, deportivas y culturales y en Teatro por la Inclusión se siguen realizando ejercicios de expresión Artística y Cultural, se realiza solicitud de talleres de huertas urbanas al Jardín Botánico con la intención de capacitar a los participantes en este tema y que logren desarrollar su propia huerta, a la espera de respuesta. Se realizó articulación con el Museo Nacional a través de la red de museos, con el fin de generar espacios de visita guiada y garantizar acceso a los diferentes espacios a nivel Distrital, en clave de la inclusión, participación y promoción de las habilidades individuales y familiares, así como también fortalecer habilidades sociales, proyecto de vida y la visibilización de la población con discapacidad . 
En Centros Avanzar se  realizó  articulación con los profesionales de la Estrategia Deportiva " En Bici" del IDRD con el fin de establecer un plan de trabajo con los participantes, para adquirir habilidad motora en el desplazamiento en bicicleta; también se adelantaron acciones de articulación con dicha entidad con el fin de potenciar la vinculación de los participantes en otros actividades recreativas y deportivas dentro de la oferta de la ciudad.
En cuanto a Centros Crecer es de destacar en el mes de reporte entre otras acciones la realización de visitas de seguimiento y acompañamiento a los Colegios del Distrito donde se encuentran participantes en inclusión educativa, evidenciando que se están realizando los ajustes en el currículo (PIAR), actividades para el fortalecimiento de habilidades cognitivas tales como atención, memoria y concentración a través de actividades de juego, se dio continuidad al proceso de fortalecimiento de habilidades básicas cotidianas (ABC) tales como el control de esfínteres, hábitos alimentarios y conductas adaptativas que regulen el seguimiento de instrucciones y el reconocimiento de reglas en los diferentes entornos o espacios cotidianos, preparación para la apertura de las Olimpiadas de la Subdirección de Discapacidad que se llevará a cabo en octubre en el marco de la celebración del mes de la discapacidad, esta actividad permite explorar en los niños niñas y jóvenes sus habilidades físicas, musicales y de coordinación, ejecutando trabajos en equipo mostrando su mejor presentación y actitud. En articulación con el CADIS se fortalecieron habilidades coordinativas corporales a través del baile a la vez que se facilita la identificación de diferentes ritmos musicales de algunos participantes de la modalidad, así como articulación con BIBLIORED, con el fin de fortalecer los dispositivos básicos de aprendizaje como la lectura, fomentando el desarrollo de la imaginación a través de imágenes y los libros. Se realizó proceso de iniciación y acercamiento al medio acuático con un grupo de participantes rotativo 1 vez a la semana para fortalecer sus habilidades motrices, equilibrio, desplazamientos como también identificación de habilidades en los participantes y proyectar a la práctica deportiva de natación.  
Logrando un cumplimiento del 88% respecto a lo programado para el periodo. En total se adelantaron 401 articulaciones con los entornos recreativo, cultural, ocupacional, productivo, educativo y deportivo que han permitido visibilizar las capacidades y habilidades de las personas con discapacidad en estos entornos. </t>
  </si>
  <si>
    <t xml:space="preserve">7/10/2022: Se recomienda reportar la parte cuantitativa, debido a que en la actualización el reporte quedó mensual  y  también realizar el análisis en términos de porcentaje.
11/10/2022.  No se generan más observaciones respecto al análisis reportado para el seguimiento del indicador
</t>
  </si>
  <si>
    <t>PSS-7771-005</t>
  </si>
  <si>
    <t xml:space="preserve">Solicitudes de personas con discapacidad y cuidadores(as) de personas con discapacidad atendidas por el Equipo de Atención Emergente. </t>
  </si>
  <si>
    <t xml:space="preserve">Medir las atenciones efectuadas por el Equipo de Atención Emergente a través de la solicitudes efectuadas a personas con discapacidad y cuidadores-as de personas con discapacidad,  atendidas  </t>
  </si>
  <si>
    <t>Contar con el talento humano para atender las solicitudes efectuadas al equipo de atención emergente por diferentes instancias</t>
  </si>
  <si>
    <t xml:space="preserve">(Número de solicitudes  de personas con discapacidad y cuidadores-as atendidas por el equipo Atención Emergente / Número de solicitudes recibidas  para atención por el equipo de Atención Emergente) * 100 </t>
  </si>
  <si>
    <t xml:space="preserve">Solicitudes recibidas 
Formatos del equipo de atención emergente 
</t>
  </si>
  <si>
    <t xml:space="preserve">Este indicador se calcula tomando el número de solicitudes de personas con discapacidad y cuidadores(as) atendidos(as) por el equipo de atención emergente durante el periodo de reporte, dividido entre el número de solicitudes recibidas de personas con discapacidad y cuidadores(as) para recibir atención por el equipo de atención emergente durante el periodo de reporte,  en coherencia con lo establecido en el plan de acción.
</t>
  </si>
  <si>
    <t xml:space="preserve">Informe cualitativo y cuantitativo 
Matriz de reporte </t>
  </si>
  <si>
    <t xml:space="preserve">En el mes de septiembre a partir de las necesidades evidenciadas de las personas con discapacidad atendidas por equipo interdisciplinario de la Modalidad de Atención Emergente, se logra brindar orientación de acuerdo con las competencias institucionales, permitiéndoles actuar en el reconocimiento de sus derechos, o la posibilidad de poner en marcha algún mecanismo para dar solución a sus necesidades, del total de casos atendidos en el mes de septiembre del 2022,  que corresponde a 10 , cumpliendo con la atención de las solicitudes al 100%,  obteniendo resultados efectivos, en relación a la articulación con actores claves y generando el  reconocimiento de los derechos de las personas con discapacidad cuidadores-as y sus familias en las diferentes localidades del Distrito y su visibilización  en el contexto social, mediante la búsqueda de servicios distritales o entidades públicas y  privadas  que puedan responder a las necesidades o requerimiento de la población en atención.  </t>
  </si>
  <si>
    <t xml:space="preserve">7/10/2022.  Se recomienda que al informe que hace parte de las evidencias,   se le ajuste el mes, ya que aparece octubre y además  que diga quien aprueba.
11/10/2022.  No se generan más observaciones respecto al análisis reportado para el seguimiento del indicador
</t>
  </si>
  <si>
    <t>Para el cálculo del indicador se toma el avance promedio en las actividades ejecutadas por las dependencias (numerador) y se divide en el valor porcentual programado para las mismas hasta el periodo de seguimiento (denominador).
El cumplimiento anual corresponderá al promedio de los reportes por periodo.
Nota: el total de actividades corresponde a las establecidas en el Plan de ajuste y sostenibilidad del  Modelo Integrado de Planeación y Gestión (MIPG) aprobado por el Comité Institucional de Gestión y Desempeño.</t>
  </si>
  <si>
    <r>
      <t xml:space="preserve">Durante el mes de julio, el equipo del Sistema de Gestión diseñó la estrategia de divulgación del Modelo Integral de Planeación y Gestión-MIPG, la cual esta siendo socializada semanalmente a todos los colaboradores de la entidad a través del </t>
    </r>
    <r>
      <rPr>
        <i/>
        <sz val="9"/>
        <color theme="1"/>
        <rFont val="Arial"/>
        <family val="2"/>
      </rPr>
      <t>Boletín interno de la SDIS</t>
    </r>
    <r>
      <rPr>
        <sz val="9"/>
        <color theme="1"/>
        <rFont val="Arial"/>
        <family val="2"/>
      </rPr>
      <t>, a fin de fortalecer y apropiar todos los conceptos del Modelo y avanzar en la implementación de las políticas de gestión y desempeño.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r>
  </si>
  <si>
    <t>12/08/2022. No se generan observaciones o recomendaciones respecto al análisis presentado en el seguimiento al indicador de gestión</t>
  </si>
  <si>
    <r>
      <t xml:space="preserve">Durante el mes de Agosto, el equipo del Sistema de Gestión continúo coordinando la estrategia de divulgación del Modelo Integral de Planeación y Gestión-MIPG, para la elaboración de los videos, que se están socializando semanalmente a todos los colaboradores de la entidad a través del </t>
    </r>
    <r>
      <rPr>
        <i/>
        <sz val="9"/>
        <color theme="1"/>
        <rFont val="Arial"/>
        <family val="2"/>
      </rPr>
      <t>Boletín interno de la SDIS</t>
    </r>
    <r>
      <rPr>
        <sz val="9"/>
        <color theme="1"/>
        <rFont val="Arial"/>
        <family val="2"/>
      </rPr>
      <t>, a fin de fortalecer y apropiar todos los conceptos del Modelo y avanzar en la implementación de las políticas de gestión y desempeño.
De otra parte, se enviaron comunicados a los lideres de políticas MIPG, de los resultados obtenidos en los autodiagnósticos de: Talento humano, Gestión del conocimiento, Participación ciudadana, Gobierno digital, Servicio al ciudadano, Gestión documental, Integridad y Tramites. En los comunicados se solicitó a los líderes que se clasifiquen, a corto, mediano y largo plazo, las actividades que aun están pendientes de implementar de acuerdo con la capacidad institucional.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r>
  </si>
  <si>
    <t>13/09/2022. No se generan observaciones o recomendaciones respecto al análisis presentado en el seguimiento al indicador de gestión</t>
  </si>
  <si>
    <r>
      <t>Para el tercer trimestre, se consolidó el Plan de ajuste y sostenibilidad con 19 metas programadas, de las cuales, la asociada al producto N° 7 report</t>
    </r>
    <r>
      <rPr>
        <sz val="9"/>
        <rFont val="Arial"/>
        <family val="2"/>
      </rPr>
      <t>ó el cumplimiento anticipado del 100% en el segundo trimestre. En este sentido, para el período reportado se tienen 18 productos, de los cuales tres (3) ya alcanzaron el cumplimiento del 100%</t>
    </r>
    <r>
      <rPr>
        <sz val="9"/>
        <color theme="1"/>
        <rFont val="Arial"/>
        <family val="2"/>
      </rPr>
      <t xml:space="preserve"> con respecto a lo programado para el 2022 y tres (3) no alcanzaron su cumplimiento al 100% (productos 1, 2 y 4 de la Política de Servicio al ciudadano a cargo de la Subsecretaria). Las 18 metas del tercer trimestre en promedio presentan una ejecución del 94%.
Adicionalmente, el producto 26 logró cumplimiento de lo programado para el año de manera anticipada (100%), por lo cual, para efectos del presente indicador el cumplimiento del periodo es del 97%.
Para los tres (3) productos con avances inferiores al 100%, desde la Subdirección de Diseño, Evaluación y Sistematización se enviarán las alertas respectivas a la dependencia responsable, con el fin de asegurar su cumplimiento para el cierre de la vigencia.
Durante el mes de Septiembre, el equipo del Sistema de Gestión continúo coordinando la estrategia de divulgación del Modelo Integral de Planeación y Gestión-MIPG, para la elaboración de los videos, que se están socializando semanalmente a todos los colaboradores de la entidad a través del Boletín interno de la SDIS, a fin de fortalecer y apropiar todos los conceptos del Modelo y avanzar en la implementación de las políticas de gestión y desempeño.
A finales del agosto se inicio la estrategia de divulgación con la publicación del video de la Secretaria del despacho invitando a los lideres de las políticas del Modelo Integrado de Planeación y Gestión-MIPG y servidores públicos a la implementación del MIPG, posteriormente se publicaron los videos de las políticas presentadas por los lideres de talento humano, planeación institucional, integridad, gestión presupuestal y eficiencia del gasto, compras y contratación.
Igualmente, la Subdirección de Diseño, Evaluación y  Sistematización de manera permanente mantiene comunicación con las dependencias para orientar y asesorar en la implementación de los requisitos de las políticas del MIPG y en el cumplimiento de las actividades programadas en el Plan.</t>
    </r>
  </si>
  <si>
    <t>19/10/2022. No se generan observaciones o recomendaciones respecto al análisis presentado en el seguimiento al indicador de gestión.</t>
  </si>
  <si>
    <t>Circular No. 029 del 26/10/2022</t>
  </si>
  <si>
    <t xml:space="preserve">
Matriz de seguimiento a las solicitudes de desarrollo o modificaciones de software. </t>
  </si>
  <si>
    <t xml:space="preserve">
Informes mensuales de solicitudes de desarrollo.</t>
  </si>
  <si>
    <t>"Se presenta avance cualitativo y cuantitativo de la ejecución del indicador, durante el mes de junio se planeó la implementación de 10 requerimientos los cuales finalizaron y se desplegaron en producción de acuerdo a lo planeado.
Listado de temas:
1. SEVEN: Se requiere realizar la actualización del reporte verificación de idoneidad y experiencia SCTRMP15
Actualización del  rpt  SCTRCPAA validación y consulta del plan anual de adquisición
Actualización del  rpt  SinMinveE en servidor de reportes Andrómeda Seven ERP, para visualizar, nuevos cambios en campos seleccionados
Actualización del  rpt  SinMinveE en servidor de reportes Andrómeda Seven ERP, para visualizar, nuevos cambios en campos seleccionados
Actualización del programa SCmOcomp, por temas de versionamiento.  
Se requiere la actualización del reporte solicitud de cdp. 
Se requiere la actualización del reporte STsRdcme.rpt.
2. TROPA SOCIAL: Se realizan actualización para habilitar permitir enviar respuesta con cuando preguntas requeridas están ocultas.
3. AZDigital: Se requiere actualizar varios recursos de SGP para solventar las Blocking Querys presentadas.
4. RAJ: Restauración de contraseñas de acceso a RAJ.
5. KACTUS: Actualización programa Smart people y Base de Datos
Actualización archivo Webconfig y reinicio servicio Kactus
6. SISTEMA DE SEGUIMIENTO NOMINAL: Se requiere hacer el despliegue de la versión del Sistema de Seguimiento Nominal - SSN, debido a que el ejercicio de despliegue realizado el 28 de mayo no fue exitoso, puesto que se presenta dificultad para llegar con un dato preciso en las atenciones que se le han entregado a los menores, alta complejidad en la generación de reportes estadísticos que apoyen a la gestión de los profesionales misionales, imposibilidad de ver los beneficiarios.
7. FOCALIZACION: Se requiere el cambio con el fin de realizar la modificación método de sincronización archivos hacia SIRBE, con el fin de garantizar el cargue de archivos en SIRBE. Adicionalmente, se solicitó la eliminación de información de la BD producción y por ultimo se solicitó la modificación de información de BD producción Focalización para mover beneficiarios a otras fichas.
8. AZDigital: Se solicitó solucionar el error en la exportación de expedientes de AZDigital, para poder exportar expedientes de menos de 500 documentos. Adicionalmente, se requiero solucionar el error en el reporte grafico de radicación de AZDigital. Por ultimo, se solicitó recuperar los archivos y carpetas borradas por el usuario en AZDigital, ejecutando el script por base de datos.
9. SIRBE: Modificación funcionalidad de focalización en Sirbe para que puedan ingresar y permitir inscribir beneficiarios de infancia en el aplicativo SIRBE.
Se requiere realizar la restauración información en SIRBE de las actuaciones del beneficiario.
Activación funcionalidad en Sirbe para que no puedan ser ingresadas personas que no estén focalizadas.
10. SISTEMA DE SEGUIMIENTO NOMINAL: Después de realizar el ejercicio con el usuario Laura Jazmin Vargas que cumple el rol de analista funcional, se aprobaron los cambios que van en esta versión, correspondiente a la creación de nuevas atenciones, reporte de población urbana y rural y ajustes en dos reportes mas. Por lo tanto, se hace la solicitud de despliegue en ambiente productivo y se relacionan los correos de aprobación a este documento.
El usuario funcional Laura Jazmin Vargas ha dado por aprobados todos los reportes de la aplicación, por lo tanto, este documento es para la solicitud del despliegue de los 7 reportes faltantes.
En el 2 trimestre (abril a junio) se implementaron 26 requerimientos, los cuales finalizaron en su totalidad según lo programado.</t>
  </si>
  <si>
    <t>Se presenta avance cualitativo de la ejecución del indicador, durante el mes de julio se planeó la implementación de 11 requerimientos los cuales finalizaron y se desplegaron en producción de acuerdo a lo planeado.
Listado de temas:
Mantenimiento de software(3 requerimientos)
1.Aplicacion kgngenmg : Se requiere la actualización programa kgngenmg y Base de Datos 
2.SEVEN: Se requiere la actualización del programa generación activos fijos por tercero responsable 
3.APOLO: Realizar el desmonte de los servidores de Apolo SRVAPPAPOLO servidor de producción y SRV-APOLO-PRB servidor de pruebas, en este proceso de deshabilitara almacenamiento, redes y procesamiento asociado.
Modificaciones de software (7 requerimientos) 
4.FOCALIZACION:Modificación de información de BD producción Focalización
5.Se solicita la modificación de información de BD producción Focalización (Eliminación y unificación de fichas)
6.Se solicita la modificación de información de BD producción Focalización (Eliminación y unificación de fichas)
7.Se solicita realizar el despliegue de ajustes de Focalización
8.SIRBE:Se solicita anclar la localidad de Bosa (7), al convenio ya creado para el proyecto 1098 Bogotá te nutre
9.Se requieren modificación del JOB para permisos extemporáneos a usuarios con contrato
10.TROPA SOCIAL: Se requieren que los usuarios solo puedan ver sus encuestas asignadas y no todas, además es necesario crear un usuario especial para validación de plataforma por Google play.
Implementación de nuevas funcionalidades (1 requerimiento)
11.PBX Issabel: Se requiere realizar pruebas de salidas e ingreso de llamadas estableciendo la señalización de la troncal SIP del operador ETB con la PBX de contingencia Issabel sin pasar por el Sesión Border Controller (SBC)
Activación funcionalidad en Sirbe para que no puedan ser ingresadas personas que no estén focalizadas.</t>
  </si>
  <si>
    <t>09/08/2022 No se generan observaciones respecto al análisis presentado en el seguimiento al indicador de gestión. Se deja la siguiente recomendación que se ha dejado desde marzo: con respecto al sobrecumplimiento de la meta propuesta (85%) para está vigencia, actualmente el indicador está en sobrecumplimiento (118%). Por favor revisar la necesidad de actualizar la meta para esta vigencia.</t>
  </si>
  <si>
    <t>Se presenta avance cualitativo de la ejecución del indicador, durante el mes de agosto se planeó la implementación de 8 requerimientos los cuales finalizaron y se desplegaron en producción de acuerdo a lo planeado.
Listado de temas:
Mantenimiento de software(3 requerimientos)
1.SEVEN: Se requiere la actualización el reporte SCtLegal.rpt
2.Aplicacion RAJ: Restauración de contraseñas de acceso a RAJ 
3.DB_Login_Sdis: Restauración de contraseñas de acceso a RAJ 
Modificaciones de software (5 requerimientos) 
4.SIRBE:Se requieren modificación del JOB para permisos extemporáneos a usuarios con contrato
5.FOCALIZACION:Modificación de información de BD producción Focalización y Eliminación y unificación de fichas
6.Modificación de información de BD producción Focalización
7.Modificación de información de BD producción Focalización y Trigger de Sirbe Producción
8.Modificación de información de BD producción Focalización y Trigger de Sirbe Producción"</t>
  </si>
  <si>
    <t>11/09/2022 No se generan observaciones respecto al análisis presentado en el seguimiento al indicador de gestión.</t>
  </si>
  <si>
    <t>Se presenta avance cualitativo de la ejecución del indicador, durante el mes de septiembre se planeó la implementación de 11 requerimientos los cuales finalizaron y se desplegaron en producción de acuerdo a lo planeado.
Listado de temas:
Mantenimiento de software(3 requerimientos)
1.SEVEN: Actualización del  rpt  SCTVMC03 en servidor de reportes andromeda Seven ERP,  para visualizar con el formato adecuado los campos requeridos por  la dirección de contratación
2.IOPS: Actualizar el formato de certificación de contratos suscritos con entidades del estado que muestra IOPS como plantilla para su diligenciamiento.
3.SEVEN: actualización el reporte spgsocdp.rpt 
Modificaciones de software (8 requerimientos) 
4.FOCALIZACION:Modificación de información de BD producción Focalización
5.SIRBE:Cambio de versión EJECUTABLE SIRBE para permitir la creación de reglas de las nuevas variables especificas 
6.SSN: Activar usuarios en la plataforma de Sistema de Seguimiento Nominal
7.Es requerido que se creen usuarios de las distintas secretarías que participan en la Ruta de Atención Integral, con el objetivo que
puedan ingresar al sistema a actualizar los datos correspondientes con las atenciones prestadas.
8.SIRBE: Modificación de información Trigger de Sirbe Producción
9.Modificación de información de BD producción Focalización
10. Modificación de información de BD producción Focalización
11. Normograma: Se solicita ejecutar una serie de scripts para la actualización de un campo en la tabla administracion_documento de la base de
datos de la aplicación de Normograma.
En el 3 trimestre (julio a septiembre) se implementaron 30 requerimientos, los cuales finalizaron en su totalidad según lo programado.</t>
  </si>
  <si>
    <t>11/10/2022 No se generan observaciones respecto al análisis presentado en el seguimiento al indicador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</si>
</sst>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2" formatCode="_-&quot;$&quot;\ * #,##0_-;\-&quot;$&quot;\ * #,##0_-;_-&quot;$&quot;\ * &quot;-&quot;_-;_-@_-"/>
    <numFmt numFmtId="41" formatCode="_-* #,##0_-;\-* #,##0_-;_-* &quot;-&quot;_-;_-@_-"/>
    <numFmt numFmtId="43" formatCode="_-* #,##0.00_-;\-* #,##0.00_-;_-* &quot;-&quot;??_-;_-@_-"/>
    <numFmt numFmtId="164" formatCode="&quot;$&quot;#,##0.00_);[Red]\(&quot;$&quot;#,##0.00\)"/>
    <numFmt numFmtId="165" formatCode="0.0%"/>
    <numFmt numFmtId="166" formatCode="0.0"/>
    <numFmt numFmtId="167" formatCode="0.000"/>
    <numFmt numFmtId="168" formatCode="_-[$$-240A]\ * #,##0_-;\-[$$-240A]\ * #,##0_-;_-[$$-240A]\ * &quot;-&quot;??_-;_-@_-"/>
    <numFmt numFmtId="169" formatCode="#,##0.0"/>
    <numFmt numFmtId="170" formatCode="#,##0;[Red]#,##0"/>
  </numFmts>
  <fonts count="78"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9"/>
      <color theme="1"/>
      <name val="Arial"/>
      <family val="2"/>
    </font>
    <font>
      <b/>
      <sz val="9"/>
      <color theme="1"/>
      <name val="Arial"/>
      <family val="2"/>
    </font>
    <font>
      <b/>
      <sz val="9"/>
      <name val="Arial"/>
      <family val="2"/>
    </font>
    <font>
      <sz val="9"/>
      <name val="Arial"/>
      <family val="2"/>
    </font>
    <font>
      <sz val="11"/>
      <color rgb="FF9C5700"/>
      <name val="Calibri"/>
      <family val="2"/>
      <scheme val="minor"/>
    </font>
    <font>
      <i/>
      <sz val="11"/>
      <name val="Arial"/>
      <family val="2"/>
    </font>
    <font>
      <sz val="9"/>
      <color rgb="FF000000"/>
      <name val="Arial"/>
      <family val="2"/>
    </font>
    <font>
      <sz val="11"/>
      <color rgb="FF000000"/>
      <name val="Arial"/>
      <family val="2"/>
    </font>
    <font>
      <i/>
      <sz val="11"/>
      <color theme="1"/>
      <name val="Arial"/>
      <family val="2"/>
    </font>
    <font>
      <sz val="11"/>
      <color rgb="FF4472C4"/>
      <name val="Arial"/>
      <family val="2"/>
    </font>
    <font>
      <i/>
      <sz val="11"/>
      <color rgb="FF000000"/>
      <name val="Arial"/>
      <family val="2"/>
    </font>
    <font>
      <sz val="11"/>
      <color theme="4"/>
      <name val="Arial"/>
      <family val="2"/>
    </font>
    <font>
      <sz val="10"/>
      <name val="Arial"/>
      <family val="2"/>
    </font>
    <font>
      <sz val="11"/>
      <color indexed="8"/>
      <name val="Calibri"/>
      <family val="2"/>
    </font>
    <font>
      <sz val="11"/>
      <color theme="1"/>
      <name val="Comic Sans MS"/>
      <family val="2"/>
    </font>
    <font>
      <sz val="11"/>
      <color rgb="FF000000"/>
      <name val="Arial"/>
      <family val="2"/>
    </font>
    <font>
      <b/>
      <sz val="11"/>
      <name val="Arial"/>
      <family val="2"/>
    </font>
    <font>
      <sz val="11"/>
      <name val="Calibri"/>
      <family val="2"/>
    </font>
    <font>
      <b/>
      <sz val="11"/>
      <color rgb="FF000000"/>
      <name val="Arial"/>
      <family val="2"/>
    </font>
    <font>
      <sz val="11"/>
      <color rgb="FF305496"/>
      <name val="Arial"/>
      <family val="2"/>
    </font>
    <font>
      <sz val="10"/>
      <name val="Arial"/>
      <family val="2"/>
    </font>
    <font>
      <sz val="9"/>
      <color rgb="FF000000"/>
      <name val="Century Gothic"/>
      <family val="2"/>
    </font>
    <font>
      <b/>
      <sz val="9"/>
      <color rgb="FF000000"/>
      <name val="Century Gothic"/>
      <family val="2"/>
    </font>
    <font>
      <sz val="11"/>
      <color rgb="FF006100"/>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sz val="14"/>
      <color theme="1"/>
      <name val="Calibri"/>
      <family val="2"/>
    </font>
    <font>
      <sz val="11"/>
      <color theme="0"/>
      <name val="Arial"/>
      <family val="2"/>
    </font>
    <font>
      <b/>
      <sz val="14"/>
      <color rgb="FF000000"/>
      <name val="Calibri"/>
      <family val="2"/>
    </font>
    <font>
      <b/>
      <sz val="14"/>
      <color theme="1"/>
      <name val="Calibri"/>
      <family val="2"/>
    </font>
    <font>
      <b/>
      <sz val="14"/>
      <color theme="1"/>
      <name val="Calibri"/>
      <family val="2"/>
      <scheme val="minor"/>
    </font>
    <font>
      <b/>
      <sz val="14"/>
      <name val="Calibri"/>
      <family val="2"/>
    </font>
    <font>
      <b/>
      <sz val="14"/>
      <name val="Calibri"/>
      <family val="2"/>
      <scheme val="minor"/>
    </font>
    <font>
      <b/>
      <sz val="14"/>
      <color rgb="FFFF0000"/>
      <name val="Calibri"/>
      <family val="2"/>
    </font>
    <font>
      <b/>
      <sz val="12"/>
      <color rgb="FF3CB1EC"/>
      <name val="Arial"/>
      <family val="2"/>
    </font>
    <font>
      <sz val="12"/>
      <color theme="1"/>
      <name val="Arial"/>
      <family val="2"/>
    </font>
    <font>
      <sz val="12"/>
      <color theme="0"/>
      <name val="Arial"/>
      <family val="2"/>
    </font>
    <font>
      <sz val="12"/>
      <name val="Arial"/>
      <family val="2"/>
    </font>
    <font>
      <sz val="10"/>
      <color theme="1"/>
      <name val="Arial"/>
      <family val="2"/>
    </font>
    <font>
      <sz val="10"/>
      <color theme="0"/>
      <name val="Arial"/>
      <family val="2"/>
    </font>
    <font>
      <i/>
      <sz val="9"/>
      <name val="Arial"/>
      <family val="2"/>
    </font>
    <font>
      <i/>
      <sz val="9"/>
      <color theme="1"/>
      <name val="Arial"/>
      <family val="2"/>
    </font>
    <font>
      <sz val="9"/>
      <color theme="0"/>
      <name val="Arial"/>
      <family val="2"/>
    </font>
    <font>
      <sz val="9"/>
      <color theme="4"/>
      <name val="Arial"/>
      <family val="2"/>
    </font>
    <font>
      <strike/>
      <sz val="9"/>
      <name val="Arial"/>
      <family val="2"/>
    </font>
    <font>
      <sz val="9"/>
      <color rgb="FFFF0000"/>
      <name val="Arial"/>
      <family val="2"/>
    </font>
    <font>
      <b/>
      <u/>
      <sz val="11"/>
      <name val="Arial"/>
      <family val="2"/>
    </font>
    <font>
      <strike/>
      <sz val="9"/>
      <color rgb="FFFF0000"/>
      <name val="Arial"/>
      <family val="2"/>
    </font>
    <font>
      <sz val="9"/>
      <color theme="1"/>
      <name val="Calibri"/>
      <family val="2"/>
      <scheme val="minor"/>
    </font>
    <font>
      <sz val="9"/>
      <name val="Calibri"/>
      <family val="2"/>
      <scheme val="minor"/>
    </font>
    <font>
      <sz val="8"/>
      <name val="Arial"/>
      <family val="2"/>
    </font>
    <font>
      <strike/>
      <sz val="9"/>
      <color theme="1"/>
      <name val="Arial"/>
      <family val="2"/>
    </font>
    <font>
      <i/>
      <strike/>
      <sz val="9"/>
      <color theme="1"/>
      <name val="Arial"/>
      <family val="2"/>
    </font>
    <font>
      <sz val="9"/>
      <color indexed="8"/>
      <name val="Arial"/>
      <family val="2"/>
    </font>
    <font>
      <sz val="9"/>
      <color rgb="FF7030A0"/>
      <name val="Arial"/>
      <family val="2"/>
    </font>
    <font>
      <u/>
      <sz val="10"/>
      <name val="Arial"/>
      <family val="2"/>
    </font>
    <font>
      <i/>
      <sz val="10"/>
      <name val="Arial"/>
      <family val="2"/>
    </font>
    <font>
      <strike/>
      <sz val="10"/>
      <color rgb="FFFF0000"/>
      <name val="Arial"/>
      <family val="2"/>
    </font>
    <font>
      <sz val="8"/>
      <color theme="1"/>
      <name val="Arial"/>
      <family val="2"/>
    </font>
    <font>
      <b/>
      <sz val="10"/>
      <color theme="1"/>
      <name val="Arial"/>
      <family val="2"/>
    </font>
    <font>
      <b/>
      <sz val="10"/>
      <name val="Arial"/>
      <family val="2"/>
    </font>
    <font>
      <sz val="10"/>
      <color rgb="FF00B050"/>
      <name val="Arial"/>
      <family val="2"/>
    </font>
    <font>
      <sz val="10"/>
      <color rgb="FF000000"/>
      <name val="Arial"/>
      <family val="2"/>
    </font>
    <font>
      <sz val="10"/>
      <color rgb="FFFF0000"/>
      <name val="Arial"/>
      <family val="2"/>
    </font>
    <font>
      <strike/>
      <sz val="10"/>
      <name val="Arial"/>
      <family val="2"/>
    </font>
    <font>
      <sz val="10"/>
      <color rgb="FF7030A0"/>
      <name val="Arial"/>
      <family val="2"/>
    </font>
    <font>
      <sz val="10"/>
      <color theme="4"/>
      <name val="Arial"/>
      <family val="2"/>
    </font>
    <font>
      <sz val="10"/>
      <name val="Arial"/>
    </font>
    <font>
      <sz val="8"/>
      <color rgb="FF000000"/>
      <name val="Arial"/>
      <family val="2"/>
    </font>
    <font>
      <i/>
      <strike/>
      <sz val="9"/>
      <color rgb="FFFF0000"/>
      <name val="Arial"/>
      <family val="2"/>
    </font>
    <font>
      <sz val="10"/>
      <color rgb="FF0070C0"/>
      <name val="Arial"/>
      <family val="2"/>
    </font>
  </fonts>
  <fills count="3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bgColor rgb="FFFFFFFF"/>
      </patternFill>
    </fill>
    <fill>
      <patternFill patternType="solid">
        <fgColor theme="0"/>
        <b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A6A6A6"/>
        <bgColor indexed="64"/>
      </patternFill>
    </fill>
    <fill>
      <patternFill patternType="solid">
        <fgColor rgb="FFD9D9D9"/>
        <bgColor rgb="FF000000"/>
      </patternFill>
    </fill>
    <fill>
      <patternFill patternType="solid">
        <fgColor rgb="FFC6EFCE"/>
      </patternFill>
    </fill>
    <fill>
      <patternFill patternType="solid">
        <fgColor theme="5"/>
      </patternFill>
    </fill>
    <fill>
      <patternFill patternType="solid">
        <fgColor rgb="FFFCE4D6"/>
        <bgColor rgb="FFFCE4D6"/>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rgb="FFFFFFFF"/>
      </patternFill>
    </fill>
    <fill>
      <patternFill patternType="solid">
        <fgColor rgb="FF92D050"/>
        <bgColor indexed="64"/>
      </patternFill>
    </fill>
    <fill>
      <patternFill patternType="solid">
        <fgColor rgb="FFFFFFFF"/>
        <bgColor rgb="FFF2F2F2"/>
      </patternFill>
    </fill>
    <fill>
      <patternFill patternType="solid">
        <fgColor rgb="FFFF00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79998168889431442"/>
        <bgColor theme="5" tint="0.79998168889431442"/>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top style="hair">
        <color indexed="64"/>
      </top>
      <bottom/>
      <diagonal/>
    </border>
    <border>
      <left style="dotted">
        <color indexed="64"/>
      </left>
      <right style="dotted">
        <color indexed="64"/>
      </right>
      <top/>
      <bottom style="dotted">
        <color indexed="64"/>
      </bottom>
      <diagonal/>
    </border>
    <border>
      <left style="thin">
        <color indexed="64"/>
      </left>
      <right style="thin">
        <color indexed="64"/>
      </right>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style="hair">
        <color indexed="64"/>
      </right>
      <top style="hair">
        <color indexed="64"/>
      </top>
      <bottom style="thin">
        <color indexed="64"/>
      </bottom>
      <diagonal/>
    </border>
    <border>
      <left style="hair">
        <color rgb="FF000000"/>
      </left>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bottom style="dotted">
        <color rgb="FF000000"/>
      </bottom>
      <diagonal/>
    </border>
    <border>
      <left style="hair">
        <color indexed="64"/>
      </left>
      <right style="hair">
        <color indexed="64"/>
      </right>
      <top/>
      <bottom/>
      <diagonal/>
    </border>
    <border>
      <left style="medium">
        <color rgb="FFC65911"/>
      </left>
      <right style="thin">
        <color indexed="64"/>
      </right>
      <top style="thin">
        <color indexed="64"/>
      </top>
      <bottom style="thin">
        <color indexed="64"/>
      </bottom>
      <diagonal/>
    </border>
    <border>
      <left style="thin">
        <color indexed="64"/>
      </left>
      <right style="medium">
        <color rgb="FFC65911"/>
      </right>
      <top style="thin">
        <color indexed="64"/>
      </top>
      <bottom style="thin">
        <color indexed="64"/>
      </bottom>
      <diagonal/>
    </border>
    <border>
      <left style="thin">
        <color indexed="64"/>
      </left>
      <right style="medium">
        <color rgb="FFC65911"/>
      </right>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
      <left style="thin">
        <color indexed="64"/>
      </left>
      <right style="medium">
        <color rgb="FFC65911"/>
      </right>
      <top style="thin">
        <color indexed="64"/>
      </top>
      <bottom style="medium">
        <color rgb="FFC65911"/>
      </bottom>
      <diagonal/>
    </border>
    <border>
      <left style="dotted">
        <color indexed="64"/>
      </left>
      <right style="dotted">
        <color indexed="64"/>
      </right>
      <top style="thin">
        <color rgb="FF8EA9DB"/>
      </top>
      <bottom style="dotted">
        <color indexed="64"/>
      </bottom>
      <diagonal/>
    </border>
    <border>
      <left style="thin">
        <color rgb="FF999999"/>
      </left>
      <right/>
      <top/>
      <bottom/>
      <diagonal/>
    </border>
    <border>
      <left style="thin">
        <color indexed="64"/>
      </left>
      <right style="medium">
        <color theme="9" tint="-0.24994659260841701"/>
      </right>
      <top style="thin">
        <color indexed="64"/>
      </top>
      <bottom style="thin">
        <color indexed="64"/>
      </bottom>
      <diagonal/>
    </border>
    <border>
      <left style="thin">
        <color indexed="64"/>
      </left>
      <right style="medium">
        <color theme="9" tint="-0.24994659260841701"/>
      </right>
      <top style="thin">
        <color indexed="64"/>
      </top>
      <bottom style="medium">
        <color theme="9" tint="-0.24994659260841701"/>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style="hair">
        <color rgb="FF000000"/>
      </left>
      <right style="hair">
        <color rgb="FF000000"/>
      </right>
      <top style="hair">
        <color rgb="FF000000"/>
      </top>
      <bottom/>
      <diagonal/>
    </border>
    <border>
      <left style="dotted">
        <color rgb="FF000000"/>
      </left>
      <right/>
      <top style="dotted">
        <color rgb="FF000000"/>
      </top>
      <bottom style="dotted">
        <color rgb="FF000000"/>
      </bottom>
      <diagonal/>
    </border>
    <border>
      <left style="hair">
        <color rgb="FF000000"/>
      </left>
      <right style="hair">
        <color rgb="FF000000"/>
      </right>
      <top/>
      <bottom/>
      <diagonal/>
    </border>
  </borders>
  <cellStyleXfs count="26">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10" fillId="5" borderId="0" applyNumberFormat="0" applyBorder="0" applyAlignment="0" applyProtection="0"/>
    <xf numFmtId="43" fontId="1" fillId="0" borderId="0" applyFont="0" applyFill="0" applyBorder="0" applyAlignment="0" applyProtection="0"/>
    <xf numFmtId="0" fontId="18" fillId="0" borderId="0"/>
    <xf numFmtId="9" fontId="3" fillId="0" borderId="0" applyFont="0" applyFill="0" applyBorder="0" applyAlignment="0" applyProtection="0"/>
    <xf numFmtId="9" fontId="19"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9" fontId="1" fillId="0" borderId="0" applyFont="0" applyFill="0" applyBorder="0" applyAlignment="0" applyProtection="0"/>
    <xf numFmtId="0" fontId="4" fillId="0" borderId="0"/>
    <xf numFmtId="0" fontId="20" fillId="0" borderId="0"/>
    <xf numFmtId="43" fontId="1" fillId="0" borderId="0" applyFont="0" applyFill="0" applyBorder="0" applyAlignment="0" applyProtection="0"/>
    <xf numFmtId="0" fontId="26" fillId="0" borderId="0"/>
    <xf numFmtId="41" fontId="1" fillId="0" borderId="0" applyFont="0" applyFill="0" applyBorder="0" applyAlignment="0" applyProtection="0"/>
    <xf numFmtId="42" fontId="1" fillId="0" borderId="0" applyFont="0" applyFill="0" applyBorder="0" applyAlignment="0" applyProtection="0"/>
    <xf numFmtId="0" fontId="29" fillId="21" borderId="0" applyNumberFormat="0" applyBorder="0" applyAlignment="0" applyProtection="0"/>
    <xf numFmtId="0" fontId="10" fillId="5" borderId="0" applyNumberFormat="0" applyBorder="0" applyAlignment="0" applyProtection="0"/>
    <xf numFmtId="0" fontId="31" fillId="22" borderId="0" applyNumberFormat="0" applyBorder="0" applyAlignment="0" applyProtection="0"/>
    <xf numFmtId="0" fontId="3" fillId="0" borderId="0"/>
    <xf numFmtId="0" fontId="74" fillId="0" borderId="0"/>
  </cellStyleXfs>
  <cellXfs count="1104">
    <xf numFmtId="0" fontId="0" fillId="0" borderId="0" xfId="0"/>
    <xf numFmtId="0" fontId="6" fillId="0" borderId="14" xfId="0" applyFont="1" applyBorder="1" applyAlignment="1">
      <alignment horizontal="left" vertical="center"/>
    </xf>
    <xf numFmtId="0" fontId="6" fillId="0" borderId="14" xfId="0" applyFont="1" applyBorder="1" applyAlignment="1">
      <alignment horizontal="left" vertical="center" wrapText="1"/>
    </xf>
    <xf numFmtId="0" fontId="7" fillId="2" borderId="14" xfId="0" applyFont="1" applyFill="1" applyBorder="1" applyAlignment="1">
      <alignment horizontal="left" vertical="center"/>
    </xf>
    <xf numFmtId="0" fontId="7" fillId="0" borderId="14" xfId="0" applyFont="1" applyBorder="1" applyAlignment="1">
      <alignment horizontal="left" vertical="center" wrapText="1"/>
    </xf>
    <xf numFmtId="0" fontId="6" fillId="2" borderId="14"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7" borderId="14" xfId="5" applyFont="1" applyFill="1" applyBorder="1" applyAlignment="1" applyProtection="1">
      <alignment horizontal="left" vertical="center" wrapText="1"/>
    </xf>
    <xf numFmtId="0" fontId="9" fillId="2" borderId="14" xfId="0" applyFont="1" applyFill="1" applyBorder="1" applyAlignment="1">
      <alignment horizontal="left" vertical="center" wrapText="1"/>
    </xf>
    <xf numFmtId="3" fontId="6" fillId="2" borderId="14" xfId="0" applyNumberFormat="1" applyFont="1" applyFill="1" applyBorder="1" applyAlignment="1">
      <alignment horizontal="left" vertical="center" wrapText="1"/>
    </xf>
    <xf numFmtId="0" fontId="12"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14" fontId="6" fillId="0" borderId="14" xfId="0" applyNumberFormat="1" applyFont="1" applyBorder="1" applyAlignment="1">
      <alignment horizontal="left" vertical="center"/>
    </xf>
    <xf numFmtId="0" fontId="7" fillId="12" borderId="14" xfId="0" applyFont="1" applyFill="1" applyBorder="1" applyAlignment="1">
      <alignment horizontal="left" vertical="center"/>
    </xf>
    <xf numFmtId="0" fontId="7" fillId="13" borderId="14" xfId="0" applyFont="1" applyFill="1" applyBorder="1" applyAlignment="1">
      <alignment horizontal="left" vertical="center"/>
    </xf>
    <xf numFmtId="0" fontId="8" fillId="13" borderId="14" xfId="0" applyFont="1" applyFill="1" applyBorder="1" applyAlignment="1">
      <alignment horizontal="left" vertical="center"/>
    </xf>
    <xf numFmtId="0" fontId="8" fillId="14" borderId="14" xfId="0" applyFont="1" applyFill="1" applyBorder="1" applyAlignment="1">
      <alignment horizontal="left" vertical="center"/>
    </xf>
    <xf numFmtId="14" fontId="8" fillId="14" borderId="14" xfId="0" applyNumberFormat="1" applyFont="1" applyFill="1" applyBorder="1" applyAlignment="1">
      <alignment horizontal="left" vertical="center"/>
    </xf>
    <xf numFmtId="0" fontId="8" fillId="14" borderId="14" xfId="0" applyFont="1" applyFill="1" applyBorder="1" applyAlignment="1">
      <alignment horizontal="left" vertical="center" wrapText="1"/>
    </xf>
    <xf numFmtId="0" fontId="6" fillId="15" borderId="14" xfId="0" applyFont="1" applyFill="1" applyBorder="1" applyAlignment="1">
      <alignment horizontal="left" vertical="center" wrapText="1"/>
    </xf>
    <xf numFmtId="0" fontId="4" fillId="0" borderId="0" xfId="0" applyFont="1" applyAlignment="1" applyProtection="1">
      <alignment horizontal="left"/>
      <protection locked="0"/>
    </xf>
    <xf numFmtId="0" fontId="4" fillId="0" borderId="0" xfId="0" applyFont="1" applyAlignment="1" applyProtection="1">
      <alignment horizontal="center"/>
      <protection locked="0"/>
    </xf>
    <xf numFmtId="14" fontId="4" fillId="0" borderId="0" xfId="0" applyNumberFormat="1" applyFont="1" applyAlignment="1" applyProtection="1">
      <alignment horizontal="left"/>
      <protection locked="0"/>
    </xf>
    <xf numFmtId="0" fontId="5" fillId="2" borderId="0" xfId="4" applyFont="1" applyFill="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4" fillId="2" borderId="0" xfId="0" applyFont="1" applyFill="1" applyAlignment="1" applyProtection="1">
      <alignment horizontal="left"/>
      <protection locked="0"/>
    </xf>
    <xf numFmtId="0" fontId="4" fillId="2" borderId="0" xfId="0" applyFont="1" applyFill="1" applyAlignment="1" applyProtection="1">
      <alignment horizontal="center"/>
      <protection locked="0"/>
    </xf>
    <xf numFmtId="9" fontId="5" fillId="2" borderId="18" xfId="1" applyFont="1" applyFill="1" applyBorder="1" applyAlignment="1" applyProtection="1">
      <alignment horizontal="center"/>
    </xf>
    <xf numFmtId="1" fontId="5" fillId="2" borderId="18" xfId="1" applyNumberFormat="1" applyFont="1" applyFill="1" applyBorder="1" applyAlignment="1" applyProtection="1">
      <alignment horizontal="center"/>
    </xf>
    <xf numFmtId="0" fontId="13" fillId="2" borderId="18" xfId="6" applyNumberFormat="1" applyFont="1" applyFill="1" applyBorder="1" applyAlignment="1" applyProtection="1">
      <alignment horizontal="center" vertical="center"/>
    </xf>
    <xf numFmtId="0" fontId="13" fillId="2" borderId="18" xfId="0" applyFont="1" applyFill="1" applyBorder="1" applyAlignment="1" applyProtection="1">
      <alignment horizontal="left"/>
      <protection locked="0"/>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vertical="center"/>
      <protection locked="0"/>
    </xf>
    <xf numFmtId="0" fontId="5" fillId="2" borderId="0" xfId="0" applyFont="1" applyFill="1" applyAlignment="1" applyProtection="1">
      <alignment horizontal="left"/>
      <protection locked="0"/>
    </xf>
    <xf numFmtId="0" fontId="5" fillId="2" borderId="18" xfId="0" applyFont="1" applyFill="1" applyBorder="1" applyAlignment="1" applyProtection="1">
      <alignment horizontal="left"/>
      <protection locked="0"/>
    </xf>
    <xf numFmtId="0" fontId="14" fillId="2" borderId="0" xfId="0" applyFont="1" applyFill="1" applyAlignment="1" applyProtection="1">
      <alignment horizontal="left"/>
      <protection locked="0"/>
    </xf>
    <xf numFmtId="0" fontId="13" fillId="2" borderId="18" xfId="0" applyFont="1" applyFill="1" applyBorder="1" applyAlignment="1" applyProtection="1">
      <alignment horizontal="left" vertical="center"/>
      <protection locked="0"/>
    </xf>
    <xf numFmtId="0" fontId="16" fillId="2" borderId="0" xfId="0" applyFont="1" applyFill="1" applyAlignment="1" applyProtection="1">
      <alignment horizontal="left"/>
      <protection locked="0"/>
    </xf>
    <xf numFmtId="0" fontId="13" fillId="2" borderId="0" xfId="0" applyFont="1" applyFill="1" applyAlignment="1" applyProtection="1">
      <alignment horizontal="left"/>
      <protection locked="0"/>
    </xf>
    <xf numFmtId="0" fontId="15" fillId="2" borderId="18" xfId="0" applyFont="1" applyFill="1" applyBorder="1" applyAlignment="1" applyProtection="1">
      <alignment horizontal="left"/>
      <protection locked="0"/>
    </xf>
    <xf numFmtId="0" fontId="13" fillId="2" borderId="15" xfId="0" applyFont="1" applyFill="1" applyBorder="1" applyAlignment="1" applyProtection="1">
      <alignment horizontal="left" vertical="center"/>
      <protection locked="0"/>
    </xf>
    <xf numFmtId="0" fontId="14" fillId="2" borderId="0" xfId="0" applyFont="1" applyFill="1" applyAlignment="1" applyProtection="1">
      <alignment horizontal="left" vertical="center"/>
      <protection locked="0"/>
    </xf>
    <xf numFmtId="0" fontId="5" fillId="2" borderId="18" xfId="0" applyFont="1" applyFill="1" applyBorder="1" applyAlignment="1" applyProtection="1">
      <alignment horizontal="left" vertical="center"/>
      <protection locked="0"/>
    </xf>
    <xf numFmtId="0" fontId="16" fillId="2" borderId="0" xfId="0" applyFont="1" applyFill="1" applyAlignment="1" applyProtection="1">
      <alignment horizontal="left" vertical="center"/>
      <protection locked="0"/>
    </xf>
    <xf numFmtId="0" fontId="13" fillId="2" borderId="0" xfId="0" applyFont="1" applyFill="1" applyAlignment="1" applyProtection="1">
      <alignment horizontal="left" vertical="center"/>
      <protection locked="0"/>
    </xf>
    <xf numFmtId="0" fontId="5" fillId="0" borderId="0" xfId="0" applyFont="1" applyAlignment="1" applyProtection="1">
      <alignment horizontal="center"/>
      <protection locked="0"/>
    </xf>
    <xf numFmtId="0" fontId="5" fillId="0" borderId="0" xfId="0" applyFont="1" applyAlignment="1" applyProtection="1">
      <alignment horizontal="center" vertical="center"/>
      <protection locked="0"/>
    </xf>
    <xf numFmtId="1" fontId="13" fillId="2" borderId="18" xfId="1" applyNumberFormat="1" applyFont="1" applyFill="1" applyBorder="1" applyAlignment="1" applyProtection="1">
      <alignment horizontal="center" vertical="center"/>
    </xf>
    <xf numFmtId="0" fontId="5" fillId="0" borderId="0" xfId="0" applyFont="1" applyAlignment="1" applyProtection="1">
      <alignment horizontal="left"/>
      <protection locked="0"/>
    </xf>
    <xf numFmtId="0" fontId="5" fillId="0" borderId="0" xfId="0" applyFont="1" applyAlignment="1" applyProtection="1">
      <alignment horizontal="left" vertical="center"/>
      <protection locked="0"/>
    </xf>
    <xf numFmtId="0" fontId="13" fillId="18" borderId="0" xfId="0" applyFont="1" applyFill="1" applyAlignment="1" applyProtection="1">
      <alignment horizontal="left"/>
      <protection locked="0"/>
    </xf>
    <xf numFmtId="0" fontId="4" fillId="18" borderId="0" xfId="0" applyFont="1" applyFill="1" applyAlignment="1" applyProtection="1">
      <alignment horizontal="left"/>
      <protection locked="0"/>
    </xf>
    <xf numFmtId="0" fontId="21" fillId="18" borderId="0" xfId="0" applyFont="1" applyFill="1" applyAlignment="1" applyProtection="1">
      <alignment horizontal="left"/>
      <protection locked="0"/>
    </xf>
    <xf numFmtId="0" fontId="16" fillId="18" borderId="0" xfId="0" applyFont="1" applyFill="1" applyAlignment="1" applyProtection="1">
      <alignment horizontal="left"/>
      <protection locked="0"/>
    </xf>
    <xf numFmtId="0" fontId="14" fillId="18" borderId="0" xfId="0" applyFont="1" applyFill="1" applyAlignment="1" applyProtection="1">
      <alignment horizontal="left"/>
      <protection locked="0"/>
    </xf>
    <xf numFmtId="0" fontId="5" fillId="2" borderId="0" xfId="0" applyFont="1" applyFill="1" applyAlignment="1" applyProtection="1">
      <alignment horizontal="center"/>
      <protection locked="0"/>
    </xf>
    <xf numFmtId="0" fontId="5" fillId="2" borderId="18" xfId="0" applyFont="1" applyFill="1" applyBorder="1" applyAlignment="1" applyProtection="1">
      <alignment horizontal="center" vertical="center"/>
      <protection locked="0"/>
    </xf>
    <xf numFmtId="0" fontId="4" fillId="0" borderId="0" xfId="0" applyFont="1" applyAlignment="1" applyProtection="1">
      <alignment vertical="center"/>
      <protection locked="0"/>
    </xf>
    <xf numFmtId="9" fontId="4" fillId="0" borderId="0" xfId="0" applyNumberFormat="1" applyFont="1" applyAlignment="1" applyProtection="1">
      <alignment horizontal="center" vertical="center"/>
      <protection locked="0"/>
    </xf>
    <xf numFmtId="0" fontId="5" fillId="9" borderId="20" xfId="0" applyFont="1" applyFill="1" applyBorder="1" applyAlignment="1" applyProtection="1">
      <alignment horizontal="left" vertical="center"/>
      <protection locked="0"/>
    </xf>
    <xf numFmtId="0" fontId="5" fillId="2" borderId="0" xfId="0" applyFont="1" applyFill="1" applyAlignment="1" applyProtection="1">
      <alignment horizontal="left" vertical="center"/>
      <protection locked="0"/>
    </xf>
    <xf numFmtId="0" fontId="13" fillId="18" borderId="0" xfId="0" applyFont="1" applyFill="1" applyAlignment="1" applyProtection="1">
      <alignment vertical="center"/>
      <protection locked="0"/>
    </xf>
    <xf numFmtId="0" fontId="27" fillId="0" borderId="1" xfId="3" applyFont="1" applyBorder="1" applyAlignment="1">
      <alignment vertical="center" wrapText="1"/>
    </xf>
    <xf numFmtId="0" fontId="27" fillId="0" borderId="1" xfId="3" applyFont="1" applyBorder="1" applyAlignment="1">
      <alignment horizontal="center" vertical="center" wrapText="1"/>
    </xf>
    <xf numFmtId="0" fontId="28" fillId="20" borderId="1" xfId="3" applyFont="1" applyFill="1" applyBorder="1" applyAlignment="1">
      <alignment horizontal="center" vertical="center" wrapText="1"/>
    </xf>
    <xf numFmtId="0" fontId="28" fillId="20" borderId="19" xfId="3" applyFont="1" applyFill="1" applyBorder="1" applyAlignment="1">
      <alignment horizontal="center" vertical="center" wrapText="1"/>
    </xf>
    <xf numFmtId="0" fontId="5" fillId="2" borderId="18" xfId="0" applyFont="1" applyFill="1" applyBorder="1" applyAlignment="1">
      <alignment horizontal="left" vertical="center"/>
    </xf>
    <xf numFmtId="0" fontId="5" fillId="2" borderId="18" xfId="0" applyFont="1" applyFill="1" applyBorder="1" applyAlignment="1">
      <alignment horizontal="center" vertical="center"/>
    </xf>
    <xf numFmtId="14" fontId="5" fillId="2" borderId="18" xfId="0" applyNumberFormat="1" applyFont="1" applyFill="1" applyBorder="1" applyAlignment="1">
      <alignment horizontal="left" vertical="center"/>
    </xf>
    <xf numFmtId="0" fontId="5" fillId="2" borderId="18" xfId="0" applyFont="1" applyFill="1" applyBorder="1" applyAlignment="1">
      <alignment horizontal="left"/>
    </xf>
    <xf numFmtId="0" fontId="5" fillId="2" borderId="18" xfId="0" applyFont="1" applyFill="1" applyBorder="1" applyAlignment="1">
      <alignment horizontal="center"/>
    </xf>
    <xf numFmtId="14" fontId="5" fillId="2" borderId="18" xfId="0" applyNumberFormat="1" applyFont="1" applyFill="1" applyBorder="1" applyAlignment="1">
      <alignment horizontal="left"/>
    </xf>
    <xf numFmtId="9" fontId="5" fillId="2" borderId="18" xfId="0" applyNumberFormat="1" applyFont="1" applyFill="1" applyBorder="1" applyAlignment="1">
      <alignment horizontal="center" vertical="center"/>
    </xf>
    <xf numFmtId="9" fontId="5" fillId="2" borderId="18" xfId="0" applyNumberFormat="1" applyFont="1" applyFill="1" applyBorder="1" applyAlignment="1">
      <alignment horizontal="center"/>
    </xf>
    <xf numFmtId="0" fontId="13" fillId="2" borderId="18" xfId="0" applyFont="1" applyFill="1" applyBorder="1" applyAlignment="1">
      <alignment horizontal="left" vertical="center"/>
    </xf>
    <xf numFmtId="0" fontId="13" fillId="2" borderId="18" xfId="0" applyFont="1" applyFill="1" applyBorder="1" applyAlignment="1">
      <alignment horizontal="center"/>
    </xf>
    <xf numFmtId="1" fontId="5" fillId="2" borderId="18" xfId="0" applyNumberFormat="1" applyFont="1" applyFill="1" applyBorder="1" applyAlignment="1">
      <alignment horizontal="center"/>
    </xf>
    <xf numFmtId="14" fontId="13" fillId="2" borderId="18" xfId="0" applyNumberFormat="1" applyFont="1" applyFill="1" applyBorder="1" applyAlignment="1">
      <alignment horizontal="left" vertical="center"/>
    </xf>
    <xf numFmtId="0" fontId="4" fillId="2" borderId="18" xfId="0" applyFont="1" applyFill="1" applyBorder="1" applyAlignment="1">
      <alignment horizontal="center"/>
    </xf>
    <xf numFmtId="0" fontId="13" fillId="2" borderId="18" xfId="0" applyFont="1" applyFill="1" applyBorder="1" applyAlignment="1">
      <alignment horizontal="center" vertical="center"/>
    </xf>
    <xf numFmtId="0" fontId="13" fillId="16" borderId="18" xfId="0" applyFont="1" applyFill="1" applyBorder="1" applyAlignment="1">
      <alignment horizontal="left" vertical="center"/>
    </xf>
    <xf numFmtId="166" fontId="5" fillId="2" borderId="18" xfId="0" applyNumberFormat="1" applyFont="1" applyFill="1" applyBorder="1" applyAlignment="1">
      <alignment horizontal="center" vertical="center"/>
    </xf>
    <xf numFmtId="0" fontId="13" fillId="2" borderId="18" xfId="0" applyFont="1" applyFill="1" applyBorder="1" applyAlignment="1">
      <alignment horizontal="left"/>
    </xf>
    <xf numFmtId="0" fontId="5" fillId="2" borderId="18" xfId="0" applyFont="1" applyFill="1" applyBorder="1" applyAlignment="1">
      <alignment horizontal="center" vertical="top"/>
    </xf>
    <xf numFmtId="0" fontId="13" fillId="2" borderId="18" xfId="0" applyFont="1" applyFill="1" applyBorder="1" applyAlignment="1">
      <alignment horizontal="left" vertical="top"/>
    </xf>
    <xf numFmtId="14" fontId="13" fillId="2" borderId="18" xfId="0" applyNumberFormat="1" applyFont="1" applyFill="1" applyBorder="1" applyAlignment="1">
      <alignment horizontal="left"/>
    </xf>
    <xf numFmtId="0" fontId="5" fillId="2" borderId="18" xfId="0" applyFont="1" applyFill="1" applyBorder="1" applyAlignment="1">
      <alignment horizontal="left" vertical="top"/>
    </xf>
    <xf numFmtId="0" fontId="5" fillId="16" borderId="18" xfId="0" applyFont="1" applyFill="1" applyBorder="1" applyAlignment="1">
      <alignment horizontal="center" vertical="center"/>
    </xf>
    <xf numFmtId="0" fontId="5" fillId="16" borderId="18" xfId="0" applyFont="1" applyFill="1" applyBorder="1" applyAlignment="1">
      <alignment horizontal="left" vertical="center"/>
    </xf>
    <xf numFmtId="9" fontId="5" fillId="2" borderId="1" xfId="0" applyNumberFormat="1" applyFont="1" applyFill="1" applyBorder="1" applyAlignment="1">
      <alignment horizontal="center"/>
    </xf>
    <xf numFmtId="0" fontId="5" fillId="18" borderId="18" xfId="0" applyFont="1" applyFill="1" applyBorder="1" applyAlignment="1">
      <alignment horizontal="left" vertical="center"/>
    </xf>
    <xf numFmtId="1" fontId="13" fillId="2" borderId="18" xfId="0" applyNumberFormat="1" applyFont="1" applyFill="1" applyBorder="1" applyAlignment="1">
      <alignment horizontal="center" vertical="center"/>
    </xf>
    <xf numFmtId="2" fontId="5" fillId="2" borderId="18" xfId="0" applyNumberFormat="1" applyFont="1" applyFill="1" applyBorder="1" applyAlignment="1">
      <alignment horizontal="center" vertical="center"/>
    </xf>
    <xf numFmtId="0" fontId="17" fillId="2" borderId="18" xfId="0" applyFont="1" applyFill="1" applyBorder="1" applyAlignment="1">
      <alignment horizontal="left" vertical="center"/>
    </xf>
    <xf numFmtId="165" fontId="5" fillId="2" borderId="18" xfId="0" applyNumberFormat="1" applyFont="1" applyFill="1" applyBorder="1" applyAlignment="1">
      <alignment horizontal="center"/>
    </xf>
    <xf numFmtId="165" fontId="5" fillId="2" borderId="18" xfId="0" applyNumberFormat="1" applyFont="1" applyFill="1" applyBorder="1" applyAlignment="1">
      <alignment horizontal="center" vertical="center"/>
    </xf>
    <xf numFmtId="0" fontId="5" fillId="18" borderId="18" xfId="0" applyFont="1" applyFill="1" applyBorder="1" applyAlignment="1">
      <alignment vertical="center"/>
    </xf>
    <xf numFmtId="0" fontId="5" fillId="18" borderId="18" xfId="0" applyFont="1" applyFill="1" applyBorder="1" applyAlignment="1">
      <alignment horizontal="left"/>
    </xf>
    <xf numFmtId="0" fontId="5" fillId="18" borderId="18" xfId="0" applyFont="1" applyFill="1" applyBorder="1" applyAlignment="1">
      <alignment vertical="top"/>
    </xf>
    <xf numFmtId="1" fontId="5" fillId="2" borderId="18" xfId="0" applyNumberFormat="1" applyFont="1" applyFill="1" applyBorder="1" applyAlignment="1">
      <alignment horizontal="center" vertical="center"/>
    </xf>
    <xf numFmtId="0" fontId="5" fillId="2" borderId="23" xfId="0" applyFont="1" applyFill="1" applyBorder="1" applyAlignment="1">
      <alignment horizontal="center"/>
    </xf>
    <xf numFmtId="9" fontId="5" fillId="2" borderId="23" xfId="0" applyNumberFormat="1" applyFont="1" applyFill="1" applyBorder="1" applyAlignment="1">
      <alignment horizontal="center" vertical="center"/>
    </xf>
    <xf numFmtId="0" fontId="5" fillId="2" borderId="23" xfId="0" applyFont="1" applyFill="1" applyBorder="1" applyAlignment="1">
      <alignment horizontal="center" vertical="center"/>
    </xf>
    <xf numFmtId="9" fontId="5" fillId="2" borderId="23" xfId="0" applyNumberFormat="1" applyFont="1" applyFill="1" applyBorder="1" applyAlignment="1">
      <alignment horizontal="center"/>
    </xf>
    <xf numFmtId="0" fontId="13" fillId="2" borderId="23" xfId="0" applyFont="1" applyFill="1" applyBorder="1" applyAlignment="1">
      <alignment horizontal="center" vertical="center"/>
    </xf>
    <xf numFmtId="0" fontId="13" fillId="2" borderId="23" xfId="0" applyFont="1" applyFill="1" applyBorder="1" applyAlignment="1">
      <alignment horizontal="center"/>
    </xf>
    <xf numFmtId="0" fontId="5" fillId="2" borderId="21" xfId="0" applyFont="1" applyFill="1" applyBorder="1" applyAlignment="1">
      <alignment horizontal="left"/>
    </xf>
    <xf numFmtId="0" fontId="5" fillId="2" borderId="21" xfId="0" applyFont="1" applyFill="1" applyBorder="1" applyAlignment="1">
      <alignment horizontal="left" vertical="center"/>
    </xf>
    <xf numFmtId="0" fontId="13" fillId="2" borderId="21" xfId="0" applyFont="1" applyFill="1" applyBorder="1" applyAlignment="1">
      <alignment horizontal="left" vertical="center"/>
    </xf>
    <xf numFmtId="0" fontId="13" fillId="2" borderId="21" xfId="0" applyFont="1" applyFill="1" applyBorder="1" applyAlignment="1">
      <alignment horizontal="left"/>
    </xf>
    <xf numFmtId="9" fontId="13" fillId="2" borderId="18" xfId="0" applyNumberFormat="1" applyFont="1" applyFill="1" applyBorder="1" applyAlignment="1">
      <alignment horizontal="center"/>
    </xf>
    <xf numFmtId="0" fontId="13" fillId="16" borderId="18" xfId="0" applyFont="1" applyFill="1" applyBorder="1" applyAlignment="1">
      <alignment horizontal="left"/>
    </xf>
    <xf numFmtId="0" fontId="15" fillId="2" borderId="18" xfId="0" applyFont="1" applyFill="1" applyBorder="1" applyAlignment="1">
      <alignment horizontal="left"/>
    </xf>
    <xf numFmtId="10" fontId="5" fillId="2" borderId="18" xfId="0" applyNumberFormat="1" applyFont="1" applyFill="1" applyBorder="1" applyAlignment="1">
      <alignment horizontal="center"/>
    </xf>
    <xf numFmtId="0" fontId="5" fillId="2" borderId="18" xfId="0" applyFont="1" applyFill="1" applyBorder="1" applyAlignment="1">
      <alignment vertical="center"/>
    </xf>
    <xf numFmtId="9" fontId="5" fillId="16" borderId="18" xfId="0" applyNumberFormat="1" applyFont="1" applyFill="1" applyBorder="1" applyAlignment="1">
      <alignment horizontal="center" vertical="center"/>
    </xf>
    <xf numFmtId="9" fontId="13" fillId="2" borderId="18" xfId="0" applyNumberFormat="1" applyFont="1" applyFill="1" applyBorder="1" applyAlignment="1">
      <alignment horizontal="center" vertical="center"/>
    </xf>
    <xf numFmtId="9" fontId="13" fillId="2" borderId="23" xfId="0" applyNumberFormat="1" applyFont="1" applyFill="1" applyBorder="1" applyAlignment="1">
      <alignment horizontal="center"/>
    </xf>
    <xf numFmtId="9" fontId="13" fillId="2" borderId="23" xfId="0" applyNumberFormat="1" applyFont="1" applyFill="1" applyBorder="1" applyAlignment="1">
      <alignment horizontal="center" vertical="center"/>
    </xf>
    <xf numFmtId="9" fontId="5" fillId="18" borderId="18" xfId="0" applyNumberFormat="1" applyFont="1" applyFill="1" applyBorder="1" applyAlignment="1">
      <alignment horizontal="center"/>
    </xf>
    <xf numFmtId="0" fontId="5" fillId="18" borderId="18" xfId="0" applyFont="1" applyFill="1" applyBorder="1" applyAlignment="1">
      <alignment horizontal="center"/>
    </xf>
    <xf numFmtId="0" fontId="32" fillId="0" borderId="0" xfId="0" applyFont="1"/>
    <xf numFmtId="0" fontId="33" fillId="0" borderId="0" xfId="0" applyFont="1" applyAlignment="1">
      <alignment horizontal="center" vertical="center"/>
    </xf>
    <xf numFmtId="0" fontId="33" fillId="0" borderId="0" xfId="0" applyFont="1" applyAlignment="1">
      <alignment horizontal="center" vertical="center" wrapText="1"/>
    </xf>
    <xf numFmtId="0" fontId="0" fillId="0" borderId="0" xfId="0" applyAlignment="1">
      <alignment horizontal="center"/>
    </xf>
    <xf numFmtId="42" fontId="32" fillId="0" borderId="0" xfId="0" applyNumberFormat="1" applyFont="1"/>
    <xf numFmtId="0" fontId="13" fillId="23" borderId="1" xfId="0" applyFont="1" applyFill="1" applyBorder="1" applyAlignment="1">
      <alignment wrapText="1"/>
    </xf>
    <xf numFmtId="0" fontId="13" fillId="23" borderId="1" xfId="0" applyFont="1" applyFill="1" applyBorder="1" applyAlignment="1">
      <alignment horizontal="center"/>
    </xf>
    <xf numFmtId="0" fontId="13" fillId="23" borderId="1" xfId="0" applyFont="1" applyFill="1" applyBorder="1"/>
    <xf numFmtId="0" fontId="5" fillId="23" borderId="1" xfId="0" applyFont="1" applyFill="1" applyBorder="1" applyAlignment="1">
      <alignment horizontal="center" vertical="center" wrapText="1"/>
    </xf>
    <xf numFmtId="0" fontId="35" fillId="17" borderId="1" xfId="0" applyFont="1" applyFill="1" applyBorder="1" applyAlignment="1">
      <alignment horizontal="center" vertical="center"/>
    </xf>
    <xf numFmtId="0" fontId="13" fillId="0" borderId="1" xfId="0" applyFont="1" applyBorder="1" applyAlignment="1">
      <alignment wrapText="1"/>
    </xf>
    <xf numFmtId="0" fontId="13" fillId="0" borderId="1" xfId="0" applyFont="1" applyBorder="1" applyAlignment="1">
      <alignment horizontal="center"/>
    </xf>
    <xf numFmtId="0" fontId="13" fillId="0" borderId="1" xfId="0" applyFont="1" applyBorder="1"/>
    <xf numFmtId="9" fontId="5" fillId="0" borderId="1" xfId="0" applyNumberFormat="1" applyFont="1" applyBorder="1" applyAlignment="1">
      <alignment horizontal="center" vertical="center" wrapText="1"/>
    </xf>
    <xf numFmtId="0" fontId="5" fillId="0" borderId="1" xfId="0" applyFont="1" applyBorder="1"/>
    <xf numFmtId="9" fontId="5" fillId="23" borderId="1" xfId="0" applyNumberFormat="1" applyFont="1" applyFill="1" applyBorder="1" applyAlignment="1">
      <alignment horizontal="center" vertical="center" wrapText="1"/>
    </xf>
    <xf numFmtId="0" fontId="13" fillId="0" borderId="26" xfId="0" applyFont="1" applyBorder="1" applyAlignment="1">
      <alignment horizontal="center" vertical="center" wrapText="1"/>
    </xf>
    <xf numFmtId="9" fontId="5" fillId="17" borderId="1" xfId="0" applyNumberFormat="1" applyFont="1" applyFill="1" applyBorder="1" applyAlignment="1">
      <alignment horizontal="center" vertical="center" wrapText="1"/>
    </xf>
    <xf numFmtId="0" fontId="13" fillId="0" borderId="1" xfId="0" applyFont="1" applyBorder="1" applyAlignment="1">
      <alignment vertical="center" wrapText="1"/>
    </xf>
    <xf numFmtId="0" fontId="5" fillId="0" borderId="1" xfId="0" applyFont="1" applyBorder="1" applyAlignment="1">
      <alignment wrapText="1"/>
    </xf>
    <xf numFmtId="9" fontId="13" fillId="0" borderId="26" xfId="0" applyNumberFormat="1" applyFont="1" applyBorder="1" applyAlignment="1">
      <alignment horizontal="center" vertical="center" wrapText="1"/>
    </xf>
    <xf numFmtId="9" fontId="13" fillId="23" borderId="1" xfId="0" applyNumberFormat="1" applyFont="1" applyFill="1" applyBorder="1" applyAlignment="1">
      <alignment horizontal="center" vertical="center" wrapText="1"/>
    </xf>
    <xf numFmtId="9" fontId="13" fillId="0" borderId="1" xfId="0" applyNumberFormat="1" applyFont="1" applyBorder="1" applyAlignment="1">
      <alignment horizontal="center" vertical="center" wrapText="1"/>
    </xf>
    <xf numFmtId="0" fontId="24" fillId="15" borderId="1" xfId="0" applyFont="1" applyFill="1" applyBorder="1" applyAlignment="1">
      <alignment wrapText="1"/>
    </xf>
    <xf numFmtId="0" fontId="24" fillId="15" borderId="1" xfId="0" applyFont="1" applyFill="1" applyBorder="1" applyAlignment="1">
      <alignment horizontal="center"/>
    </xf>
    <xf numFmtId="0" fontId="24" fillId="15" borderId="1" xfId="0" applyFont="1" applyFill="1" applyBorder="1"/>
    <xf numFmtId="0" fontId="22" fillId="15" borderId="1" xfId="0" applyFont="1" applyFill="1" applyBorder="1" applyAlignment="1">
      <alignment horizontal="center" vertical="center" wrapText="1"/>
    </xf>
    <xf numFmtId="0" fontId="13" fillId="15" borderId="1" xfId="0" applyFont="1" applyFill="1" applyBorder="1" applyAlignment="1">
      <alignment horizontal="center"/>
    </xf>
    <xf numFmtId="0" fontId="5" fillId="23" borderId="1" xfId="0" applyFont="1" applyFill="1" applyBorder="1" applyAlignment="1">
      <alignment wrapText="1"/>
    </xf>
    <xf numFmtId="0" fontId="13" fillId="23" borderId="1" xfId="0" applyFont="1" applyFill="1" applyBorder="1" applyAlignment="1">
      <alignment horizontal="center" vertical="center"/>
    </xf>
    <xf numFmtId="0" fontId="13" fillId="0" borderId="1" xfId="0" applyFont="1" applyBorder="1" applyAlignment="1">
      <alignment horizontal="center" vertical="center"/>
    </xf>
    <xf numFmtId="0" fontId="13" fillId="23" borderId="1" xfId="0" applyFont="1" applyFill="1" applyBorder="1" applyAlignment="1">
      <alignment horizontal="center" vertical="center" wrapText="1"/>
    </xf>
    <xf numFmtId="42" fontId="33" fillId="0" borderId="0" xfId="20" applyFont="1" applyFill="1" applyBorder="1" applyAlignment="1" applyProtection="1">
      <alignment horizontal="center" vertical="center"/>
    </xf>
    <xf numFmtId="0" fontId="0" fillId="0" borderId="0" xfId="0" applyAlignment="1">
      <alignment horizontal="center" vertical="center"/>
    </xf>
    <xf numFmtId="42" fontId="33" fillId="0" borderId="0" xfId="0" applyNumberFormat="1" applyFont="1" applyAlignment="1">
      <alignment horizontal="center" vertical="center"/>
    </xf>
    <xf numFmtId="9" fontId="33" fillId="0" borderId="0" xfId="1" applyFont="1" applyFill="1" applyBorder="1" applyAlignment="1" applyProtection="1">
      <alignment horizontal="center" vertical="center"/>
    </xf>
    <xf numFmtId="16" fontId="33" fillId="0" borderId="0" xfId="0" applyNumberFormat="1" applyFont="1" applyAlignment="1">
      <alignment horizontal="center" vertical="center"/>
    </xf>
    <xf numFmtId="0" fontId="41" fillId="2" borderId="0" xfId="0" applyFont="1" applyFill="1" applyAlignment="1" applyProtection="1">
      <alignment vertical="center"/>
      <protection hidden="1"/>
    </xf>
    <xf numFmtId="0" fontId="42" fillId="2" borderId="0" xfId="0" applyFont="1" applyFill="1" applyAlignment="1" applyProtection="1">
      <alignment vertical="center"/>
      <protection hidden="1"/>
    </xf>
    <xf numFmtId="0" fontId="44" fillId="2" borderId="0" xfId="0" applyFont="1" applyFill="1"/>
    <xf numFmtId="0" fontId="42" fillId="2" borderId="0" xfId="0" applyFont="1" applyFill="1" applyAlignment="1" applyProtection="1">
      <alignment horizontal="center" vertical="center"/>
      <protection hidden="1"/>
    </xf>
    <xf numFmtId="0" fontId="42" fillId="2" borderId="28" xfId="0" applyFont="1" applyFill="1" applyBorder="1" applyAlignment="1" applyProtection="1">
      <alignment horizontal="center" vertical="center"/>
      <protection hidden="1"/>
    </xf>
    <xf numFmtId="0" fontId="42" fillId="0" borderId="0" xfId="0" applyFont="1" applyAlignment="1" applyProtection="1">
      <alignment horizontal="center" vertical="center" wrapText="1"/>
      <protection hidden="1"/>
    </xf>
    <xf numFmtId="0" fontId="43" fillId="2" borderId="0" xfId="0" applyFont="1" applyFill="1" applyAlignment="1" applyProtection="1">
      <alignment horizontal="center" vertical="center"/>
      <protection hidden="1"/>
    </xf>
    <xf numFmtId="0" fontId="45" fillId="11" borderId="28" xfId="0" applyFont="1" applyFill="1" applyBorder="1" applyAlignment="1" applyProtection="1">
      <alignment horizontal="center" vertical="center" wrapText="1"/>
      <protection hidden="1"/>
    </xf>
    <xf numFmtId="0" fontId="45" fillId="11" borderId="11" xfId="0" applyFont="1" applyFill="1" applyBorder="1" applyAlignment="1" applyProtection="1">
      <alignment horizontal="center" vertical="center" wrapText="1"/>
      <protection hidden="1"/>
    </xf>
    <xf numFmtId="0" fontId="3" fillId="3" borderId="28" xfId="0" applyFont="1" applyFill="1" applyBorder="1" applyAlignment="1" applyProtection="1">
      <alignment horizontal="center" vertical="center" wrapText="1"/>
      <protection hidden="1"/>
    </xf>
    <xf numFmtId="0" fontId="45" fillId="3" borderId="28" xfId="0" applyFont="1" applyFill="1" applyBorder="1" applyAlignment="1" applyProtection="1">
      <alignment horizontal="center" vertical="center" wrapText="1"/>
      <protection hidden="1"/>
    </xf>
    <xf numFmtId="0" fontId="45" fillId="3" borderId="29" xfId="0" applyFont="1" applyFill="1" applyBorder="1" applyAlignment="1" applyProtection="1">
      <alignment horizontal="center" vertical="center" wrapText="1"/>
      <protection hidden="1"/>
    </xf>
    <xf numFmtId="0" fontId="45" fillId="3" borderId="17"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protection hidden="1"/>
    </xf>
    <xf numFmtId="0" fontId="45" fillId="3" borderId="1" xfId="0" applyFont="1" applyFill="1" applyBorder="1" applyAlignment="1" applyProtection="1">
      <alignment horizontal="center" vertical="center" wrapText="1"/>
      <protection hidden="1"/>
    </xf>
    <xf numFmtId="0" fontId="9" fillId="2" borderId="28" xfId="0" applyFont="1" applyFill="1" applyBorder="1" applyAlignment="1" applyProtection="1">
      <alignment horizontal="center" vertical="center" wrapText="1"/>
      <protection hidden="1"/>
    </xf>
    <xf numFmtId="0" fontId="9" fillId="2" borderId="28" xfId="0" applyFont="1" applyFill="1" applyBorder="1" applyAlignment="1" applyProtection="1">
      <alignment horizontal="left" vertical="center" wrapText="1"/>
      <protection hidden="1"/>
    </xf>
    <xf numFmtId="0" fontId="9" fillId="2" borderId="28" xfId="0" applyFont="1" applyFill="1" applyBorder="1" applyAlignment="1" applyProtection="1">
      <alignment horizontal="center" vertical="center"/>
      <protection hidden="1"/>
    </xf>
    <xf numFmtId="14" fontId="9" fillId="2" borderId="28" xfId="0" applyNumberFormat="1" applyFont="1" applyFill="1" applyBorder="1" applyAlignment="1" applyProtection="1">
      <alignment horizontal="center" vertical="center" wrapText="1"/>
      <protection hidden="1"/>
    </xf>
    <xf numFmtId="9" fontId="9" fillId="2" borderId="28" xfId="1" applyFont="1" applyFill="1" applyBorder="1" applyAlignment="1" applyProtection="1">
      <alignment horizontal="center" vertical="center" wrapText="1"/>
      <protection hidden="1"/>
    </xf>
    <xf numFmtId="9" fontId="9" fillId="0" borderId="34" xfId="0" applyNumberFormat="1" applyFont="1" applyBorder="1" applyAlignment="1">
      <alignment horizontal="center" vertical="center" wrapText="1"/>
    </xf>
    <xf numFmtId="9" fontId="9" fillId="2" borderId="29" xfId="1" applyFont="1" applyFill="1" applyBorder="1" applyAlignment="1" applyProtection="1">
      <alignment horizontal="center" vertical="center" wrapText="1"/>
      <protection hidden="1"/>
    </xf>
    <xf numFmtId="3" fontId="9" fillId="0" borderId="28" xfId="1" applyNumberFormat="1" applyFont="1" applyFill="1" applyBorder="1" applyAlignment="1" applyProtection="1">
      <alignment horizontal="center" vertical="center" wrapText="1"/>
      <protection hidden="1"/>
    </xf>
    <xf numFmtId="9" fontId="9" fillId="0" borderId="28" xfId="1" applyFont="1" applyFill="1" applyBorder="1" applyAlignment="1" applyProtection="1">
      <alignment horizontal="center" vertical="center" wrapText="1"/>
      <protection hidden="1"/>
    </xf>
    <xf numFmtId="9" fontId="9" fillId="0" borderId="28" xfId="1" applyFont="1" applyFill="1" applyBorder="1" applyAlignment="1" applyProtection="1">
      <alignment horizontal="justify" vertical="center" wrapText="1"/>
      <protection hidden="1"/>
    </xf>
    <xf numFmtId="9" fontId="9" fillId="0" borderId="29" xfId="1" applyFont="1" applyFill="1" applyBorder="1" applyAlignment="1" applyProtection="1">
      <alignment horizontal="justify" vertical="center" wrapText="1"/>
      <protection hidden="1"/>
    </xf>
    <xf numFmtId="3" fontId="9" fillId="0" borderId="17" xfId="1" applyNumberFormat="1" applyFont="1" applyFill="1" applyBorder="1" applyAlignment="1" applyProtection="1">
      <alignment horizontal="center" vertical="center" wrapText="1"/>
      <protection hidden="1"/>
    </xf>
    <xf numFmtId="0" fontId="9" fillId="0" borderId="29" xfId="0" applyFont="1" applyBorder="1" applyAlignment="1">
      <alignment horizontal="justify" vertical="center" wrapText="1"/>
    </xf>
    <xf numFmtId="0" fontId="9" fillId="0" borderId="30" xfId="0" applyFont="1" applyBorder="1" applyAlignment="1">
      <alignment horizontal="justify" vertical="center" wrapText="1"/>
    </xf>
    <xf numFmtId="9" fontId="9" fillId="0" borderId="29" xfId="1" applyFont="1" applyFill="1" applyBorder="1" applyAlignment="1" applyProtection="1">
      <alignment horizontal="left" vertical="center" wrapText="1"/>
      <protection hidden="1"/>
    </xf>
    <xf numFmtId="9" fontId="9" fillId="0" borderId="28" xfId="1" applyFont="1" applyFill="1" applyBorder="1" applyAlignment="1" applyProtection="1">
      <alignment horizontal="left" vertical="center" wrapText="1"/>
      <protection hidden="1"/>
    </xf>
    <xf numFmtId="9" fontId="9" fillId="0" borderId="29" xfId="1" applyFont="1" applyFill="1" applyBorder="1" applyAlignment="1" applyProtection="1">
      <alignment horizontal="center" vertical="center" wrapText="1"/>
      <protection hidden="1"/>
    </xf>
    <xf numFmtId="0" fontId="9" fillId="2" borderId="0" xfId="0" applyFont="1" applyFill="1" applyAlignment="1" applyProtection="1">
      <alignment horizontal="center" vertical="center"/>
      <protection hidden="1"/>
    </xf>
    <xf numFmtId="3" fontId="6" fillId="2" borderId="1" xfId="0" applyNumberFormat="1" applyFont="1" applyFill="1" applyBorder="1" applyAlignment="1" applyProtection="1">
      <alignment horizontal="center" vertical="center" wrapText="1"/>
      <protection hidden="1"/>
    </xf>
    <xf numFmtId="9" fontId="6" fillId="2" borderId="1" xfId="1" applyFont="1" applyFill="1" applyBorder="1" applyAlignment="1" applyProtection="1">
      <alignment horizontal="center" vertical="center" wrapText="1"/>
      <protection hidden="1"/>
    </xf>
    <xf numFmtId="1" fontId="6" fillId="2" borderId="1" xfId="0" applyNumberFormat="1"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protection hidden="1"/>
    </xf>
    <xf numFmtId="0" fontId="9" fillId="2" borderId="28" xfId="0" applyFont="1" applyFill="1" applyBorder="1" applyAlignment="1" applyProtection="1">
      <alignment horizontal="left" vertical="top" wrapText="1"/>
      <protection hidden="1"/>
    </xf>
    <xf numFmtId="0" fontId="9" fillId="0" borderId="28" xfId="0" applyFont="1" applyBorder="1" applyAlignment="1">
      <alignment horizontal="justify" vertical="center" wrapText="1"/>
    </xf>
    <xf numFmtId="0" fontId="9" fillId="0" borderId="28" xfId="0" applyFont="1" applyBorder="1" applyAlignment="1" applyProtection="1">
      <alignment horizontal="center" vertical="center"/>
      <protection hidden="1"/>
    </xf>
    <xf numFmtId="0" fontId="9" fillId="0" borderId="28" xfId="0" applyFont="1" applyBorder="1" applyAlignment="1">
      <alignment horizontal="center" vertical="center" wrapText="1"/>
    </xf>
    <xf numFmtId="0" fontId="9" fillId="0" borderId="28" xfId="0" applyFont="1" applyBorder="1" applyAlignment="1">
      <alignment horizontal="left" vertical="center" wrapText="1"/>
    </xf>
    <xf numFmtId="9" fontId="9" fillId="0" borderId="28" xfId="1" applyFont="1" applyBorder="1" applyAlignment="1">
      <alignment horizontal="center" vertical="center" wrapText="1"/>
    </xf>
    <xf numFmtId="9" fontId="9" fillId="0" borderId="17" xfId="1" applyFont="1" applyBorder="1" applyAlignment="1">
      <alignment horizontal="center" vertical="center" wrapText="1"/>
    </xf>
    <xf numFmtId="3" fontId="6" fillId="0" borderId="17" xfId="1" applyNumberFormat="1" applyFont="1" applyFill="1" applyBorder="1" applyAlignment="1" applyProtection="1">
      <alignment horizontal="center" vertical="center" wrapText="1"/>
      <protection hidden="1"/>
    </xf>
    <xf numFmtId="3" fontId="6" fillId="0" borderId="28" xfId="1" applyNumberFormat="1" applyFont="1" applyFill="1" applyBorder="1" applyAlignment="1" applyProtection="1">
      <alignment horizontal="center" vertical="center" wrapText="1"/>
      <protection hidden="1"/>
    </xf>
    <xf numFmtId="9" fontId="6" fillId="0" borderId="29" xfId="1" applyFont="1" applyFill="1" applyBorder="1" applyAlignment="1" applyProtection="1">
      <alignment horizontal="justify" vertical="center" wrapText="1"/>
      <protection hidden="1"/>
    </xf>
    <xf numFmtId="9" fontId="6" fillId="0" borderId="28" xfId="1" applyFont="1" applyFill="1" applyBorder="1" applyAlignment="1" applyProtection="1">
      <alignment horizontal="justify" vertical="center" wrapText="1"/>
      <protection hidden="1"/>
    </xf>
    <xf numFmtId="0" fontId="6" fillId="2" borderId="0" xfId="0" applyFont="1" applyFill="1" applyAlignment="1" applyProtection="1">
      <alignment vertical="center"/>
      <protection hidden="1"/>
    </xf>
    <xf numFmtId="0" fontId="9" fillId="0" borderId="27" xfId="0" applyFont="1" applyBorder="1" applyAlignment="1">
      <alignment horizontal="left" vertical="center" wrapText="1"/>
    </xf>
    <xf numFmtId="0" fontId="9" fillId="0" borderId="29" xfId="0" applyFont="1" applyBorder="1" applyAlignment="1">
      <alignment horizontal="left" vertical="center" wrapText="1"/>
    </xf>
    <xf numFmtId="14" fontId="9" fillId="0" borderId="28" xfId="0" applyNumberFormat="1" applyFont="1" applyBorder="1" applyAlignment="1" applyProtection="1">
      <alignment horizontal="center" vertical="center" wrapText="1"/>
      <protection hidden="1"/>
    </xf>
    <xf numFmtId="0" fontId="9" fillId="2" borderId="28" xfId="0" applyFont="1" applyFill="1" applyBorder="1" applyAlignment="1" applyProtection="1">
      <alignment vertical="center" wrapText="1"/>
      <protection hidden="1"/>
    </xf>
    <xf numFmtId="0" fontId="9" fillId="0" borderId="28" xfId="0" applyFont="1" applyBorder="1" applyAlignment="1" applyProtection="1">
      <alignment horizontal="left" vertical="center" wrapText="1"/>
      <protection hidden="1"/>
    </xf>
    <xf numFmtId="0" fontId="9" fillId="0" borderId="28" xfId="0" applyFont="1" applyBorder="1" applyAlignment="1" applyProtection="1">
      <alignment vertical="center"/>
      <protection hidden="1"/>
    </xf>
    <xf numFmtId="0" fontId="9" fillId="0" borderId="29" xfId="0" applyFont="1" applyBorder="1" applyAlignment="1" applyProtection="1">
      <alignment vertical="center" wrapText="1"/>
      <protection hidden="1"/>
    </xf>
    <xf numFmtId="9" fontId="6" fillId="0" borderId="28" xfId="1" applyFont="1" applyFill="1" applyBorder="1" applyAlignment="1" applyProtection="1">
      <alignment horizontal="center" vertical="center" wrapText="1"/>
      <protection hidden="1"/>
    </xf>
    <xf numFmtId="9" fontId="6" fillId="0" borderId="29" xfId="1" applyFont="1" applyFill="1" applyBorder="1" applyAlignment="1" applyProtection="1">
      <alignment horizontal="center" vertical="center" wrapText="1"/>
      <protection hidden="1"/>
    </xf>
    <xf numFmtId="9" fontId="6" fillId="0" borderId="29" xfId="1" applyFont="1" applyFill="1" applyBorder="1" applyAlignment="1" applyProtection="1">
      <alignment horizontal="left" vertical="center" wrapText="1"/>
      <protection hidden="1"/>
    </xf>
    <xf numFmtId="9" fontId="6" fillId="0" borderId="28" xfId="1" applyFont="1" applyFill="1" applyBorder="1" applyAlignment="1" applyProtection="1">
      <alignment horizontal="left" vertical="center" wrapText="1"/>
      <protection hidden="1"/>
    </xf>
    <xf numFmtId="9" fontId="6" fillId="2" borderId="28" xfId="1" applyFont="1" applyFill="1" applyBorder="1" applyAlignment="1" applyProtection="1">
      <alignment horizontal="left" vertical="center" wrapText="1"/>
      <protection hidden="1"/>
    </xf>
    <xf numFmtId="9" fontId="7" fillId="0" borderId="17" xfId="1" applyFont="1" applyFill="1" applyBorder="1" applyAlignment="1" applyProtection="1">
      <alignment horizontal="left" vertical="center" wrapText="1"/>
      <protection hidden="1"/>
    </xf>
    <xf numFmtId="0" fontId="9" fillId="2" borderId="29" xfId="0" applyFont="1" applyFill="1" applyBorder="1" applyAlignment="1" applyProtection="1">
      <alignment vertical="center" wrapText="1"/>
      <protection hidden="1"/>
    </xf>
    <xf numFmtId="1" fontId="49" fillId="2" borderId="1" xfId="0" applyNumberFormat="1" applyFont="1" applyFill="1" applyBorder="1" applyAlignment="1" applyProtection="1">
      <alignment horizontal="center" vertical="center" wrapText="1"/>
      <protection hidden="1"/>
    </xf>
    <xf numFmtId="9" fontId="49" fillId="2" borderId="1" xfId="1" applyFont="1" applyFill="1" applyBorder="1" applyAlignment="1" applyProtection="1">
      <alignment horizontal="center" vertical="center" wrapText="1"/>
      <protection hidden="1"/>
    </xf>
    <xf numFmtId="0" fontId="9" fillId="0" borderId="28" xfId="0" applyFont="1" applyBorder="1" applyAlignment="1" applyProtection="1">
      <alignment horizontal="center" vertical="center" wrapText="1"/>
      <protection hidden="1"/>
    </xf>
    <xf numFmtId="0" fontId="9" fillId="0" borderId="28" xfId="0" applyFont="1" applyBorder="1" applyAlignment="1" applyProtection="1">
      <alignment vertical="center" wrapText="1"/>
      <protection hidden="1"/>
    </xf>
    <xf numFmtId="3" fontId="9" fillId="2" borderId="28" xfId="1"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2" borderId="0" xfId="0" applyFont="1" applyFill="1" applyAlignment="1" applyProtection="1">
      <alignment horizontal="left" vertical="center" wrapText="1"/>
      <protection hidden="1"/>
    </xf>
    <xf numFmtId="3" fontId="6" fillId="2" borderId="28" xfId="1" applyNumberFormat="1" applyFont="1" applyFill="1" applyBorder="1" applyAlignment="1" applyProtection="1">
      <alignment horizontal="center" vertical="center" wrapText="1"/>
      <protection hidden="1"/>
    </xf>
    <xf numFmtId="9" fontId="6" fillId="2" borderId="28" xfId="1" applyFont="1" applyFill="1" applyBorder="1" applyAlignment="1" applyProtection="1">
      <alignment horizontal="center" vertical="center" wrapText="1"/>
      <protection hidden="1"/>
    </xf>
    <xf numFmtId="3" fontId="6" fillId="0" borderId="28" xfId="1" applyNumberFormat="1" applyFont="1" applyFill="1" applyBorder="1" applyAlignment="1" applyProtection="1">
      <alignment horizontal="left" vertical="center" wrapText="1"/>
      <protection hidden="1"/>
    </xf>
    <xf numFmtId="9" fontId="6" fillId="0" borderId="17" xfId="1" applyFont="1" applyFill="1" applyBorder="1" applyAlignment="1" applyProtection="1">
      <alignment horizontal="left" vertical="center" wrapText="1"/>
      <protection hidden="1"/>
    </xf>
    <xf numFmtId="1" fontId="9" fillId="0" borderId="28" xfId="1" applyNumberFormat="1" applyFont="1" applyFill="1" applyBorder="1" applyAlignment="1" applyProtection="1">
      <alignment horizontal="center" vertical="center" wrapText="1"/>
      <protection hidden="1"/>
    </xf>
    <xf numFmtId="0" fontId="9" fillId="2" borderId="29" xfId="0" applyFont="1" applyFill="1" applyBorder="1" applyAlignment="1" applyProtection="1">
      <alignment horizontal="center" vertical="center" wrapText="1"/>
      <protection hidden="1"/>
    </xf>
    <xf numFmtId="3" fontId="48" fillId="0" borderId="28" xfId="1" applyNumberFormat="1" applyFont="1" applyFill="1" applyBorder="1" applyAlignment="1" applyProtection="1">
      <alignment horizontal="center" vertical="center" wrapText="1"/>
      <protection hidden="1"/>
    </xf>
    <xf numFmtId="9" fontId="48" fillId="0" borderId="28" xfId="1" applyFont="1" applyFill="1" applyBorder="1" applyAlignment="1" applyProtection="1">
      <alignment horizontal="center" vertical="center" wrapText="1"/>
      <protection hidden="1"/>
    </xf>
    <xf numFmtId="3" fontId="6" fillId="2" borderId="28" xfId="1" applyNumberFormat="1" applyFont="1" applyFill="1" applyBorder="1" applyAlignment="1" applyProtection="1">
      <alignment vertical="center" wrapText="1"/>
      <protection hidden="1"/>
    </xf>
    <xf numFmtId="3" fontId="6" fillId="0" borderId="28" xfId="1" applyNumberFormat="1" applyFont="1" applyFill="1" applyBorder="1" applyAlignment="1" applyProtection="1">
      <alignment vertical="center" wrapText="1"/>
      <protection hidden="1"/>
    </xf>
    <xf numFmtId="1" fontId="6" fillId="0" borderId="1" xfId="0" applyNumberFormat="1" applyFont="1" applyBorder="1" applyAlignment="1" applyProtection="1">
      <alignment horizontal="center" vertical="center" wrapText="1"/>
      <protection hidden="1"/>
    </xf>
    <xf numFmtId="9" fontId="9" fillId="0" borderId="28" xfId="1" applyFont="1" applyFill="1" applyBorder="1" applyAlignment="1" applyProtection="1">
      <alignment horizontal="center" vertical="center" wrapText="1"/>
    </xf>
    <xf numFmtId="0" fontId="12" fillId="0" borderId="0" xfId="0" applyFont="1" applyAlignment="1">
      <alignment vertical="center" wrapText="1"/>
    </xf>
    <xf numFmtId="0" fontId="6" fillId="0" borderId="29" xfId="1" applyNumberFormat="1" applyFont="1" applyFill="1" applyBorder="1" applyAlignment="1" applyProtection="1">
      <alignment horizontal="left" vertical="center" wrapText="1"/>
      <protection hidden="1"/>
    </xf>
    <xf numFmtId="0" fontId="9" fillId="0" borderId="17" xfId="0" applyFont="1" applyBorder="1" applyAlignment="1">
      <alignment horizontal="left" vertical="center" wrapText="1"/>
    </xf>
    <xf numFmtId="3" fontId="9" fillId="0" borderId="28" xfId="1" applyNumberFormat="1" applyFont="1" applyFill="1" applyBorder="1" applyAlignment="1" applyProtection="1">
      <alignment horizontal="left" vertical="center" wrapText="1"/>
      <protection hidden="1"/>
    </xf>
    <xf numFmtId="0" fontId="9" fillId="0" borderId="15" xfId="0" applyFont="1" applyBorder="1" applyAlignment="1">
      <alignment horizontal="left" vertical="center" wrapText="1"/>
    </xf>
    <xf numFmtId="9" fontId="9" fillId="2" borderId="28" xfId="0" applyNumberFormat="1" applyFont="1" applyFill="1" applyBorder="1" applyAlignment="1" applyProtection="1">
      <alignment horizontal="center" vertical="center"/>
      <protection hidden="1"/>
    </xf>
    <xf numFmtId="0" fontId="9" fillId="0" borderId="29" xfId="1" applyNumberFormat="1" applyFont="1" applyFill="1" applyBorder="1" applyAlignment="1" applyProtection="1">
      <alignment horizontal="left" vertical="center" wrapText="1"/>
      <protection hidden="1"/>
    </xf>
    <xf numFmtId="14" fontId="9" fillId="0" borderId="28" xfId="0" applyNumberFormat="1" applyFont="1" applyBorder="1" applyAlignment="1">
      <alignment horizontal="left" vertical="center" wrapText="1"/>
    </xf>
    <xf numFmtId="14" fontId="12" fillId="0" borderId="28" xfId="0" applyNumberFormat="1" applyFont="1" applyBorder="1" applyAlignment="1">
      <alignment horizontal="left" vertical="center" wrapText="1"/>
    </xf>
    <xf numFmtId="14" fontId="6" fillId="0" borderId="28" xfId="1" applyNumberFormat="1" applyFont="1" applyFill="1" applyBorder="1" applyAlignment="1" applyProtection="1">
      <alignment horizontal="left" vertical="center" wrapText="1"/>
      <protection hidden="1"/>
    </xf>
    <xf numFmtId="0" fontId="6" fillId="0" borderId="28" xfId="1" applyNumberFormat="1" applyFont="1" applyFill="1" applyBorder="1" applyAlignment="1" applyProtection="1">
      <alignment horizontal="left" vertical="center" wrapText="1"/>
      <protection hidden="1"/>
    </xf>
    <xf numFmtId="0" fontId="6" fillId="0" borderId="17" xfId="1" applyNumberFormat="1" applyFont="1" applyFill="1" applyBorder="1" applyAlignment="1" applyProtection="1">
      <alignment horizontal="left" vertical="center" wrapText="1"/>
      <protection hidden="1"/>
    </xf>
    <xf numFmtId="0" fontId="9" fillId="0" borderId="0" xfId="0" applyFont="1" applyAlignment="1">
      <alignment horizontal="center" vertical="center" wrapText="1"/>
    </xf>
    <xf numFmtId="0" fontId="9" fillId="0" borderId="11" xfId="0" applyFont="1" applyBorder="1" applyAlignment="1">
      <alignment horizontal="left" vertical="center" wrapText="1"/>
    </xf>
    <xf numFmtId="0" fontId="9" fillId="0" borderId="0" xfId="0" applyFont="1" applyAlignment="1" applyProtection="1">
      <alignment horizontal="center" vertical="center"/>
      <protection hidden="1"/>
    </xf>
    <xf numFmtId="0" fontId="9" fillId="0" borderId="28" xfId="0" applyFont="1" applyBorder="1" applyAlignment="1">
      <alignment horizontal="center" vertical="center"/>
    </xf>
    <xf numFmtId="0" fontId="9" fillId="0" borderId="35" xfId="0" applyFont="1" applyBorder="1" applyAlignment="1">
      <alignment horizontal="left" vertical="center" wrapText="1"/>
    </xf>
    <xf numFmtId="0" fontId="9" fillId="0" borderId="29" xfId="0" applyFont="1" applyBorder="1" applyAlignment="1" applyProtection="1">
      <alignment horizontal="center" vertical="center" wrapText="1"/>
      <protection hidden="1"/>
    </xf>
    <xf numFmtId="14" fontId="9" fillId="0" borderId="28" xfId="1" applyNumberFormat="1" applyFont="1" applyFill="1" applyBorder="1" applyAlignment="1" applyProtection="1">
      <alignment horizontal="left" vertical="center" wrapText="1"/>
      <protection hidden="1"/>
    </xf>
    <xf numFmtId="1" fontId="9" fillId="0" borderId="1" xfId="0" applyNumberFormat="1" applyFont="1" applyBorder="1" applyAlignment="1" applyProtection="1">
      <alignment horizontal="center" vertical="center" wrapText="1"/>
      <protection hidden="1"/>
    </xf>
    <xf numFmtId="9" fontId="6" fillId="2" borderId="28" xfId="1" applyFont="1" applyFill="1" applyBorder="1" applyAlignment="1" applyProtection="1">
      <alignment vertical="center" wrapText="1"/>
      <protection hidden="1"/>
    </xf>
    <xf numFmtId="9" fontId="6" fillId="0" borderId="17" xfId="1" applyFont="1" applyFill="1" applyBorder="1" applyAlignment="1" applyProtection="1">
      <alignment horizontal="center" vertical="center" wrapText="1"/>
      <protection hidden="1"/>
    </xf>
    <xf numFmtId="9" fontId="6" fillId="0" borderId="28" xfId="1" applyFont="1" applyFill="1" applyBorder="1" applyAlignment="1" applyProtection="1">
      <alignment horizontal="left" vertical="top" wrapText="1"/>
      <protection hidden="1"/>
    </xf>
    <xf numFmtId="9" fontId="9" fillId="0" borderId="28" xfId="1" applyFont="1" applyFill="1" applyBorder="1" applyAlignment="1" applyProtection="1">
      <alignment horizontal="center" vertical="center"/>
      <protection hidden="1"/>
    </xf>
    <xf numFmtId="9" fontId="6" fillId="0" borderId="28" xfId="1" applyFont="1" applyFill="1" applyBorder="1" applyAlignment="1" applyProtection="1">
      <alignment horizontal="center" vertical="center"/>
      <protection hidden="1"/>
    </xf>
    <xf numFmtId="9" fontId="6" fillId="0" borderId="17" xfId="19" applyNumberFormat="1" applyFont="1" applyFill="1" applyBorder="1" applyAlignment="1" applyProtection="1">
      <alignment horizontal="center" vertical="center" wrapText="1"/>
      <protection hidden="1"/>
    </xf>
    <xf numFmtId="0" fontId="12" fillId="0" borderId="27" xfId="0" applyFont="1" applyBorder="1" applyAlignment="1">
      <alignment horizontal="left" vertical="center" wrapText="1"/>
    </xf>
    <xf numFmtId="0" fontId="9" fillId="0" borderId="32" xfId="0" applyFont="1" applyBorder="1" applyAlignment="1" applyProtection="1">
      <alignment horizontal="center" vertical="center" wrapText="1"/>
      <protection hidden="1"/>
    </xf>
    <xf numFmtId="0" fontId="9" fillId="2" borderId="28" xfId="0" applyFont="1" applyFill="1" applyBorder="1" applyAlignment="1">
      <alignment horizontal="left" vertical="center" wrapText="1"/>
    </xf>
    <xf numFmtId="0" fontId="9" fillId="2" borderId="28" xfId="0" applyFont="1" applyFill="1" applyBorder="1" applyAlignment="1">
      <alignment horizontal="center" vertical="center"/>
    </xf>
    <xf numFmtId="0" fontId="9" fillId="2" borderId="28" xfId="0" applyFont="1" applyFill="1" applyBorder="1" applyAlignment="1">
      <alignment horizontal="center" vertical="center" wrapText="1"/>
    </xf>
    <xf numFmtId="0" fontId="9" fillId="0" borderId="32" xfId="0" applyFont="1" applyBorder="1" applyAlignment="1" applyProtection="1">
      <alignment horizontal="center" vertical="center"/>
      <protection hidden="1"/>
    </xf>
    <xf numFmtId="0" fontId="9" fillId="2" borderId="0" xfId="0" applyFont="1" applyFill="1" applyAlignment="1">
      <alignment horizontal="left" vertical="center" wrapText="1"/>
    </xf>
    <xf numFmtId="3" fontId="6" fillId="2" borderId="17" xfId="1" applyNumberFormat="1" applyFont="1" applyFill="1" applyBorder="1" applyAlignment="1" applyProtection="1">
      <alignment horizontal="center" vertical="center" wrapText="1"/>
      <protection hidden="1"/>
    </xf>
    <xf numFmtId="9" fontId="6" fillId="2" borderId="29" xfId="1" applyFont="1" applyFill="1" applyBorder="1" applyAlignment="1" applyProtection="1">
      <alignment horizontal="left" vertical="center" wrapText="1"/>
      <protection hidden="1"/>
    </xf>
    <xf numFmtId="1" fontId="9" fillId="2" borderId="1" xfId="0" applyNumberFormat="1" applyFont="1" applyFill="1" applyBorder="1" applyAlignment="1" applyProtection="1">
      <alignment horizontal="center" vertical="center" wrapText="1"/>
      <protection hidden="1"/>
    </xf>
    <xf numFmtId="10" fontId="9" fillId="2" borderId="28" xfId="1" applyNumberFormat="1" applyFont="1" applyFill="1" applyBorder="1" applyAlignment="1" applyProtection="1">
      <alignment horizontal="center" vertical="center" wrapText="1"/>
      <protection hidden="1"/>
    </xf>
    <xf numFmtId="10" fontId="6" fillId="0" borderId="28" xfId="1" applyNumberFormat="1" applyFont="1" applyFill="1" applyBorder="1" applyAlignment="1" applyProtection="1">
      <alignment horizontal="center" vertical="center" wrapText="1"/>
      <protection hidden="1"/>
    </xf>
    <xf numFmtId="10" fontId="6" fillId="0" borderId="28" xfId="1" applyNumberFormat="1" applyFont="1" applyFill="1" applyBorder="1" applyAlignment="1" applyProtection="1">
      <alignment horizontal="left" vertical="center" wrapText="1" indent="3"/>
      <protection hidden="1"/>
    </xf>
    <xf numFmtId="0" fontId="9" fillId="0" borderId="36" xfId="0" applyFont="1" applyBorder="1" applyAlignment="1">
      <alignment horizontal="left" vertical="center" wrapText="1"/>
    </xf>
    <xf numFmtId="0" fontId="9" fillId="0" borderId="32" xfId="0" applyFont="1" applyBorder="1" applyAlignment="1">
      <alignment horizontal="left" vertical="center" wrapText="1"/>
    </xf>
    <xf numFmtId="0" fontId="9" fillId="18" borderId="32" xfId="0" applyFont="1" applyFill="1" applyBorder="1" applyAlignment="1">
      <alignment horizontal="left" vertical="center" wrapText="1"/>
    </xf>
    <xf numFmtId="0" fontId="9" fillId="18" borderId="28" xfId="0" applyFont="1" applyFill="1" applyBorder="1" applyAlignment="1">
      <alignment horizontal="center" vertical="center"/>
    </xf>
    <xf numFmtId="0" fontId="9" fillId="18" borderId="28" xfId="0" applyFont="1" applyFill="1" applyBorder="1" applyAlignment="1">
      <alignment horizontal="center" vertical="center" wrapText="1"/>
    </xf>
    <xf numFmtId="165" fontId="6" fillId="0" borderId="28" xfId="1" applyNumberFormat="1" applyFont="1" applyFill="1" applyBorder="1" applyAlignment="1" applyProtection="1">
      <alignment horizontal="center" vertical="center" wrapText="1"/>
      <protection hidden="1"/>
    </xf>
    <xf numFmtId="0" fontId="9" fillId="2" borderId="28" xfId="0" applyFont="1" applyFill="1" applyBorder="1" applyAlignment="1" applyProtection="1">
      <alignment vertical="center"/>
      <protection hidden="1"/>
    </xf>
    <xf numFmtId="9" fontId="9" fillId="2" borderId="28" xfId="1" applyFont="1" applyFill="1" applyBorder="1" applyAlignment="1" applyProtection="1">
      <alignment vertical="center" wrapText="1"/>
      <protection hidden="1"/>
    </xf>
    <xf numFmtId="14" fontId="6" fillId="0" borderId="29" xfId="1" applyNumberFormat="1" applyFont="1" applyFill="1" applyBorder="1" applyAlignment="1" applyProtection="1">
      <alignment horizontal="left" vertical="center" wrapText="1"/>
      <protection hidden="1"/>
    </xf>
    <xf numFmtId="9" fontId="6" fillId="0" borderId="32" xfId="1" applyFont="1" applyFill="1" applyBorder="1" applyAlignment="1" applyProtection="1">
      <alignment horizontal="left" vertical="center" wrapText="1"/>
      <protection hidden="1"/>
    </xf>
    <xf numFmtId="0" fontId="12" fillId="0" borderId="29" xfId="0" applyFont="1" applyBorder="1" applyAlignment="1">
      <alignment horizontal="left" vertical="center" wrapText="1"/>
    </xf>
    <xf numFmtId="9" fontId="9" fillId="0" borderId="29" xfId="1" applyFont="1" applyFill="1" applyBorder="1" applyAlignment="1" applyProtection="1">
      <alignment vertical="center" wrapText="1"/>
      <protection hidden="1"/>
    </xf>
    <xf numFmtId="9" fontId="9" fillId="0" borderId="28" xfId="1" applyFont="1" applyFill="1" applyBorder="1" applyAlignment="1" applyProtection="1">
      <alignment vertical="center" wrapText="1"/>
      <protection hidden="1"/>
    </xf>
    <xf numFmtId="0" fontId="9" fillId="26" borderId="28" xfId="0" applyFont="1" applyFill="1" applyBorder="1" applyAlignment="1">
      <alignment horizontal="center" vertical="center" wrapText="1"/>
    </xf>
    <xf numFmtId="9" fontId="9" fillId="0" borderId="28" xfId="9" applyFont="1" applyFill="1" applyBorder="1" applyAlignment="1" applyProtection="1">
      <alignment horizontal="center" vertical="center"/>
      <protection hidden="1"/>
    </xf>
    <xf numFmtId="3" fontId="48" fillId="0" borderId="17" xfId="1" applyNumberFormat="1" applyFont="1" applyFill="1" applyBorder="1" applyAlignment="1" applyProtection="1">
      <alignment horizontal="center" vertical="center" wrapText="1"/>
      <protection hidden="1"/>
    </xf>
    <xf numFmtId="9" fontId="55" fillId="0" borderId="29" xfId="1" applyFont="1" applyFill="1" applyBorder="1" applyAlignment="1" applyProtection="1">
      <alignment horizontal="left" vertical="center" wrapText="1"/>
      <protection hidden="1"/>
    </xf>
    <xf numFmtId="3" fontId="55" fillId="2" borderId="1" xfId="0" applyNumberFormat="1" applyFont="1" applyFill="1" applyBorder="1" applyAlignment="1" applyProtection="1">
      <alignment horizontal="center" vertical="center" wrapText="1"/>
      <protection hidden="1"/>
    </xf>
    <xf numFmtId="0" fontId="55" fillId="2" borderId="1" xfId="0" applyFont="1" applyFill="1" applyBorder="1" applyAlignment="1" applyProtection="1">
      <alignment horizontal="center" vertical="center" wrapText="1"/>
      <protection hidden="1"/>
    </xf>
    <xf numFmtId="9" fontId="9" fillId="26" borderId="28" xfId="9" applyFont="1" applyFill="1" applyBorder="1" applyAlignment="1" applyProtection="1">
      <alignment horizontal="center" vertical="center"/>
      <protection hidden="1"/>
    </xf>
    <xf numFmtId="9" fontId="55" fillId="0" borderId="17" xfId="1" applyFont="1" applyFill="1" applyBorder="1" applyAlignment="1" applyProtection="1">
      <alignment horizontal="left" vertical="center" wrapText="1"/>
      <protection hidden="1"/>
    </xf>
    <xf numFmtId="9" fontId="57" fillId="0" borderId="29" xfId="1" applyFont="1" applyFill="1" applyBorder="1" applyAlignment="1" applyProtection="1">
      <alignment horizontal="left" vertical="center" wrapText="1"/>
      <protection hidden="1"/>
    </xf>
    <xf numFmtId="9" fontId="9" fillId="2" borderId="28" xfId="0" applyNumberFormat="1" applyFont="1" applyFill="1" applyBorder="1" applyAlignment="1" applyProtection="1">
      <alignment horizontal="center" vertical="center" wrapText="1"/>
      <protection hidden="1"/>
    </xf>
    <xf numFmtId="0" fontId="9" fillId="0" borderId="28" xfId="1" applyNumberFormat="1" applyFont="1" applyFill="1" applyBorder="1" applyAlignment="1" applyProtection="1">
      <alignment horizontal="center" vertical="center" wrapText="1"/>
      <protection hidden="1"/>
    </xf>
    <xf numFmtId="9" fontId="6" fillId="0" borderId="28" xfId="0" applyNumberFormat="1" applyFont="1" applyBorder="1" applyAlignment="1" applyProtection="1">
      <alignment horizontal="center" vertical="center" wrapText="1"/>
      <protection hidden="1"/>
    </xf>
    <xf numFmtId="14" fontId="6" fillId="2" borderId="28" xfId="1" applyNumberFormat="1" applyFont="1" applyFill="1" applyBorder="1" applyAlignment="1" applyProtection="1">
      <alignment horizontal="left" vertical="center" wrapText="1"/>
      <protection hidden="1"/>
    </xf>
    <xf numFmtId="9" fontId="6" fillId="0" borderId="1" xfId="1" applyFont="1" applyFill="1" applyBorder="1" applyAlignment="1" applyProtection="1">
      <alignment horizontal="center" vertical="center" wrapText="1"/>
      <protection hidden="1"/>
    </xf>
    <xf numFmtId="43" fontId="6" fillId="2" borderId="28" xfId="6" applyFont="1" applyFill="1" applyBorder="1" applyAlignment="1" applyProtection="1">
      <alignment horizontal="center" vertical="center" wrapText="1"/>
      <protection hidden="1"/>
    </xf>
    <xf numFmtId="9" fontId="59" fillId="0" borderId="28" xfId="1" applyFont="1" applyFill="1" applyBorder="1" applyAlignment="1" applyProtection="1">
      <alignment horizontal="center" vertical="center" wrapText="1"/>
      <protection hidden="1"/>
    </xf>
    <xf numFmtId="9" fontId="6" fillId="0" borderId="29" xfId="1" applyFont="1" applyFill="1" applyBorder="1" applyAlignment="1" applyProtection="1">
      <alignment vertical="center" wrapText="1"/>
      <protection hidden="1"/>
    </xf>
    <xf numFmtId="9" fontId="6" fillId="0" borderId="28" xfId="1" applyFont="1" applyFill="1" applyBorder="1" applyAlignment="1" applyProtection="1">
      <alignment vertical="center" wrapText="1"/>
      <protection hidden="1"/>
    </xf>
    <xf numFmtId="43" fontId="6" fillId="0" borderId="28" xfId="6" applyFont="1" applyFill="1" applyBorder="1" applyAlignment="1" applyProtection="1">
      <alignment horizontal="left" vertical="center" wrapText="1"/>
      <protection hidden="1"/>
    </xf>
    <xf numFmtId="14" fontId="9" fillId="0" borderId="28" xfId="0" applyNumberFormat="1" applyFont="1" applyBorder="1" applyAlignment="1" applyProtection="1">
      <alignment horizontal="left" vertical="center" wrapText="1"/>
      <protection hidden="1"/>
    </xf>
    <xf numFmtId="9" fontId="9" fillId="2" borderId="29" xfId="0" applyNumberFormat="1" applyFont="1" applyFill="1" applyBorder="1" applyAlignment="1" applyProtection="1">
      <alignment horizontal="center" vertical="center" wrapText="1"/>
      <protection hidden="1"/>
    </xf>
    <xf numFmtId="0" fontId="12" fillId="0" borderId="28" xfId="0" applyFont="1" applyBorder="1" applyAlignment="1">
      <alignment vertical="center" wrapText="1"/>
    </xf>
    <xf numFmtId="3" fontId="6" fillId="0" borderId="28" xfId="1" applyNumberFormat="1" applyFont="1" applyFill="1" applyBorder="1" applyAlignment="1" applyProtection="1">
      <alignment horizontal="justify" vertical="center" wrapText="1"/>
      <protection hidden="1"/>
    </xf>
    <xf numFmtId="1" fontId="6" fillId="0" borderId="28" xfId="1" applyNumberFormat="1" applyFont="1" applyFill="1" applyBorder="1" applyAlignment="1" applyProtection="1">
      <alignment horizontal="center" vertical="center" wrapText="1"/>
      <protection hidden="1"/>
    </xf>
    <xf numFmtId="9" fontId="12" fillId="0" borderId="28" xfId="0" applyNumberFormat="1" applyFont="1" applyBorder="1" applyAlignment="1">
      <alignment horizontal="center" vertical="center" wrapText="1"/>
    </xf>
    <xf numFmtId="0" fontId="48" fillId="0" borderId="28" xfId="1" applyNumberFormat="1" applyFont="1" applyFill="1" applyBorder="1" applyAlignment="1" applyProtection="1">
      <alignment horizontal="left" vertical="center" wrapText="1"/>
      <protection hidden="1"/>
    </xf>
    <xf numFmtId="9" fontId="48" fillId="0" borderId="28" xfId="1" applyFont="1" applyFill="1" applyBorder="1" applyAlignment="1" applyProtection="1">
      <alignment horizontal="left" vertical="center" wrapText="1"/>
      <protection hidden="1"/>
    </xf>
    <xf numFmtId="0" fontId="9" fillId="2" borderId="28" xfId="17" applyNumberFormat="1" applyFont="1" applyFill="1" applyBorder="1" applyAlignment="1" applyProtection="1">
      <alignment horizontal="left" vertical="center" wrapText="1"/>
      <protection locked="0" hidden="1"/>
    </xf>
    <xf numFmtId="0" fontId="9" fillId="0" borderId="28" xfId="17" applyNumberFormat="1" applyFont="1" applyFill="1" applyBorder="1" applyAlignment="1" applyProtection="1">
      <alignment horizontal="left" vertical="center" wrapText="1"/>
      <protection locked="0" hidden="1"/>
    </xf>
    <xf numFmtId="0" fontId="9" fillId="0" borderId="0" xfId="0" applyFont="1" applyAlignment="1">
      <alignment horizontal="center" vertical="center"/>
    </xf>
    <xf numFmtId="0" fontId="9" fillId="0" borderId="34" xfId="0" applyFont="1" applyBorder="1" applyAlignment="1">
      <alignment horizontal="center" vertical="center" wrapText="1"/>
    </xf>
    <xf numFmtId="0" fontId="9" fillId="0" borderId="34" xfId="0" applyFont="1" applyBorder="1" applyAlignment="1">
      <alignment horizontal="left" vertical="center" wrapText="1"/>
    </xf>
    <xf numFmtId="0" fontId="9" fillId="27" borderId="34" xfId="0" applyFont="1" applyFill="1" applyBorder="1" applyAlignment="1">
      <alignment horizontal="center" vertical="center"/>
    </xf>
    <xf numFmtId="0" fontId="9" fillId="27" borderId="34" xfId="0" applyFont="1" applyFill="1" applyBorder="1" applyAlignment="1">
      <alignment horizontal="center" vertical="center" wrapText="1"/>
    </xf>
    <xf numFmtId="0" fontId="9" fillId="27" borderId="34" xfId="0" applyFont="1" applyFill="1" applyBorder="1" applyAlignment="1">
      <alignment horizontal="left" vertical="center" wrapText="1"/>
    </xf>
    <xf numFmtId="0" fontId="9" fillId="0" borderId="34" xfId="0" applyFont="1" applyBorder="1" applyAlignment="1">
      <alignment horizontal="center" vertical="center"/>
    </xf>
    <xf numFmtId="0" fontId="9" fillId="0" borderId="37" xfId="0" applyFont="1" applyBorder="1" applyAlignment="1">
      <alignment horizontal="center" vertical="center" wrapText="1"/>
    </xf>
    <xf numFmtId="10" fontId="9" fillId="27" borderId="34" xfId="0" applyNumberFormat="1" applyFont="1" applyFill="1" applyBorder="1" applyAlignment="1">
      <alignment horizontal="center" vertical="center" wrapText="1"/>
    </xf>
    <xf numFmtId="9" fontId="9" fillId="27" borderId="34" xfId="0" applyNumberFormat="1" applyFont="1" applyFill="1" applyBorder="1" applyAlignment="1">
      <alignment horizontal="center" vertical="center" wrapText="1"/>
    </xf>
    <xf numFmtId="3" fontId="9" fillId="0" borderId="34" xfId="0" applyNumberFormat="1" applyFont="1" applyBorder="1" applyAlignment="1">
      <alignment horizontal="center" vertical="center" wrapText="1"/>
    </xf>
    <xf numFmtId="9" fontId="9" fillId="0" borderId="37" xfId="0" applyNumberFormat="1" applyFont="1" applyBorder="1" applyAlignment="1">
      <alignment horizontal="left" vertical="center" wrapText="1"/>
    </xf>
    <xf numFmtId="3" fontId="12" fillId="0" borderId="34" xfId="0" applyNumberFormat="1" applyFont="1" applyBorder="1" applyAlignment="1">
      <alignment horizontal="center" vertical="center" wrapText="1"/>
    </xf>
    <xf numFmtId="165" fontId="9" fillId="0" borderId="34" xfId="0" applyNumberFormat="1" applyFont="1" applyBorder="1" applyAlignment="1">
      <alignment horizontal="center" vertical="center" wrapText="1"/>
    </xf>
    <xf numFmtId="9" fontId="9" fillId="0" borderId="37" xfId="0" applyNumberFormat="1" applyFont="1" applyBorder="1" applyAlignment="1">
      <alignment horizontal="center" vertical="center" wrapText="1"/>
    </xf>
    <xf numFmtId="3" fontId="9" fillId="0" borderId="35" xfId="0" applyNumberFormat="1" applyFont="1" applyBorder="1" applyAlignment="1">
      <alignment horizontal="center" vertical="center" wrapText="1"/>
    </xf>
    <xf numFmtId="1" fontId="9" fillId="0" borderId="38" xfId="0" applyNumberFormat="1" applyFont="1" applyBorder="1" applyAlignment="1">
      <alignment horizontal="center" vertical="center" wrapText="1"/>
    </xf>
    <xf numFmtId="0" fontId="55" fillId="0" borderId="0" xfId="0" applyFont="1"/>
    <xf numFmtId="0" fontId="9" fillId="0" borderId="35" xfId="0" applyFont="1" applyBorder="1" applyAlignment="1">
      <alignment horizontal="center" vertical="center"/>
    </xf>
    <xf numFmtId="3" fontId="12" fillId="0" borderId="35" xfId="0" applyNumberFormat="1" applyFont="1" applyBorder="1" applyAlignment="1">
      <alignment horizontal="center" vertical="center" wrapText="1"/>
    </xf>
    <xf numFmtId="9" fontId="9" fillId="0" borderId="35" xfId="0" applyNumberFormat="1" applyFont="1" applyBorder="1" applyAlignment="1">
      <alignment horizontal="center" vertical="center" wrapText="1"/>
    </xf>
    <xf numFmtId="0" fontId="9" fillId="0" borderId="35" xfId="0" applyFont="1" applyBorder="1" applyAlignment="1">
      <alignment horizontal="center" vertical="center" wrapText="1"/>
    </xf>
    <xf numFmtId="3" fontId="9" fillId="0" borderId="34" xfId="0" applyNumberFormat="1" applyFont="1" applyBorder="1" applyAlignment="1">
      <alignment horizontal="left" vertical="center" wrapText="1"/>
    </xf>
    <xf numFmtId="3" fontId="52" fillId="0" borderId="28" xfId="1" applyNumberFormat="1" applyFont="1" applyFill="1" applyBorder="1" applyAlignment="1" applyProtection="1">
      <alignment horizontal="center" vertical="center" wrapText="1"/>
      <protection hidden="1"/>
    </xf>
    <xf numFmtId="9" fontId="52" fillId="0" borderId="28" xfId="1" applyFont="1" applyFill="1" applyBorder="1" applyAlignment="1" applyProtection="1">
      <alignment horizontal="center" vertical="center" wrapText="1"/>
      <protection hidden="1"/>
    </xf>
    <xf numFmtId="3" fontId="54" fillId="0" borderId="17" xfId="1" applyNumberFormat="1" applyFont="1" applyFill="1" applyBorder="1" applyAlignment="1" applyProtection="1">
      <alignment horizontal="center" vertical="center" wrapText="1"/>
      <protection hidden="1"/>
    </xf>
    <xf numFmtId="3" fontId="54" fillId="0" borderId="28" xfId="1" applyNumberFormat="1" applyFont="1" applyFill="1" applyBorder="1" applyAlignment="1" applyProtection="1">
      <alignment horizontal="center" vertical="center" wrapText="1"/>
      <protection hidden="1"/>
    </xf>
    <xf numFmtId="0" fontId="9" fillId="2" borderId="17" xfId="0" applyFont="1" applyFill="1" applyBorder="1" applyAlignment="1" applyProtection="1">
      <alignment horizontal="center" vertical="center"/>
      <protection hidden="1"/>
    </xf>
    <xf numFmtId="0" fontId="6" fillId="0" borderId="28" xfId="0" applyFont="1" applyBorder="1" applyAlignment="1" applyProtection="1">
      <alignment horizontal="left" vertical="center" wrapText="1"/>
      <protection hidden="1"/>
    </xf>
    <xf numFmtId="0" fontId="6" fillId="0" borderId="28" xfId="0" applyFont="1" applyBorder="1" applyAlignment="1" applyProtection="1">
      <alignment horizontal="center" vertical="center" wrapText="1"/>
      <protection hidden="1"/>
    </xf>
    <xf numFmtId="9" fontId="6" fillId="0" borderId="28" xfId="1" applyFont="1" applyFill="1" applyBorder="1" applyAlignment="1" applyProtection="1">
      <alignment horizontal="center" vertical="top" wrapText="1"/>
      <protection hidden="1"/>
    </xf>
    <xf numFmtId="1" fontId="6" fillId="0" borderId="29" xfId="1" applyNumberFormat="1" applyFont="1" applyFill="1" applyBorder="1" applyAlignment="1" applyProtection="1">
      <alignment horizontal="center" vertical="center" wrapText="1"/>
      <protection hidden="1"/>
    </xf>
    <xf numFmtId="9" fontId="6" fillId="2" borderId="29" xfId="1" applyFont="1" applyFill="1" applyBorder="1" applyAlignment="1" applyProtection="1">
      <alignment horizontal="justify" vertical="center" wrapText="1"/>
      <protection hidden="1"/>
    </xf>
    <xf numFmtId="3" fontId="6" fillId="0" borderId="28" xfId="1" applyNumberFormat="1" applyFont="1" applyFill="1" applyBorder="1" applyAlignment="1" applyProtection="1">
      <alignment horizontal="center" vertical="top" wrapText="1"/>
      <protection hidden="1"/>
    </xf>
    <xf numFmtId="0" fontId="9" fillId="2" borderId="11" xfId="0" applyFont="1" applyFill="1" applyBorder="1" applyAlignment="1" applyProtection="1">
      <alignment horizontal="left" vertical="center" wrapText="1"/>
      <protection hidden="1"/>
    </xf>
    <xf numFmtId="3" fontId="6" fillId="2" borderId="28" xfId="1" applyNumberFormat="1" applyFont="1" applyFill="1" applyBorder="1" applyAlignment="1" applyProtection="1">
      <alignment horizontal="left" vertical="center" wrapText="1"/>
      <protection hidden="1"/>
    </xf>
    <xf numFmtId="14" fontId="9" fillId="2" borderId="28" xfId="1" applyNumberFormat="1" applyFont="1" applyFill="1" applyBorder="1" applyAlignment="1" applyProtection="1">
      <alignment horizontal="left" vertical="center" wrapText="1"/>
      <protection hidden="1"/>
    </xf>
    <xf numFmtId="9" fontId="6" fillId="2" borderId="28" xfId="1" applyFont="1" applyFill="1" applyBorder="1" applyAlignment="1" applyProtection="1">
      <alignment horizontal="justify" vertical="center" wrapText="1"/>
      <protection hidden="1"/>
    </xf>
    <xf numFmtId="14" fontId="9" fillId="0" borderId="34" xfId="0" applyNumberFormat="1" applyFont="1" applyBorder="1" applyAlignment="1">
      <alignment horizontal="center" vertical="center" wrapText="1"/>
    </xf>
    <xf numFmtId="3" fontId="3" fillId="0" borderId="17" xfId="1" applyNumberFormat="1" applyFont="1" applyFill="1" applyBorder="1" applyAlignment="1" applyProtection="1">
      <alignment horizontal="center" vertical="center" wrapText="1"/>
      <protection hidden="1"/>
    </xf>
    <xf numFmtId="9" fontId="3" fillId="0" borderId="28" xfId="1" applyFont="1" applyFill="1" applyBorder="1" applyAlignment="1" applyProtection="1">
      <alignment horizontal="center" vertical="center" wrapText="1"/>
      <protection hidden="1"/>
    </xf>
    <xf numFmtId="0" fontId="3" fillId="0" borderId="29" xfId="1" applyNumberFormat="1" applyFont="1" applyFill="1" applyBorder="1" applyAlignment="1" applyProtection="1">
      <alignment horizontal="justify" vertical="center" wrapText="1"/>
      <protection hidden="1"/>
    </xf>
    <xf numFmtId="0" fontId="3" fillId="0" borderId="28" xfId="0" applyFont="1" applyBorder="1" applyAlignment="1">
      <alignment horizontal="justify" vertical="center" wrapText="1"/>
    </xf>
    <xf numFmtId="3" fontId="3" fillId="0" borderId="28" xfId="1" applyNumberFormat="1" applyFont="1" applyFill="1" applyBorder="1" applyAlignment="1" applyProtection="1">
      <alignment horizontal="center" vertical="center" wrapText="1"/>
      <protection hidden="1"/>
    </xf>
    <xf numFmtId="3" fontId="63" fillId="0" borderId="28" xfId="1" applyNumberFormat="1" applyFont="1" applyFill="1" applyBorder="1" applyAlignment="1" applyProtection="1">
      <alignment horizontal="center" vertical="center" wrapText="1"/>
      <protection hidden="1"/>
    </xf>
    <xf numFmtId="9" fontId="63" fillId="0" borderId="28" xfId="1" applyFont="1" applyFill="1" applyBorder="1" applyAlignment="1" applyProtection="1">
      <alignment horizontal="center" vertical="center" wrapText="1"/>
      <protection hidden="1"/>
    </xf>
    <xf numFmtId="0" fontId="3" fillId="0" borderId="28" xfId="1" applyNumberFormat="1" applyFont="1" applyFill="1" applyBorder="1" applyAlignment="1" applyProtection="1">
      <alignment horizontal="justify" vertical="center" wrapText="1"/>
      <protection hidden="1"/>
    </xf>
    <xf numFmtId="3" fontId="63" fillId="0" borderId="17" xfId="1" applyNumberFormat="1" applyFont="1" applyFill="1" applyBorder="1" applyAlignment="1" applyProtection="1">
      <alignment horizontal="center" vertical="center" wrapText="1"/>
      <protection hidden="1"/>
    </xf>
    <xf numFmtId="3" fontId="3" fillId="0" borderId="34" xfId="0" applyNumberFormat="1" applyFont="1" applyBorder="1" applyAlignment="1">
      <alignment horizontal="center" vertical="center" wrapText="1"/>
    </xf>
    <xf numFmtId="3" fontId="3" fillId="2" borderId="34" xfId="0" applyNumberFormat="1" applyFont="1" applyFill="1" applyBorder="1" applyAlignment="1">
      <alignment horizontal="center" vertical="center" wrapText="1"/>
    </xf>
    <xf numFmtId="10" fontId="3" fillId="0" borderId="28" xfId="1" applyNumberFormat="1" applyFont="1" applyFill="1" applyBorder="1" applyAlignment="1" applyProtection="1">
      <alignment horizontal="center" vertical="center" wrapText="1"/>
      <protection hidden="1"/>
    </xf>
    <xf numFmtId="0" fontId="3" fillId="2" borderId="28" xfId="1" applyNumberFormat="1" applyFont="1" applyFill="1" applyBorder="1" applyAlignment="1" applyProtection="1">
      <alignment horizontal="justify" vertical="center" wrapText="1"/>
      <protection hidden="1"/>
    </xf>
    <xf numFmtId="3" fontId="47" fillId="0" borderId="34" xfId="0" applyNumberFormat="1" applyFont="1" applyBorder="1" applyAlignment="1">
      <alignment horizontal="center" vertical="center" wrapText="1"/>
    </xf>
    <xf numFmtId="9" fontId="47" fillId="0" borderId="34" xfId="0" applyNumberFormat="1" applyFont="1" applyBorder="1" applyAlignment="1">
      <alignment horizontal="center" vertical="center" wrapText="1"/>
    </xf>
    <xf numFmtId="9" fontId="9" fillId="0" borderId="34" xfId="0" applyNumberFormat="1" applyFont="1" applyBorder="1" applyAlignment="1">
      <alignment horizontal="left" vertical="center" wrapText="1"/>
    </xf>
    <xf numFmtId="0" fontId="9" fillId="0" borderId="37" xfId="0" applyFont="1" applyBorder="1" applyAlignment="1">
      <alignment vertical="center" wrapText="1"/>
    </xf>
    <xf numFmtId="0" fontId="12" fillId="0" borderId="37" xfId="0" applyFont="1" applyBorder="1" applyAlignment="1">
      <alignment vertical="center" wrapText="1"/>
    </xf>
    <xf numFmtId="0" fontId="12" fillId="0" borderId="39" xfId="0" applyFont="1" applyBorder="1" applyAlignment="1">
      <alignment vertical="center" wrapText="1"/>
    </xf>
    <xf numFmtId="9" fontId="9" fillId="0" borderId="40" xfId="0" applyNumberFormat="1" applyFont="1" applyBorder="1" applyAlignment="1">
      <alignment horizontal="left" vertical="center" wrapText="1"/>
    </xf>
    <xf numFmtId="9" fontId="3" fillId="0" borderId="29" xfId="1" applyFont="1" applyFill="1" applyBorder="1" applyAlignment="1" applyProtection="1">
      <alignment horizontal="center" vertical="center" wrapText="1"/>
      <protection hidden="1"/>
    </xf>
    <xf numFmtId="9" fontId="3" fillId="0" borderId="28" xfId="1" applyFont="1" applyFill="1" applyBorder="1" applyAlignment="1" applyProtection="1">
      <alignment horizontal="justify" vertical="center" wrapText="1"/>
      <protection hidden="1"/>
    </xf>
    <xf numFmtId="9" fontId="9" fillId="0" borderId="37" xfId="0" applyNumberFormat="1" applyFont="1" applyBorder="1" applyAlignment="1">
      <alignment vertical="center" wrapText="1"/>
    </xf>
    <xf numFmtId="0" fontId="12" fillId="0" borderId="41" xfId="0" applyFont="1" applyBorder="1" applyAlignment="1">
      <alignment vertical="center" wrapText="1"/>
    </xf>
    <xf numFmtId="9" fontId="9" fillId="0" borderId="39" xfId="0" applyNumberFormat="1" applyFont="1" applyBorder="1" applyAlignment="1">
      <alignment horizontal="left" vertical="center" wrapText="1"/>
    </xf>
    <xf numFmtId="9" fontId="9" fillId="0" borderId="28" xfId="0" applyNumberFormat="1" applyFont="1" applyBorder="1" applyAlignment="1" applyProtection="1">
      <alignment horizontal="center" vertical="center" wrapText="1"/>
      <protection hidden="1"/>
    </xf>
    <xf numFmtId="9" fontId="3" fillId="0" borderId="1" xfId="1" applyFont="1" applyFill="1" applyBorder="1" applyAlignment="1" applyProtection="1">
      <alignment horizontal="justify" vertical="center" wrapText="1"/>
      <protection hidden="1"/>
    </xf>
    <xf numFmtId="9" fontId="9" fillId="0" borderId="34" xfId="0" applyNumberFormat="1" applyFont="1" applyBorder="1" applyAlignment="1">
      <alignment vertical="center" wrapText="1"/>
    </xf>
    <xf numFmtId="3" fontId="64" fillId="0" borderId="28" xfId="1" applyNumberFormat="1" applyFont="1" applyFill="1" applyBorder="1" applyAlignment="1" applyProtection="1">
      <alignment horizontal="center" vertical="center" wrapText="1"/>
      <protection hidden="1"/>
    </xf>
    <xf numFmtId="3" fontId="64" fillId="0" borderId="17" xfId="1" applyNumberFormat="1" applyFont="1" applyFill="1" applyBorder="1" applyAlignment="1" applyProtection="1">
      <alignment horizontal="center" vertical="center" wrapText="1"/>
      <protection hidden="1"/>
    </xf>
    <xf numFmtId="9" fontId="64" fillId="0" borderId="28" xfId="1" applyFont="1" applyFill="1" applyBorder="1" applyAlignment="1" applyProtection="1">
      <alignment horizontal="center" vertical="center" wrapText="1"/>
      <protection hidden="1"/>
    </xf>
    <xf numFmtId="9" fontId="3" fillId="0" borderId="29" xfId="1" applyFont="1" applyFill="1" applyBorder="1" applyAlignment="1" applyProtection="1">
      <alignment horizontal="justify" vertical="center" wrapText="1"/>
      <protection hidden="1"/>
    </xf>
    <xf numFmtId="0" fontId="3" fillId="0" borderId="1" xfId="1" applyNumberFormat="1" applyFont="1" applyFill="1" applyBorder="1" applyAlignment="1" applyProtection="1">
      <alignment horizontal="justify" vertical="center" wrapText="1"/>
      <protection hidden="1"/>
    </xf>
    <xf numFmtId="0" fontId="3" fillId="0" borderId="32" xfId="0" applyFont="1" applyBorder="1" applyAlignment="1">
      <alignment horizontal="center" vertical="center" wrapText="1"/>
    </xf>
    <xf numFmtId="14" fontId="9" fillId="0" borderId="34" xfId="0" applyNumberFormat="1" applyFont="1" applyBorder="1" applyAlignment="1">
      <alignment horizontal="left" vertical="center" wrapText="1"/>
    </xf>
    <xf numFmtId="0" fontId="6" fillId="16" borderId="28" xfId="0" applyFont="1" applyFill="1" applyBorder="1" applyAlignment="1">
      <alignment horizontal="center" vertical="center" wrapText="1"/>
    </xf>
    <xf numFmtId="0" fontId="6" fillId="16" borderId="28" xfId="0" applyFont="1" applyFill="1" applyBorder="1" applyAlignment="1">
      <alignment horizontal="left" vertical="center" wrapText="1"/>
    </xf>
    <xf numFmtId="0" fontId="6" fillId="16" borderId="11" xfId="0" applyFont="1" applyFill="1" applyBorder="1" applyAlignment="1">
      <alignment horizontal="left" vertical="center" wrapText="1"/>
    </xf>
    <xf numFmtId="0" fontId="6" fillId="16" borderId="11" xfId="0" applyFont="1" applyFill="1" applyBorder="1" applyAlignment="1">
      <alignment horizontal="center" vertical="center" wrapText="1"/>
    </xf>
    <xf numFmtId="14" fontId="6" fillId="2" borderId="28" xfId="11" applyNumberFormat="1" applyFont="1" applyFill="1" applyBorder="1" applyAlignment="1" applyProtection="1">
      <alignment horizontal="center" vertical="center" wrapText="1"/>
      <protection hidden="1"/>
    </xf>
    <xf numFmtId="0" fontId="6" fillId="2" borderId="11" xfId="0" applyFont="1" applyFill="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horizontal="center" vertical="center"/>
    </xf>
    <xf numFmtId="0" fontId="9" fillId="0" borderId="11" xfId="0" applyFont="1" applyBorder="1" applyAlignment="1">
      <alignment horizontal="center" vertical="center" wrapText="1"/>
    </xf>
    <xf numFmtId="9" fontId="6" fillId="0" borderId="11" xfId="0" applyNumberFormat="1" applyFont="1" applyBorder="1" applyAlignment="1">
      <alignment horizontal="center" vertical="center" wrapText="1"/>
    </xf>
    <xf numFmtId="0" fontId="6" fillId="0" borderId="11" xfId="0" applyFont="1" applyBorder="1" applyAlignment="1">
      <alignment horizontal="center" vertical="center" wrapText="1"/>
    </xf>
    <xf numFmtId="3" fontId="48" fillId="2" borderId="28" xfId="1" applyNumberFormat="1" applyFont="1" applyFill="1" applyBorder="1" applyAlignment="1" applyProtection="1">
      <alignment horizontal="center" vertical="center" wrapText="1"/>
      <protection hidden="1"/>
    </xf>
    <xf numFmtId="9" fontId="48" fillId="2" borderId="28" xfId="1" applyFont="1" applyFill="1" applyBorder="1" applyAlignment="1" applyProtection="1">
      <alignment horizontal="center" vertical="center" wrapText="1"/>
      <protection hidden="1"/>
    </xf>
    <xf numFmtId="3" fontId="48" fillId="2" borderId="17" xfId="1" applyNumberFormat="1" applyFont="1" applyFill="1" applyBorder="1" applyAlignment="1" applyProtection="1">
      <alignment horizontal="center" vertical="center" wrapText="1"/>
      <protection hidden="1"/>
    </xf>
    <xf numFmtId="0" fontId="12" fillId="17" borderId="11" xfId="0" applyFont="1" applyFill="1" applyBorder="1" applyAlignment="1">
      <alignment horizontal="left" vertical="center" wrapText="1"/>
    </xf>
    <xf numFmtId="9" fontId="6" fillId="2" borderId="28" xfId="12" applyFont="1" applyFill="1" applyBorder="1" applyAlignment="1" applyProtection="1">
      <alignment horizontal="center" vertical="center" wrapText="1"/>
      <protection hidden="1"/>
    </xf>
    <xf numFmtId="0" fontId="6" fillId="0" borderId="28" xfId="0" applyFont="1" applyBorder="1" applyAlignment="1">
      <alignment horizontal="left" vertical="center" wrapText="1"/>
    </xf>
    <xf numFmtId="0" fontId="6" fillId="0" borderId="11" xfId="0" applyFont="1" applyBorder="1" applyAlignment="1">
      <alignment horizontal="left" vertical="center" wrapText="1"/>
    </xf>
    <xf numFmtId="3" fontId="52" fillId="2" borderId="28" xfId="1" applyNumberFormat="1" applyFont="1" applyFill="1" applyBorder="1" applyAlignment="1" applyProtection="1">
      <alignment horizontal="center" vertical="center" wrapText="1"/>
      <protection hidden="1"/>
    </xf>
    <xf numFmtId="9" fontId="52" fillId="2" borderId="28" xfId="1" applyFont="1" applyFill="1" applyBorder="1" applyAlignment="1" applyProtection="1">
      <alignment horizontal="center" vertical="center" wrapText="1"/>
      <protection hidden="1"/>
    </xf>
    <xf numFmtId="0" fontId="12" fillId="17" borderId="28" xfId="0" applyFont="1" applyFill="1" applyBorder="1" applyAlignment="1">
      <alignment horizontal="left" vertical="center" wrapText="1"/>
    </xf>
    <xf numFmtId="0" fontId="6" fillId="17" borderId="28" xfId="0" applyFont="1" applyFill="1" applyBorder="1" applyAlignment="1">
      <alignment horizontal="left" vertical="center" wrapText="1"/>
    </xf>
    <xf numFmtId="0" fontId="12" fillId="17" borderId="42" xfId="0" applyFont="1" applyFill="1" applyBorder="1" applyAlignment="1">
      <alignment horizontal="justify" vertical="center" wrapText="1"/>
    </xf>
    <xf numFmtId="9" fontId="9" fillId="2" borderId="1" xfId="1" applyFont="1" applyFill="1" applyBorder="1" applyAlignment="1" applyProtection="1">
      <alignment horizontal="center" vertical="center" wrapText="1"/>
      <protection hidden="1"/>
    </xf>
    <xf numFmtId="3" fontId="45" fillId="2" borderId="28" xfId="1" applyNumberFormat="1" applyFont="1" applyFill="1" applyBorder="1" applyAlignment="1" applyProtection="1">
      <alignment horizontal="left" vertical="center" wrapText="1"/>
      <protection hidden="1"/>
    </xf>
    <xf numFmtId="0" fontId="6" fillId="17" borderId="28" xfId="0" applyFont="1" applyFill="1" applyBorder="1" applyAlignment="1">
      <alignment horizontal="center" vertical="center" wrapText="1"/>
    </xf>
    <xf numFmtId="9" fontId="9" fillId="2" borderId="29" xfId="1" applyFont="1" applyFill="1" applyBorder="1" applyAlignment="1" applyProtection="1">
      <alignment horizontal="justify" vertical="center" wrapText="1"/>
      <protection hidden="1"/>
    </xf>
    <xf numFmtId="3" fontId="9" fillId="2" borderId="28" xfId="1" applyNumberFormat="1" applyFont="1" applyFill="1" applyBorder="1" applyAlignment="1" applyProtection="1">
      <alignment horizontal="left" vertical="center" wrapText="1"/>
      <protection hidden="1"/>
    </xf>
    <xf numFmtId="9" fontId="6" fillId="2" borderId="29" xfId="1" applyFont="1" applyFill="1" applyBorder="1" applyAlignment="1" applyProtection="1">
      <alignment vertical="center" wrapText="1"/>
      <protection hidden="1"/>
    </xf>
    <xf numFmtId="9" fontId="9" fillId="17" borderId="17" xfId="0" applyNumberFormat="1" applyFont="1" applyFill="1" applyBorder="1" applyAlignment="1" applyProtection="1">
      <alignment horizontal="center" vertical="center" wrapText="1"/>
      <protection hidden="1"/>
    </xf>
    <xf numFmtId="0" fontId="9" fillId="17" borderId="17" xfId="0" applyFont="1" applyFill="1" applyBorder="1" applyAlignment="1" applyProtection="1">
      <alignment horizontal="center" vertical="center" wrapText="1"/>
      <protection hidden="1"/>
    </xf>
    <xf numFmtId="9" fontId="9" fillId="0" borderId="17" xfId="0" applyNumberFormat="1" applyFont="1" applyBorder="1" applyAlignment="1" applyProtection="1">
      <alignment horizontal="center" vertical="center" wrapText="1"/>
      <protection hidden="1"/>
    </xf>
    <xf numFmtId="0" fontId="6" fillId="2" borderId="0" xfId="0" applyFont="1" applyFill="1" applyAlignment="1" applyProtection="1">
      <alignment horizontal="left" vertical="center"/>
      <protection hidden="1"/>
    </xf>
    <xf numFmtId="9" fontId="6" fillId="2" borderId="0" xfId="1" applyFont="1" applyFill="1" applyAlignment="1" applyProtection="1">
      <alignment horizontal="center" vertical="center"/>
      <protection hidden="1"/>
    </xf>
    <xf numFmtId="0" fontId="30" fillId="22" borderId="1" xfId="23" applyNumberFormat="1" applyFont="1" applyBorder="1" applyAlignment="1">
      <alignment horizontal="center" vertical="center" wrapText="1"/>
    </xf>
    <xf numFmtId="0" fontId="30" fillId="22" borderId="1" xfId="23" applyFont="1" applyBorder="1" applyAlignment="1" applyProtection="1">
      <alignment horizontal="center" vertical="center" wrapText="1"/>
    </xf>
    <xf numFmtId="0" fontId="30" fillId="22" borderId="1" xfId="23" applyFont="1" applyBorder="1" applyAlignment="1" applyProtection="1">
      <alignment horizontal="center" vertical="center"/>
    </xf>
    <xf numFmtId="0" fontId="30" fillId="22" borderId="1" xfId="23" applyFont="1" applyBorder="1" applyAlignment="1">
      <alignment horizontal="center" vertical="center" wrapText="1"/>
    </xf>
    <xf numFmtId="0" fontId="13" fillId="0" borderId="2" xfId="0" applyFont="1" applyBorder="1" applyAlignment="1">
      <alignment wrapText="1"/>
    </xf>
    <xf numFmtId="0" fontId="13" fillId="0" borderId="43" xfId="0" applyFont="1" applyBorder="1"/>
    <xf numFmtId="0" fontId="13" fillId="0" borderId="2" xfId="0" applyFont="1" applyBorder="1"/>
    <xf numFmtId="0" fontId="5" fillId="0" borderId="2" xfId="0" applyFont="1" applyBorder="1" applyAlignment="1">
      <alignment wrapText="1"/>
    </xf>
    <xf numFmtId="0" fontId="4" fillId="0" borderId="1" xfId="0" applyFont="1" applyBorder="1" applyAlignment="1">
      <alignment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4" xfId="0" applyFont="1" applyBorder="1" applyAlignment="1">
      <alignment horizontal="center" vertical="center"/>
    </xf>
    <xf numFmtId="0" fontId="13" fillId="0" borderId="26" xfId="0" applyFont="1" applyBorder="1" applyAlignment="1">
      <alignment wrapText="1"/>
    </xf>
    <xf numFmtId="0" fontId="13" fillId="0" borderId="13" xfId="0" applyFont="1" applyBorder="1" applyAlignment="1">
      <alignment wrapText="1"/>
    </xf>
    <xf numFmtId="0" fontId="13" fillId="0" borderId="13" xfId="0" applyFont="1" applyBorder="1"/>
    <xf numFmtId="0" fontId="5" fillId="0" borderId="13" xfId="0" applyFont="1" applyBorder="1" applyAlignment="1">
      <alignment wrapText="1"/>
    </xf>
    <xf numFmtId="0" fontId="13" fillId="0" borderId="13" xfId="0" applyFont="1" applyBorder="1" applyAlignment="1">
      <alignment horizontal="center" vertical="center" wrapText="1"/>
    </xf>
    <xf numFmtId="0" fontId="13" fillId="0" borderId="45" xfId="0" applyFont="1" applyBorder="1" applyAlignment="1">
      <alignment horizontal="center" vertical="center"/>
    </xf>
    <xf numFmtId="9" fontId="13" fillId="0" borderId="13" xfId="0" applyNumberFormat="1" applyFont="1" applyBorder="1" applyAlignment="1">
      <alignment horizontal="center" vertical="center" wrapText="1"/>
    </xf>
    <xf numFmtId="0" fontId="13" fillId="0" borderId="13" xfId="0" applyFont="1" applyBorder="1" applyAlignment="1">
      <alignment horizontal="center" vertical="center"/>
    </xf>
    <xf numFmtId="164" fontId="13" fillId="0" borderId="26" xfId="0" applyNumberFormat="1" applyFont="1" applyBorder="1" applyAlignment="1">
      <alignment horizontal="center" vertical="center" wrapText="1"/>
    </xf>
    <xf numFmtId="164" fontId="13" fillId="0" borderId="13" xfId="0" applyNumberFormat="1" applyFont="1" applyBorder="1" applyAlignment="1">
      <alignment horizontal="center" vertical="center" wrapText="1"/>
    </xf>
    <xf numFmtId="0" fontId="13" fillId="0" borderId="46" xfId="0" applyFont="1" applyBorder="1"/>
    <xf numFmtId="0" fontId="13" fillId="0" borderId="47" xfId="0" applyFont="1" applyBorder="1"/>
    <xf numFmtId="0" fontId="5" fillId="0" borderId="47" xfId="0" applyFont="1" applyBorder="1" applyAlignment="1">
      <alignment wrapText="1"/>
    </xf>
    <xf numFmtId="9" fontId="13" fillId="0" borderId="47" xfId="0" applyNumberFormat="1" applyFont="1" applyBorder="1" applyAlignment="1">
      <alignment horizontal="center" vertical="center" wrapText="1"/>
    </xf>
    <xf numFmtId="0" fontId="13" fillId="0" borderId="47" xfId="0" applyFont="1" applyBorder="1" applyAlignment="1">
      <alignment horizontal="center" vertical="center" wrapText="1"/>
    </xf>
    <xf numFmtId="0" fontId="13" fillId="0" borderId="48" xfId="0" applyFont="1" applyBorder="1" applyAlignment="1">
      <alignment horizontal="center" vertical="center"/>
    </xf>
    <xf numFmtId="0" fontId="0" fillId="0" borderId="0" xfId="0" applyAlignment="1">
      <alignment horizontal="center" vertical="center" wrapText="1"/>
    </xf>
    <xf numFmtId="0" fontId="65" fillId="0" borderId="0" xfId="0" applyFont="1" applyAlignment="1">
      <alignment horizontal="center" vertical="center"/>
    </xf>
    <xf numFmtId="0" fontId="45" fillId="0" borderId="0" xfId="0" applyFont="1"/>
    <xf numFmtId="41" fontId="45" fillId="0" borderId="0" xfId="19" applyFont="1"/>
    <xf numFmtId="0" fontId="66" fillId="11" borderId="1" xfId="0" applyFont="1" applyFill="1" applyBorder="1" applyAlignment="1">
      <alignment horizontal="center" vertical="center"/>
    </xf>
    <xf numFmtId="41" fontId="66" fillId="11" borderId="1" xfId="19" applyFont="1" applyFill="1" applyBorder="1" applyAlignment="1">
      <alignment horizontal="center" vertical="center"/>
    </xf>
    <xf numFmtId="41" fontId="66" fillId="11" borderId="3" xfId="19" applyFont="1" applyFill="1" applyBorder="1" applyAlignment="1">
      <alignment horizontal="center" vertical="center"/>
    </xf>
    <xf numFmtId="41" fontId="66" fillId="11" borderId="26" xfId="19" applyFont="1" applyFill="1" applyBorder="1" applyAlignment="1">
      <alignment horizontal="center" vertical="center"/>
    </xf>
    <xf numFmtId="41" fontId="66" fillId="11" borderId="20" xfId="19" applyFont="1" applyFill="1" applyBorder="1" applyAlignment="1">
      <alignment horizontal="center" vertical="center"/>
    </xf>
    <xf numFmtId="0" fontId="45" fillId="0" borderId="1" xfId="0" applyFont="1" applyBorder="1" applyAlignment="1">
      <alignment horizontal="center"/>
    </xf>
    <xf numFmtId="41" fontId="45" fillId="0" borderId="1" xfId="19" applyFont="1" applyBorder="1"/>
    <xf numFmtId="41" fontId="45" fillId="0" borderId="3" xfId="19" applyFont="1" applyBorder="1"/>
    <xf numFmtId="9" fontId="0" fillId="0" borderId="1" xfId="1" applyFont="1" applyBorder="1" applyAlignment="1">
      <alignment horizontal="center"/>
    </xf>
    <xf numFmtId="0" fontId="45" fillId="0" borderId="1" xfId="0" applyFont="1" applyBorder="1"/>
    <xf numFmtId="0" fontId="3" fillId="0" borderId="0" xfId="3"/>
    <xf numFmtId="0" fontId="45" fillId="0" borderId="0" xfId="0" applyFont="1" applyAlignment="1">
      <alignment horizontal="center"/>
    </xf>
    <xf numFmtId="41" fontId="66" fillId="0" borderId="1" xfId="19" applyFont="1" applyBorder="1"/>
    <xf numFmtId="41" fontId="66" fillId="0" borderId="3" xfId="19" applyFont="1" applyBorder="1"/>
    <xf numFmtId="41" fontId="0" fillId="0" borderId="0" xfId="19" applyFont="1"/>
    <xf numFmtId="41" fontId="0" fillId="0" borderId="0" xfId="0" applyNumberFormat="1"/>
    <xf numFmtId="0" fontId="0" fillId="2" borderId="0" xfId="0" applyFill="1"/>
    <xf numFmtId="14" fontId="3" fillId="26" borderId="1" xfId="8" applyNumberFormat="1" applyFont="1" applyFill="1" applyBorder="1" applyAlignment="1" applyProtection="1">
      <alignment vertical="center" wrapText="1"/>
      <protection locked="0"/>
    </xf>
    <xf numFmtId="9" fontId="3" fillId="26" borderId="1" xfId="8" applyFont="1" applyFill="1" applyBorder="1" applyAlignment="1" applyProtection="1">
      <alignment horizontal="center" vertical="center" wrapText="1"/>
      <protection locked="0"/>
    </xf>
    <xf numFmtId="14" fontId="3" fillId="26" borderId="1" xfId="8" applyNumberFormat="1" applyFont="1" applyFill="1" applyBorder="1" applyAlignment="1" applyProtection="1">
      <alignment horizontal="center" vertical="center" wrapText="1"/>
      <protection locked="0"/>
    </xf>
    <xf numFmtId="9" fontId="3" fillId="26" borderId="1" xfId="8" applyFont="1" applyFill="1" applyBorder="1" applyAlignment="1" applyProtection="1">
      <alignment vertical="center" wrapText="1"/>
      <protection locked="0"/>
    </xf>
    <xf numFmtId="14" fontId="3" fillId="26" borderId="26" xfId="8" applyNumberFormat="1" applyFont="1" applyFill="1" applyBorder="1" applyAlignment="1" applyProtection="1">
      <alignment vertical="center" wrapText="1"/>
      <protection locked="0"/>
    </xf>
    <xf numFmtId="9" fontId="3" fillId="26" borderId="26" xfId="8" applyFont="1" applyFill="1" applyBorder="1" applyAlignment="1" applyProtection="1">
      <alignment horizontal="center" vertical="center" wrapText="1"/>
      <protection locked="0"/>
    </xf>
    <xf numFmtId="14" fontId="3" fillId="26" borderId="26" xfId="8" applyNumberFormat="1" applyFont="1" applyFill="1" applyBorder="1" applyAlignment="1" applyProtection="1">
      <alignment horizontal="center" vertical="center" wrapText="1"/>
      <protection locked="0"/>
    </xf>
    <xf numFmtId="9" fontId="3" fillId="26" borderId="26" xfId="8" applyFont="1" applyFill="1" applyBorder="1" applyAlignment="1" applyProtection="1">
      <alignment vertical="center" wrapText="1"/>
      <protection locked="0"/>
    </xf>
    <xf numFmtId="9" fontId="3" fillId="0" borderId="26" xfId="8" applyFont="1" applyFill="1" applyBorder="1" applyAlignment="1" applyProtection="1">
      <alignment horizontal="center" vertical="center" wrapText="1"/>
      <protection locked="0"/>
    </xf>
    <xf numFmtId="0" fontId="3" fillId="0" borderId="1" xfId="13" applyBorder="1" applyAlignment="1">
      <alignment horizontal="left" vertical="center" wrapText="1"/>
    </xf>
    <xf numFmtId="14" fontId="3" fillId="0" borderId="26" xfId="8" applyNumberFormat="1" applyFont="1" applyFill="1" applyBorder="1" applyAlignment="1" applyProtection="1">
      <alignment vertical="center" wrapText="1"/>
      <protection locked="0"/>
    </xf>
    <xf numFmtId="9" fontId="3" fillId="26" borderId="26" xfId="8" applyFont="1" applyFill="1" applyBorder="1" applyAlignment="1" applyProtection="1">
      <alignment horizontal="left" vertical="center" wrapText="1"/>
      <protection locked="0"/>
    </xf>
    <xf numFmtId="0" fontId="3" fillId="0" borderId="26" xfId="21" applyFont="1" applyFill="1" applyBorder="1" applyAlignment="1" applyProtection="1">
      <alignment horizontal="left" vertical="center" wrapText="1"/>
      <protection locked="0"/>
    </xf>
    <xf numFmtId="14" fontId="3" fillId="26" borderId="26" xfId="8" applyNumberFormat="1" applyFont="1" applyFill="1" applyBorder="1" applyAlignment="1" applyProtection="1">
      <alignment horizontal="justify" vertical="center" wrapText="1"/>
      <protection locked="0"/>
    </xf>
    <xf numFmtId="9" fontId="3" fillId="26" borderId="26" xfId="8" applyFont="1" applyFill="1" applyBorder="1" applyAlignment="1" applyProtection="1">
      <alignment horizontal="justify" vertical="center" wrapText="1"/>
      <protection locked="0"/>
    </xf>
    <xf numFmtId="0" fontId="3" fillId="0" borderId="26" xfId="21" applyFont="1" applyFill="1" applyBorder="1" applyAlignment="1" applyProtection="1">
      <alignment vertical="center" wrapText="1"/>
      <protection locked="0"/>
    </xf>
    <xf numFmtId="0" fontId="3" fillId="0" borderId="26" xfId="22" applyFont="1" applyFill="1" applyBorder="1" applyAlignment="1" applyProtection="1">
      <alignment vertical="center" wrapText="1"/>
      <protection locked="0"/>
    </xf>
    <xf numFmtId="0" fontId="3" fillId="2" borderId="1" xfId="22" applyFont="1" applyFill="1" applyBorder="1" applyAlignment="1" applyProtection="1">
      <alignment horizontal="center" vertical="center" wrapText="1"/>
      <protection locked="0"/>
    </xf>
    <xf numFmtId="9" fontId="45" fillId="0" borderId="1" xfId="8" applyFont="1" applyFill="1" applyBorder="1" applyAlignment="1" applyProtection="1">
      <alignment horizontal="left" vertical="center" wrapText="1"/>
      <protection hidden="1"/>
    </xf>
    <xf numFmtId="9" fontId="45" fillId="2" borderId="1" xfId="8" applyFont="1" applyFill="1" applyBorder="1" applyAlignment="1" applyProtection="1">
      <alignment horizontal="left" vertical="center" wrapText="1"/>
      <protection hidden="1"/>
    </xf>
    <xf numFmtId="9" fontId="3" fillId="2" borderId="1" xfId="8" applyFont="1" applyFill="1" applyBorder="1" applyAlignment="1" applyProtection="1">
      <alignment horizontal="left" vertical="center" wrapText="1"/>
      <protection hidden="1"/>
    </xf>
    <xf numFmtId="0" fontId="3" fillId="2" borderId="26" xfId="22" applyFont="1" applyFill="1" applyBorder="1" applyAlignment="1" applyProtection="1">
      <alignment horizontal="center" vertical="center" wrapText="1"/>
      <protection locked="0"/>
    </xf>
    <xf numFmtId="14" fontId="3" fillId="0" borderId="1" xfId="8" applyNumberFormat="1" applyFont="1" applyFill="1" applyBorder="1" applyAlignment="1" applyProtection="1">
      <alignment vertical="center" wrapText="1"/>
      <protection locked="0"/>
    </xf>
    <xf numFmtId="9" fontId="3" fillId="0" borderId="1" xfId="8" applyFont="1" applyFill="1" applyBorder="1" applyAlignment="1" applyProtection="1">
      <alignment vertical="center" wrapText="1"/>
      <protection locked="0"/>
    </xf>
    <xf numFmtId="0" fontId="3" fillId="26" borderId="26" xfId="3" applyFill="1" applyBorder="1" applyAlignment="1" applyProtection="1">
      <alignment vertical="center" wrapText="1"/>
      <protection locked="0"/>
    </xf>
    <xf numFmtId="0" fontId="3" fillId="0" borderId="26" xfId="3" applyBorder="1" applyAlignment="1" applyProtection="1">
      <alignment vertical="center" wrapText="1"/>
      <protection locked="0"/>
    </xf>
    <xf numFmtId="14" fontId="3" fillId="0" borderId="26" xfId="3" applyNumberFormat="1" applyBorder="1" applyAlignment="1" applyProtection="1">
      <alignment horizontal="center" vertical="center" wrapText="1"/>
      <protection locked="0"/>
    </xf>
    <xf numFmtId="14" fontId="3" fillId="0" borderId="26" xfId="8" applyNumberFormat="1" applyFont="1" applyFill="1" applyBorder="1" applyAlignment="1" applyProtection="1">
      <alignment horizontal="center" vertical="center" wrapText="1"/>
      <protection locked="0"/>
    </xf>
    <xf numFmtId="0" fontId="34" fillId="22" borderId="1" xfId="23" applyNumberFormat="1" applyFont="1" applyBorder="1" applyAlignment="1" applyProtection="1">
      <alignment horizontal="center" vertical="center" wrapText="1"/>
    </xf>
    <xf numFmtId="10" fontId="36" fillId="0" borderId="1" xfId="1" applyNumberFormat="1" applyFont="1" applyFill="1" applyBorder="1" applyAlignment="1" applyProtection="1">
      <alignment horizontal="center" vertical="center"/>
      <protection locked="0"/>
    </xf>
    <xf numFmtId="9" fontId="36" fillId="0" borderId="1" xfId="1" applyFont="1" applyFill="1" applyBorder="1" applyAlignment="1" applyProtection="1">
      <alignment horizontal="center" vertical="center"/>
      <protection locked="0"/>
    </xf>
    <xf numFmtId="9" fontId="35" fillId="17" borderId="1" xfId="0" applyNumberFormat="1" applyFont="1" applyFill="1" applyBorder="1" applyAlignment="1">
      <alignment horizontal="center" vertical="center"/>
    </xf>
    <xf numFmtId="9" fontId="36" fillId="0" borderId="1" xfId="0" applyNumberFormat="1" applyFont="1" applyBorder="1" applyAlignment="1" applyProtection="1">
      <alignment horizontal="center" vertical="center"/>
      <protection locked="0"/>
    </xf>
    <xf numFmtId="0" fontId="35" fillId="0" borderId="1" xfId="0" applyFont="1" applyBorder="1" applyAlignment="1">
      <alignment horizontal="center" vertical="center"/>
    </xf>
    <xf numFmtId="0" fontId="35" fillId="0" borderId="1" xfId="0" applyFont="1" applyBorder="1" applyAlignment="1" applyProtection="1">
      <alignment horizontal="center" vertical="center"/>
      <protection locked="0"/>
    </xf>
    <xf numFmtId="0" fontId="5" fillId="0" borderId="1" xfId="0" applyFont="1" applyBorder="1" applyAlignment="1">
      <alignment horizontal="center" vertical="center" wrapText="1"/>
    </xf>
    <xf numFmtId="9" fontId="35" fillId="0" borderId="1" xfId="0" applyNumberFormat="1" applyFont="1" applyBorder="1" applyAlignment="1" applyProtection="1">
      <alignment horizontal="center" vertical="center"/>
      <protection locked="0"/>
    </xf>
    <xf numFmtId="4" fontId="36" fillId="0" borderId="1" xfId="0" applyNumberFormat="1"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6" fillId="0" borderId="1" xfId="16" applyFont="1" applyBorder="1" applyAlignment="1" applyProtection="1">
      <alignment horizontal="center" vertical="center"/>
      <protection locked="0"/>
    </xf>
    <xf numFmtId="0" fontId="35" fillId="0" borderId="1" xfId="16" applyFont="1" applyBorder="1" applyAlignment="1" applyProtection="1">
      <alignment horizontal="center" vertical="center"/>
      <protection locked="0"/>
    </xf>
    <xf numFmtId="3" fontId="36" fillId="0" borderId="1" xfId="0" applyNumberFormat="1" applyFont="1" applyBorder="1" applyAlignment="1" applyProtection="1">
      <alignment horizontal="center" vertical="center"/>
      <protection locked="0"/>
    </xf>
    <xf numFmtId="10" fontId="35" fillId="0" borderId="1" xfId="0" applyNumberFormat="1" applyFont="1" applyBorder="1" applyAlignment="1">
      <alignment horizontal="center" vertical="center"/>
    </xf>
    <xf numFmtId="10" fontId="36" fillId="0" borderId="1" xfId="16" applyNumberFormat="1" applyFont="1" applyBorder="1" applyAlignment="1" applyProtection="1">
      <alignment horizontal="center" vertical="center"/>
      <protection locked="0"/>
    </xf>
    <xf numFmtId="9" fontId="13" fillId="17" borderId="1" xfId="0" applyNumberFormat="1" applyFont="1" applyFill="1" applyBorder="1" applyAlignment="1">
      <alignment horizontal="center" vertical="center" wrapText="1"/>
    </xf>
    <xf numFmtId="9" fontId="36" fillId="0" borderId="1" xfId="16" applyNumberFormat="1" applyFont="1" applyBorder="1" applyAlignment="1" applyProtection="1">
      <alignment horizontal="center" vertical="center"/>
      <protection locked="0"/>
    </xf>
    <xf numFmtId="3" fontId="36" fillId="0" borderId="1" xfId="16" applyNumberFormat="1" applyFont="1" applyBorder="1" applyAlignment="1" applyProtection="1">
      <alignment horizontal="center" vertical="center"/>
      <protection locked="0"/>
    </xf>
    <xf numFmtId="0" fontId="36" fillId="0" borderId="1" xfId="0" applyFont="1" applyBorder="1" applyAlignment="1">
      <alignment horizontal="center" vertical="center"/>
    </xf>
    <xf numFmtId="10" fontId="35" fillId="0" borderId="1" xfId="0" applyNumberFormat="1" applyFont="1" applyBorder="1" applyAlignment="1" applyProtection="1">
      <alignment horizontal="center" vertical="center"/>
      <protection locked="0"/>
    </xf>
    <xf numFmtId="10" fontId="37" fillId="0" borderId="1" xfId="16" applyNumberFormat="1" applyFont="1" applyBorder="1" applyAlignment="1" applyProtection="1">
      <alignment horizontal="center" vertical="center"/>
      <protection locked="0"/>
    </xf>
    <xf numFmtId="0" fontId="37" fillId="0" borderId="1" xfId="16" applyFont="1" applyBorder="1" applyAlignment="1" applyProtection="1">
      <alignment horizontal="center" vertical="center"/>
      <protection locked="0"/>
    </xf>
    <xf numFmtId="165" fontId="37" fillId="0" borderId="1" xfId="16" applyNumberFormat="1" applyFont="1" applyBorder="1" applyAlignment="1" applyProtection="1">
      <alignment horizontal="center" vertical="center"/>
      <protection locked="0"/>
    </xf>
    <xf numFmtId="9" fontId="37" fillId="0" borderId="1" xfId="16" applyNumberFormat="1" applyFont="1" applyBorder="1" applyAlignment="1" applyProtection="1">
      <alignment horizontal="center" vertical="center"/>
      <protection locked="0"/>
    </xf>
    <xf numFmtId="167" fontId="38" fillId="0" borderId="1" xfId="0" applyNumberFormat="1" applyFont="1" applyBorder="1" applyAlignment="1" applyProtection="1">
      <alignment horizontal="center" vertical="center"/>
      <protection locked="0"/>
    </xf>
    <xf numFmtId="167" fontId="39" fillId="0" borderId="1" xfId="16" applyNumberFormat="1" applyFont="1" applyBorder="1" applyAlignment="1" applyProtection="1">
      <alignment horizontal="center" vertical="center"/>
      <protection locked="0"/>
    </xf>
    <xf numFmtId="3" fontId="39" fillId="0" borderId="1" xfId="16" applyNumberFormat="1" applyFont="1" applyBorder="1" applyAlignment="1" applyProtection="1">
      <alignment horizontal="center" vertical="center"/>
      <protection locked="0"/>
    </xf>
    <xf numFmtId="1" fontId="39" fillId="0" borderId="1" xfId="16" applyNumberFormat="1" applyFont="1" applyBorder="1" applyAlignment="1" applyProtection="1">
      <alignment horizontal="center" vertical="center"/>
      <protection locked="0"/>
    </xf>
    <xf numFmtId="0" fontId="39" fillId="0" borderId="1" xfId="16" applyFont="1" applyBorder="1" applyAlignment="1" applyProtection="1">
      <alignment horizontal="center" vertical="center"/>
      <protection locked="0"/>
    </xf>
    <xf numFmtId="2" fontId="36" fillId="0" borderId="1" xfId="16" applyNumberFormat="1" applyFont="1" applyBorder="1" applyAlignment="1" applyProtection="1">
      <alignment horizontal="center" vertical="center"/>
      <protection locked="0"/>
    </xf>
    <xf numFmtId="0" fontId="5" fillId="17" borderId="1" xfId="0" applyFont="1" applyFill="1" applyBorder="1" applyAlignment="1">
      <alignment horizontal="center" vertical="center" wrapText="1"/>
    </xf>
    <xf numFmtId="4" fontId="36" fillId="0" borderId="1" xfId="16" applyNumberFormat="1" applyFont="1" applyBorder="1" applyAlignment="1" applyProtection="1">
      <alignment horizontal="center" vertical="center"/>
      <protection locked="0"/>
    </xf>
    <xf numFmtId="3" fontId="37" fillId="0" borderId="1" xfId="16" applyNumberFormat="1" applyFont="1" applyBorder="1" applyAlignment="1" applyProtection="1">
      <alignment horizontal="center" vertical="center"/>
      <protection locked="0"/>
    </xf>
    <xf numFmtId="2" fontId="36" fillId="0" borderId="1" xfId="0" applyNumberFormat="1" applyFont="1" applyBorder="1" applyAlignment="1" applyProtection="1">
      <alignment horizontal="center" vertical="center"/>
      <protection locked="0"/>
    </xf>
    <xf numFmtId="9" fontId="13" fillId="0" borderId="1" xfId="0" applyNumberFormat="1" applyFont="1" applyBorder="1" applyAlignment="1">
      <alignment horizontal="center" vertical="center"/>
    </xf>
    <xf numFmtId="10" fontId="36" fillId="0" borderId="1" xfId="0" applyNumberFormat="1" applyFont="1" applyBorder="1" applyAlignment="1" applyProtection="1">
      <alignment horizontal="center" vertical="center"/>
      <protection locked="0"/>
    </xf>
    <xf numFmtId="3" fontId="40" fillId="0" borderId="1" xfId="16" applyNumberFormat="1" applyFont="1" applyBorder="1" applyAlignment="1" applyProtection="1">
      <alignment horizontal="center" vertical="center"/>
      <protection locked="0"/>
    </xf>
    <xf numFmtId="3" fontId="38" fillId="0" borderId="1" xfId="0" applyNumberFormat="1" applyFont="1" applyBorder="1" applyAlignment="1" applyProtection="1">
      <alignment horizontal="center" vertical="center"/>
      <protection locked="0"/>
    </xf>
    <xf numFmtId="0" fontId="5" fillId="2" borderId="5" xfId="0" applyFont="1" applyFill="1" applyBorder="1" applyAlignment="1">
      <alignment horizontal="left" vertical="center"/>
    </xf>
    <xf numFmtId="0" fontId="5" fillId="2" borderId="20" xfId="0" applyFont="1" applyFill="1" applyBorder="1" applyAlignment="1">
      <alignment horizontal="left" vertical="center"/>
    </xf>
    <xf numFmtId="0" fontId="5" fillId="11" borderId="20" xfId="0" applyFont="1" applyFill="1" applyBorder="1" applyAlignment="1">
      <alignment horizontal="left" vertical="center"/>
    </xf>
    <xf numFmtId="0" fontId="5" fillId="9" borderId="20" xfId="0" applyFont="1" applyFill="1" applyBorder="1" applyAlignment="1">
      <alignment horizontal="left" vertical="center"/>
    </xf>
    <xf numFmtId="165" fontId="5" fillId="9" borderId="20" xfId="0" applyNumberFormat="1" applyFont="1" applyFill="1" applyBorder="1" applyAlignment="1">
      <alignment horizontal="left" vertical="center"/>
    </xf>
    <xf numFmtId="0" fontId="13" fillId="19" borderId="20" xfId="0" applyFont="1" applyFill="1" applyBorder="1" applyAlignment="1">
      <alignment horizontal="left" vertical="center"/>
    </xf>
    <xf numFmtId="0" fontId="13" fillId="18" borderId="18" xfId="0" applyFont="1" applyFill="1" applyBorder="1" applyAlignment="1">
      <alignment vertical="center"/>
    </xf>
    <xf numFmtId="0" fontId="13" fillId="2" borderId="18" xfId="0" applyFont="1" applyFill="1" applyBorder="1" applyAlignment="1">
      <alignment vertical="center"/>
    </xf>
    <xf numFmtId="0" fontId="5" fillId="2" borderId="18" xfId="0" quotePrefix="1" applyFont="1" applyFill="1" applyBorder="1" applyAlignment="1">
      <alignment horizontal="left" vertical="center"/>
    </xf>
    <xf numFmtId="9" fontId="5" fillId="18" borderId="18" xfId="0" applyNumberFormat="1" applyFont="1" applyFill="1" applyBorder="1" applyAlignment="1">
      <alignment horizontal="center" vertical="center"/>
    </xf>
    <xf numFmtId="0" fontId="5" fillId="18" borderId="21" xfId="0" applyFont="1" applyFill="1" applyBorder="1" applyAlignment="1">
      <alignment horizontal="left"/>
    </xf>
    <xf numFmtId="14" fontId="5" fillId="18" borderId="18" xfId="0" applyNumberFormat="1" applyFont="1" applyFill="1" applyBorder="1" applyAlignment="1">
      <alignment horizontal="left"/>
    </xf>
    <xf numFmtId="165" fontId="5" fillId="18" borderId="18" xfId="0" applyNumberFormat="1" applyFont="1" applyFill="1" applyBorder="1" applyAlignment="1">
      <alignment horizontal="center"/>
    </xf>
    <xf numFmtId="9" fontId="13" fillId="17" borderId="18" xfId="0" applyNumberFormat="1" applyFont="1" applyFill="1" applyBorder="1" applyAlignment="1">
      <alignment horizontal="center" vertical="center"/>
    </xf>
    <xf numFmtId="0" fontId="13" fillId="17" borderId="18" xfId="0" applyFont="1" applyFill="1" applyBorder="1" applyAlignment="1">
      <alignment horizontal="left" vertical="center"/>
    </xf>
    <xf numFmtId="9" fontId="5" fillId="16" borderId="25" xfId="0" applyNumberFormat="1" applyFont="1" applyFill="1" applyBorder="1" applyAlignment="1">
      <alignment horizontal="center" vertical="center"/>
    </xf>
    <xf numFmtId="0" fontId="5" fillId="18" borderId="25" xfId="0" applyFont="1" applyFill="1" applyBorder="1" applyAlignment="1">
      <alignment vertical="center"/>
    </xf>
    <xf numFmtId="9" fontId="13" fillId="17" borderId="25" xfId="0" applyNumberFormat="1" applyFont="1" applyFill="1" applyBorder="1" applyAlignment="1">
      <alignment horizontal="center" vertical="center"/>
    </xf>
    <xf numFmtId="0" fontId="13" fillId="17" borderId="25" xfId="0" applyFont="1" applyFill="1" applyBorder="1" applyAlignment="1">
      <alignment horizontal="center" vertical="center"/>
    </xf>
    <xf numFmtId="9" fontId="5" fillId="2" borderId="25" xfId="0" applyNumberFormat="1" applyFont="1" applyFill="1" applyBorder="1" applyAlignment="1">
      <alignment horizontal="center" vertical="center"/>
    </xf>
    <xf numFmtId="0" fontId="5" fillId="18" borderId="18" xfId="0" applyFont="1" applyFill="1" applyBorder="1" applyAlignment="1">
      <alignment horizontal="center" vertical="center"/>
    </xf>
    <xf numFmtId="0" fontId="13" fillId="2" borderId="0" xfId="0" applyFont="1" applyFill="1" applyAlignment="1">
      <alignment horizontal="center"/>
    </xf>
    <xf numFmtId="2" fontId="5" fillId="2" borderId="18" xfId="0" applyNumberFormat="1" applyFont="1" applyFill="1" applyBorder="1" applyAlignment="1">
      <alignment horizontal="center"/>
    </xf>
    <xf numFmtId="0" fontId="13" fillId="17" borderId="18" xfId="0" applyFont="1" applyFill="1" applyBorder="1" applyAlignment="1">
      <alignment horizontal="left" vertical="top"/>
    </xf>
    <xf numFmtId="166" fontId="13" fillId="2" borderId="18" xfId="1" applyNumberFormat="1" applyFont="1" applyFill="1" applyBorder="1" applyAlignment="1" applyProtection="1">
      <alignment horizontal="center"/>
    </xf>
    <xf numFmtId="0" fontId="5" fillId="18" borderId="18" xfId="0" applyFont="1" applyFill="1" applyBorder="1" applyAlignment="1">
      <alignment horizontal="center" vertical="top"/>
    </xf>
    <xf numFmtId="0" fontId="13" fillId="18" borderId="18" xfId="0" applyFont="1" applyFill="1" applyBorder="1" applyAlignment="1">
      <alignment horizontal="left"/>
    </xf>
    <xf numFmtId="0" fontId="15" fillId="2" borderId="18" xfId="0" applyFont="1" applyFill="1" applyBorder="1" applyAlignment="1">
      <alignment horizontal="left" vertical="center"/>
    </xf>
    <xf numFmtId="14" fontId="5" fillId="18" borderId="18" xfId="0" applyNumberFormat="1" applyFont="1" applyFill="1" applyBorder="1" applyAlignment="1">
      <alignment horizontal="left" vertical="center"/>
    </xf>
    <xf numFmtId="165" fontId="5" fillId="18" borderId="18" xfId="0" applyNumberFormat="1" applyFont="1" applyFill="1" applyBorder="1" applyAlignment="1">
      <alignment horizontal="center" vertical="center"/>
    </xf>
    <xf numFmtId="0" fontId="5" fillId="2" borderId="15" xfId="0" applyFont="1" applyFill="1" applyBorder="1" applyAlignment="1">
      <alignment horizontal="left"/>
    </xf>
    <xf numFmtId="0" fontId="5" fillId="2" borderId="15" xfId="0" applyFont="1" applyFill="1" applyBorder="1" applyAlignment="1">
      <alignment horizontal="left" vertical="center"/>
    </xf>
    <xf numFmtId="9" fontId="5" fillId="2" borderId="15" xfId="0" applyNumberFormat="1" applyFont="1" applyFill="1" applyBorder="1" applyAlignment="1">
      <alignment horizontal="center" vertical="center"/>
    </xf>
    <xf numFmtId="14" fontId="5" fillId="2" borderId="15" xfId="0" applyNumberFormat="1" applyFont="1" applyFill="1" applyBorder="1" applyAlignment="1">
      <alignment horizontal="left" vertical="center"/>
    </xf>
    <xf numFmtId="9" fontId="5" fillId="2" borderId="15" xfId="0" applyNumberFormat="1" applyFont="1" applyFill="1" applyBorder="1" applyAlignment="1">
      <alignment horizontal="center"/>
    </xf>
    <xf numFmtId="0" fontId="5" fillId="2" borderId="15" xfId="0" applyFont="1" applyFill="1" applyBorder="1" applyAlignment="1">
      <alignment horizontal="center" vertical="center"/>
    </xf>
    <xf numFmtId="0" fontId="5" fillId="2" borderId="1" xfId="0" applyFont="1" applyFill="1" applyBorder="1" applyAlignment="1">
      <alignment horizontal="center"/>
    </xf>
    <xf numFmtId="0" fontId="5" fillId="2" borderId="15" xfId="0" applyFont="1" applyFill="1" applyBorder="1" applyAlignment="1">
      <alignment horizontal="center"/>
    </xf>
    <xf numFmtId="0" fontId="13" fillId="2" borderId="15" xfId="0" applyFont="1" applyFill="1" applyBorder="1" applyAlignment="1">
      <alignment horizontal="left"/>
    </xf>
    <xf numFmtId="0" fontId="13" fillId="18" borderId="15" xfId="0" applyFont="1" applyFill="1" applyBorder="1" applyAlignment="1">
      <alignment horizontal="left"/>
    </xf>
    <xf numFmtId="0" fontId="5" fillId="2" borderId="11" xfId="0" applyFont="1" applyFill="1" applyBorder="1" applyAlignment="1">
      <alignment horizontal="left"/>
    </xf>
    <xf numFmtId="0" fontId="5" fillId="2" borderId="11" xfId="0" applyFont="1" applyFill="1" applyBorder="1" applyAlignment="1">
      <alignment horizontal="left" vertical="center"/>
    </xf>
    <xf numFmtId="0" fontId="5" fillId="2" borderId="22" xfId="0" applyFont="1" applyFill="1" applyBorder="1" applyAlignment="1">
      <alignment horizontal="center" vertical="center"/>
    </xf>
    <xf numFmtId="9" fontId="5" fillId="2" borderId="11" xfId="0" applyNumberFormat="1" applyFont="1" applyFill="1" applyBorder="1" applyAlignment="1">
      <alignment horizontal="center" vertical="center"/>
    </xf>
    <xf numFmtId="9" fontId="5" fillId="2" borderId="19" xfId="0" applyNumberFormat="1" applyFont="1" applyFill="1" applyBorder="1" applyAlignment="1">
      <alignment horizontal="center"/>
    </xf>
    <xf numFmtId="165" fontId="5" fillId="2" borderId="22" xfId="0" applyNumberFormat="1" applyFont="1" applyFill="1" applyBorder="1" applyAlignment="1">
      <alignment horizontal="center" vertical="center"/>
    </xf>
    <xf numFmtId="0" fontId="5" fillId="18" borderId="15" xfId="0" applyFont="1" applyFill="1" applyBorder="1" applyAlignment="1">
      <alignment vertical="center"/>
    </xf>
    <xf numFmtId="0" fontId="15" fillId="2" borderId="15" xfId="0" applyFont="1" applyFill="1" applyBorder="1" applyAlignment="1">
      <alignment horizontal="left"/>
    </xf>
    <xf numFmtId="0" fontId="13" fillId="2" borderId="15" xfId="0" applyFont="1" applyFill="1" applyBorder="1" applyAlignment="1">
      <alignment horizontal="left" vertical="center"/>
    </xf>
    <xf numFmtId="0" fontId="5" fillId="11" borderId="10" xfId="0" applyFont="1" applyFill="1" applyBorder="1" applyAlignment="1">
      <alignment horizontal="left" vertical="center"/>
    </xf>
    <xf numFmtId="0" fontId="5" fillId="9" borderId="9" xfId="0" applyFont="1" applyFill="1" applyBorder="1" applyAlignment="1">
      <alignment horizontal="center" vertical="center"/>
    </xf>
    <xf numFmtId="0" fontId="5" fillId="9" borderId="19" xfId="0" applyFont="1" applyFill="1" applyBorder="1" applyAlignment="1">
      <alignment horizontal="left" vertical="center"/>
    </xf>
    <xf numFmtId="0" fontId="4" fillId="0" borderId="0" xfId="0" applyFont="1" applyAlignment="1">
      <alignment horizontal="left"/>
    </xf>
    <xf numFmtId="0" fontId="5" fillId="4" borderId="1" xfId="0" applyFont="1" applyFill="1" applyBorder="1" applyAlignment="1">
      <alignment horizontal="center" vertical="center"/>
    </xf>
    <xf numFmtId="0" fontId="5" fillId="2" borderId="11" xfId="0" applyFont="1" applyFill="1" applyBorder="1" applyAlignment="1">
      <alignment horizontal="center"/>
    </xf>
    <xf numFmtId="9" fontId="5" fillId="2" borderId="15" xfId="1" applyFont="1" applyFill="1" applyBorder="1" applyAlignment="1" applyProtection="1">
      <alignment horizontal="center"/>
    </xf>
    <xf numFmtId="9" fontId="5" fillId="2" borderId="11" xfId="1" applyFont="1" applyFill="1" applyBorder="1" applyAlignment="1" applyProtection="1">
      <alignment horizontal="center"/>
    </xf>
    <xf numFmtId="0" fontId="16" fillId="2" borderId="0" xfId="0" applyFont="1" applyFill="1" applyAlignment="1">
      <alignment horizontal="left"/>
    </xf>
    <xf numFmtId="0" fontId="13" fillId="2" borderId="11" xfId="0" applyFont="1" applyFill="1" applyBorder="1" applyAlignment="1">
      <alignment horizontal="left"/>
    </xf>
    <xf numFmtId="0" fontId="15" fillId="2" borderId="11" xfId="0" applyFont="1" applyFill="1" applyBorder="1" applyAlignment="1">
      <alignment horizontal="left"/>
    </xf>
    <xf numFmtId="0" fontId="13" fillId="2" borderId="0" xfId="0" applyFont="1" applyFill="1" applyAlignment="1">
      <alignment horizontal="left"/>
    </xf>
    <xf numFmtId="0" fontId="13" fillId="31" borderId="11" xfId="0" applyFont="1" applyFill="1" applyBorder="1" applyAlignment="1">
      <alignment horizontal="left" vertical="center"/>
    </xf>
    <xf numFmtId="0" fontId="13" fillId="2" borderId="11" xfId="0" applyFont="1" applyFill="1" applyBorder="1" applyAlignment="1">
      <alignment horizontal="left" vertical="center"/>
    </xf>
    <xf numFmtId="0" fontId="13" fillId="32" borderId="11" xfId="0" applyFont="1" applyFill="1" applyBorder="1" applyAlignment="1">
      <alignment horizontal="left" vertical="center"/>
    </xf>
    <xf numFmtId="0" fontId="4" fillId="0" borderId="11" xfId="0" applyFont="1" applyBorder="1" applyAlignment="1">
      <alignment horizontal="left"/>
    </xf>
    <xf numFmtId="0" fontId="14" fillId="2" borderId="0" xfId="0" applyFont="1" applyFill="1" applyAlignment="1">
      <alignment horizontal="left" vertical="center"/>
    </xf>
    <xf numFmtId="0" fontId="17" fillId="2" borderId="11" xfId="0" applyFont="1" applyFill="1" applyBorder="1" applyAlignment="1">
      <alignment horizontal="left" vertical="center"/>
    </xf>
    <xf numFmtId="0" fontId="13" fillId="2" borderId="0" xfId="0" applyFont="1" applyFill="1" applyAlignment="1">
      <alignment horizontal="left" vertical="center"/>
    </xf>
    <xf numFmtId="0" fontId="14" fillId="2" borderId="0" xfId="0" applyFont="1" applyFill="1" applyAlignment="1">
      <alignment horizontal="left"/>
    </xf>
    <xf numFmtId="0" fontId="17" fillId="2" borderId="15" xfId="0" applyFont="1" applyFill="1" applyBorder="1" applyAlignment="1">
      <alignment horizontal="left" vertical="center"/>
    </xf>
    <xf numFmtId="0" fontId="13" fillId="2" borderId="16" xfId="0" applyFont="1" applyFill="1" applyBorder="1" applyAlignment="1">
      <alignment horizontal="left" vertical="center"/>
    </xf>
    <xf numFmtId="0" fontId="5" fillId="2" borderId="0" xfId="0" applyFont="1" applyFill="1" applyAlignment="1">
      <alignment horizontal="left"/>
    </xf>
    <xf numFmtId="9" fontId="5" fillId="18" borderId="23" xfId="0" applyNumberFormat="1" applyFont="1" applyFill="1" applyBorder="1" applyAlignment="1">
      <alignment horizontal="center"/>
    </xf>
    <xf numFmtId="0" fontId="16" fillId="18" borderId="0" xfId="0" applyFont="1" applyFill="1" applyAlignment="1">
      <alignment horizontal="left"/>
    </xf>
    <xf numFmtId="10" fontId="5" fillId="2" borderId="23" xfId="0" applyNumberFormat="1" applyFont="1" applyFill="1" applyBorder="1" applyAlignment="1">
      <alignment horizontal="center"/>
    </xf>
    <xf numFmtId="0" fontId="13" fillId="31" borderId="15" xfId="0" applyFont="1" applyFill="1" applyBorder="1" applyAlignment="1">
      <alignment horizontal="left" vertical="center"/>
    </xf>
    <xf numFmtId="0" fontId="16" fillId="2" borderId="0" xfId="0" applyFont="1" applyFill="1" applyAlignment="1">
      <alignment horizontal="left" vertical="center"/>
    </xf>
    <xf numFmtId="0" fontId="4" fillId="2" borderId="0" xfId="0" applyFont="1" applyFill="1" applyAlignment="1">
      <alignment horizontal="left"/>
    </xf>
    <xf numFmtId="0" fontId="4" fillId="31" borderId="15" xfId="0" applyFont="1" applyFill="1" applyBorder="1" applyAlignment="1">
      <alignment horizontal="left"/>
    </xf>
    <xf numFmtId="0" fontId="5" fillId="18" borderId="23" xfId="0" applyFont="1" applyFill="1" applyBorder="1" applyAlignment="1">
      <alignment horizontal="center"/>
    </xf>
    <xf numFmtId="0" fontId="13" fillId="18" borderId="0" xfId="0" applyFont="1" applyFill="1" applyAlignment="1">
      <alignment horizontal="left"/>
    </xf>
    <xf numFmtId="9" fontId="5" fillId="2" borderId="24" xfId="0" applyNumberFormat="1" applyFont="1" applyFill="1" applyBorder="1" applyAlignment="1">
      <alignment horizontal="center"/>
    </xf>
    <xf numFmtId="0" fontId="5" fillId="2" borderId="24" xfId="0" applyFont="1" applyFill="1" applyBorder="1" applyAlignment="1">
      <alignment horizontal="center"/>
    </xf>
    <xf numFmtId="9" fontId="5" fillId="2" borderId="24" xfId="0" applyNumberFormat="1" applyFont="1" applyFill="1" applyBorder="1" applyAlignment="1">
      <alignment horizontal="center" vertical="center"/>
    </xf>
    <xf numFmtId="9" fontId="5" fillId="2" borderId="18" xfId="0" applyNumberFormat="1" applyFont="1" applyFill="1" applyBorder="1" applyAlignment="1" applyProtection="1">
      <alignment horizontal="center" vertical="center"/>
      <protection locked="0"/>
    </xf>
    <xf numFmtId="0" fontId="16" fillId="0" borderId="0" xfId="0" applyFont="1" applyAlignment="1" applyProtection="1">
      <alignment horizontal="left"/>
      <protection locked="0"/>
    </xf>
    <xf numFmtId="0" fontId="16" fillId="0" borderId="0" xfId="0" applyFont="1" applyAlignment="1">
      <alignment horizontal="left"/>
    </xf>
    <xf numFmtId="9" fontId="5" fillId="0" borderId="11" xfId="1" applyFont="1" applyFill="1" applyBorder="1" applyAlignment="1" applyProtection="1">
      <alignment horizontal="center"/>
    </xf>
    <xf numFmtId="9" fontId="5" fillId="0" borderId="15" xfId="1" applyFont="1" applyFill="1" applyBorder="1" applyAlignment="1" applyProtection="1">
      <alignment horizontal="center"/>
    </xf>
    <xf numFmtId="0" fontId="15" fillId="0" borderId="11" xfId="0" applyFont="1" applyBorder="1" applyAlignment="1">
      <alignment horizontal="left"/>
    </xf>
    <xf numFmtId="0" fontId="14" fillId="0" borderId="0" xfId="0" applyFont="1" applyAlignment="1" applyProtection="1">
      <alignment horizontal="left"/>
      <protection locked="0"/>
    </xf>
    <xf numFmtId="0" fontId="14" fillId="0" borderId="0" xfId="0" applyFont="1" applyAlignment="1" applyProtection="1">
      <alignment horizontal="left" vertical="center"/>
      <protection locked="0"/>
    </xf>
    <xf numFmtId="9" fontId="5" fillId="18" borderId="18" xfId="0" applyNumberFormat="1" applyFont="1" applyFill="1" applyBorder="1" applyAlignment="1" applyProtection="1">
      <alignment horizontal="center"/>
      <protection locked="0"/>
    </xf>
    <xf numFmtId="0" fontId="5" fillId="18" borderId="18" xfId="0" applyFont="1" applyFill="1" applyBorder="1" applyAlignment="1" applyProtection="1">
      <alignment vertical="top"/>
      <protection locked="0"/>
    </xf>
    <xf numFmtId="0" fontId="5" fillId="18" borderId="21" xfId="0" applyFont="1" applyFill="1" applyBorder="1" applyAlignment="1">
      <alignment horizontal="left" vertical="center"/>
    </xf>
    <xf numFmtId="1" fontId="5" fillId="18" borderId="18" xfId="0" applyNumberFormat="1" applyFont="1" applyFill="1" applyBorder="1" applyAlignment="1">
      <alignment horizontal="center"/>
    </xf>
    <xf numFmtId="0" fontId="5" fillId="18" borderId="18" xfId="0" applyFont="1" applyFill="1" applyBorder="1" applyAlignment="1" applyProtection="1">
      <alignment horizontal="center" vertical="center"/>
      <protection locked="0"/>
    </xf>
    <xf numFmtId="0" fontId="5" fillId="18" borderId="23" xfId="0" applyFont="1" applyFill="1" applyBorder="1" applyAlignment="1">
      <alignment horizontal="center" vertical="center"/>
    </xf>
    <xf numFmtId="0" fontId="5" fillId="18" borderId="11" xfId="0" applyFont="1" applyFill="1" applyBorder="1" applyAlignment="1">
      <alignment horizontal="center"/>
    </xf>
    <xf numFmtId="0" fontId="5" fillId="18" borderId="15" xfId="0" applyFont="1" applyFill="1" applyBorder="1" applyAlignment="1">
      <alignment horizontal="center"/>
    </xf>
    <xf numFmtId="9" fontId="5" fillId="18" borderId="15" xfId="1" applyFont="1" applyFill="1" applyBorder="1" applyAlignment="1" applyProtection="1">
      <alignment horizontal="center"/>
    </xf>
    <xf numFmtId="1" fontId="5" fillId="2" borderId="18" xfId="0" applyNumberFormat="1" applyFont="1" applyFill="1" applyBorder="1" applyAlignment="1" applyProtection="1">
      <alignment horizontal="center" vertical="center"/>
      <protection locked="0"/>
    </xf>
    <xf numFmtId="0" fontId="13" fillId="0" borderId="18" xfId="0" applyFont="1" applyBorder="1"/>
    <xf numFmtId="0" fontId="13" fillId="2" borderId="18" xfId="0" applyFont="1" applyFill="1" applyBorder="1"/>
    <xf numFmtId="0" fontId="13" fillId="2" borderId="0" xfId="0" applyFont="1" applyFill="1" applyAlignment="1" applyProtection="1">
      <alignment horizontal="center"/>
      <protection locked="0"/>
    </xf>
    <xf numFmtId="0" fontId="13" fillId="18" borderId="0" xfId="0" applyFont="1" applyFill="1" applyProtection="1">
      <protection locked="0"/>
    </xf>
    <xf numFmtId="0" fontId="5" fillId="2" borderId="18" xfId="0" applyFont="1" applyFill="1" applyBorder="1"/>
    <xf numFmtId="0" fontId="5" fillId="18" borderId="18" xfId="0" applyFont="1" applyFill="1" applyBorder="1"/>
    <xf numFmtId="0" fontId="5" fillId="2" borderId="18" xfId="0" applyFont="1" applyFill="1" applyBorder="1" applyProtection="1">
      <protection locked="0"/>
    </xf>
    <xf numFmtId="0" fontId="13" fillId="18" borderId="18" xfId="0" applyFont="1" applyFill="1" applyBorder="1"/>
    <xf numFmtId="0" fontId="13" fillId="17" borderId="18" xfId="0" applyFont="1" applyFill="1" applyBorder="1"/>
    <xf numFmtId="0" fontId="13" fillId="17" borderId="25" xfId="0" applyFont="1" applyFill="1" applyBorder="1"/>
    <xf numFmtId="0" fontId="5" fillId="2" borderId="21" xfId="0" applyFont="1" applyFill="1" applyBorder="1"/>
    <xf numFmtId="0" fontId="23" fillId="2" borderId="18" xfId="0" applyFont="1" applyFill="1" applyBorder="1"/>
    <xf numFmtId="0" fontId="13" fillId="2" borderId="18" xfId="0" applyFont="1" applyFill="1" applyBorder="1" applyProtection="1">
      <protection locked="0"/>
    </xf>
    <xf numFmtId="0" fontId="5" fillId="18" borderId="15" xfId="0" applyFont="1" applyFill="1" applyBorder="1"/>
    <xf numFmtId="0" fontId="5" fillId="2" borderId="18" xfId="0" applyFont="1" applyFill="1" applyBorder="1" applyAlignment="1">
      <alignment horizontal="left" wrapText="1"/>
    </xf>
    <xf numFmtId="9" fontId="5" fillId="2" borderId="18" xfId="0" applyNumberFormat="1" applyFont="1" applyFill="1" applyBorder="1" applyAlignment="1" applyProtection="1">
      <alignment horizontal="center"/>
      <protection locked="0"/>
    </xf>
    <xf numFmtId="0" fontId="5" fillId="17" borderId="25" xfId="0" applyFont="1" applyFill="1" applyBorder="1" applyProtection="1">
      <protection locked="0"/>
    </xf>
    <xf numFmtId="0" fontId="5" fillId="17" borderId="18" xfId="0" applyFont="1" applyFill="1" applyBorder="1" applyAlignment="1" applyProtection="1">
      <alignment vertical="top" wrapText="1"/>
      <protection locked="0"/>
    </xf>
    <xf numFmtId="9" fontId="5" fillId="18" borderId="18" xfId="0" applyNumberFormat="1" applyFont="1" applyFill="1" applyBorder="1" applyAlignment="1" applyProtection="1">
      <alignment horizontal="center" vertical="center"/>
      <protection locked="0"/>
    </xf>
    <xf numFmtId="1" fontId="5" fillId="2" borderId="18" xfId="0" applyNumberFormat="1" applyFont="1" applyFill="1" applyBorder="1" applyAlignment="1" applyProtection="1">
      <alignment horizontal="center"/>
      <protection locked="0"/>
    </xf>
    <xf numFmtId="0" fontId="5" fillId="2" borderId="18" xfId="0" applyFont="1" applyFill="1" applyBorder="1" applyAlignment="1" applyProtection="1">
      <alignment vertical="top" wrapText="1"/>
      <protection locked="0"/>
    </xf>
    <xf numFmtId="0" fontId="5" fillId="2" borderId="18" xfId="0" applyFont="1" applyFill="1" applyBorder="1" applyAlignment="1" applyProtection="1">
      <alignment vertical="top"/>
      <protection locked="0"/>
    </xf>
    <xf numFmtId="0" fontId="13" fillId="18" borderId="18" xfId="0" applyFont="1" applyFill="1" applyBorder="1" applyAlignment="1">
      <alignment horizontal="left" vertical="center"/>
    </xf>
    <xf numFmtId="9" fontId="5" fillId="9" borderId="20" xfId="1" applyFont="1" applyFill="1" applyBorder="1" applyAlignment="1">
      <alignment horizontal="left" vertical="center"/>
    </xf>
    <xf numFmtId="9" fontId="4" fillId="0" borderId="0" xfId="1" applyFont="1" applyAlignment="1" applyProtection="1">
      <alignment horizontal="center"/>
      <protection locked="0"/>
    </xf>
    <xf numFmtId="9" fontId="4" fillId="0" borderId="0" xfId="1" applyFont="1" applyAlignment="1" applyProtection="1">
      <alignment horizontal="center" vertical="center"/>
      <protection locked="0"/>
    </xf>
    <xf numFmtId="9" fontId="5" fillId="2" borderId="18" xfId="1" applyFont="1" applyFill="1" applyBorder="1" applyAlignment="1">
      <alignment horizontal="center" vertical="center"/>
    </xf>
    <xf numFmtId="9" fontId="5" fillId="2" borderId="18" xfId="1" applyFont="1" applyFill="1" applyBorder="1" applyAlignment="1">
      <alignment horizontal="center"/>
    </xf>
    <xf numFmtId="9" fontId="13" fillId="2" borderId="18" xfId="1" applyFont="1" applyFill="1" applyBorder="1" applyAlignment="1">
      <alignment horizontal="center"/>
    </xf>
    <xf numFmtId="9" fontId="15" fillId="2" borderId="18" xfId="1" applyFont="1" applyFill="1" applyBorder="1" applyAlignment="1">
      <alignment horizontal="center"/>
    </xf>
    <xf numFmtId="9" fontId="13" fillId="2" borderId="18" xfId="1" applyFont="1" applyFill="1" applyBorder="1" applyAlignment="1">
      <alignment horizontal="center" vertical="center"/>
    </xf>
    <xf numFmtId="9" fontId="13" fillId="2" borderId="15" xfId="1" applyFont="1" applyFill="1" applyBorder="1" applyAlignment="1">
      <alignment horizontal="center" vertical="center"/>
    </xf>
    <xf numFmtId="0" fontId="5" fillId="17" borderId="25" xfId="0" applyFont="1" applyFill="1" applyBorder="1" applyAlignment="1" applyProtection="1">
      <alignment vertical="top"/>
      <protection locked="0"/>
    </xf>
    <xf numFmtId="0" fontId="5" fillId="17" borderId="18" xfId="0" applyFont="1" applyFill="1" applyBorder="1" applyAlignment="1" applyProtection="1">
      <alignment vertical="top"/>
      <protection locked="0"/>
    </xf>
    <xf numFmtId="0" fontId="5" fillId="9" borderId="20" xfId="0" applyFont="1" applyFill="1" applyBorder="1" applyAlignment="1" applyProtection="1">
      <alignment vertical="top"/>
      <protection locked="0"/>
    </xf>
    <xf numFmtId="0" fontId="5" fillId="17" borderId="25" xfId="0" applyFont="1" applyFill="1" applyBorder="1" applyAlignment="1" applyProtection="1">
      <alignment vertical="top" wrapText="1"/>
      <protection locked="0"/>
    </xf>
    <xf numFmtId="0" fontId="5" fillId="18" borderId="17" xfId="0" applyFont="1" applyFill="1" applyBorder="1" applyAlignment="1" applyProtection="1">
      <alignment vertical="top"/>
      <protection locked="0"/>
    </xf>
    <xf numFmtId="0" fontId="5" fillId="0" borderId="0" xfId="0" applyFont="1" applyAlignment="1" applyProtection="1">
      <alignment vertical="top"/>
      <protection locked="0"/>
    </xf>
    <xf numFmtId="0" fontId="5" fillId="18" borderId="25" xfId="0" applyFont="1" applyFill="1" applyBorder="1" applyAlignment="1" applyProtection="1">
      <alignment vertical="top"/>
      <protection locked="0"/>
    </xf>
    <xf numFmtId="0" fontId="5" fillId="18" borderId="49" xfId="0" applyFont="1" applyFill="1" applyBorder="1" applyProtection="1">
      <protection locked="0"/>
    </xf>
    <xf numFmtId="0" fontId="5" fillId="2" borderId="15" xfId="0" applyFont="1" applyFill="1" applyBorder="1" applyAlignment="1" applyProtection="1">
      <alignment horizontal="left" vertical="center"/>
      <protection locked="0"/>
    </xf>
    <xf numFmtId="0" fontId="5" fillId="2" borderId="15" xfId="1" applyNumberFormat="1" applyFont="1" applyFill="1" applyBorder="1" applyAlignment="1">
      <alignment horizontal="center"/>
    </xf>
    <xf numFmtId="0" fontId="0" fillId="0" borderId="50" xfId="0" applyBorder="1"/>
    <xf numFmtId="41" fontId="0" fillId="0" borderId="50" xfId="0" applyNumberFormat="1" applyBorder="1"/>
    <xf numFmtId="3" fontId="36" fillId="0" borderId="51" xfId="0" applyNumberFormat="1" applyFont="1" applyBorder="1" applyAlignment="1">
      <alignment horizontal="center" vertical="center"/>
    </xf>
    <xf numFmtId="0" fontId="36" fillId="33" borderId="51" xfId="16" applyNumberFormat="1" applyFont="1" applyFill="1" applyBorder="1" applyAlignment="1">
      <alignment horizontal="center" vertical="center"/>
    </xf>
    <xf numFmtId="0" fontId="36" fillId="33" borderId="52" xfId="16" applyNumberFormat="1" applyFont="1" applyFill="1" applyBorder="1" applyAlignment="1">
      <alignment horizontal="center" vertical="center"/>
    </xf>
    <xf numFmtId="0" fontId="9" fillId="26" borderId="1" xfId="25" applyFont="1" applyFill="1" applyBorder="1" applyAlignment="1" applyProtection="1">
      <alignment vertical="center"/>
      <protection locked="0"/>
    </xf>
    <xf numFmtId="0" fontId="9" fillId="26" borderId="1" xfId="25" applyFont="1" applyFill="1" applyBorder="1" applyAlignment="1" applyProtection="1">
      <alignment horizontal="left" vertical="center"/>
      <protection locked="0"/>
    </xf>
    <xf numFmtId="0" fontId="74" fillId="2" borderId="0" xfId="25" applyFill="1" applyProtection="1">
      <protection locked="0"/>
    </xf>
    <xf numFmtId="0" fontId="74" fillId="0" borderId="0" xfId="25" applyProtection="1">
      <protection locked="0"/>
    </xf>
    <xf numFmtId="0" fontId="3" fillId="26" borderId="0" xfId="25" applyFont="1" applyFill="1" applyProtection="1">
      <protection locked="0"/>
    </xf>
    <xf numFmtId="0" fontId="67" fillId="26" borderId="0" xfId="25" applyFont="1" applyFill="1" applyAlignment="1" applyProtection="1">
      <alignment horizontal="center" vertical="top"/>
      <protection locked="0"/>
    </xf>
    <xf numFmtId="0" fontId="67" fillId="2" borderId="6" xfId="25" applyFont="1" applyFill="1" applyBorder="1"/>
    <xf numFmtId="0" fontId="74" fillId="2" borderId="0" xfId="25" applyFill="1"/>
    <xf numFmtId="0" fontId="3" fillId="2" borderId="0" xfId="25" applyFont="1" applyFill="1" applyProtection="1">
      <protection locked="0"/>
    </xf>
    <xf numFmtId="0" fontId="3" fillId="2" borderId="0" xfId="25" applyFont="1" applyFill="1" applyAlignment="1" applyProtection="1">
      <alignment vertical="center"/>
      <protection locked="0"/>
    </xf>
    <xf numFmtId="0" fontId="3" fillId="26" borderId="0" xfId="25" applyFont="1" applyFill="1" applyAlignment="1" applyProtection="1">
      <alignment vertical="center"/>
      <protection locked="0"/>
    </xf>
    <xf numFmtId="0" fontId="67" fillId="0" borderId="1" xfId="25" applyFont="1" applyBorder="1" applyAlignment="1" applyProtection="1">
      <alignment horizontal="center" vertical="center" wrapText="1"/>
      <protection locked="0"/>
    </xf>
    <xf numFmtId="0" fontId="67" fillId="2" borderId="1" xfId="25" applyFont="1" applyFill="1" applyBorder="1" applyAlignment="1" applyProtection="1">
      <alignment horizontal="center" vertical="center" wrapText="1"/>
      <protection locked="0"/>
    </xf>
    <xf numFmtId="0" fontId="67" fillId="26" borderId="1" xfId="25" applyFont="1" applyFill="1" applyBorder="1" applyAlignment="1" applyProtection="1">
      <alignment horizontal="center" vertical="center" wrapText="1"/>
      <protection locked="0"/>
    </xf>
    <xf numFmtId="0" fontId="67" fillId="3" borderId="1" xfId="25" applyFont="1" applyFill="1" applyBorder="1" applyAlignment="1" applyProtection="1">
      <alignment horizontal="center" vertical="center" wrapText="1"/>
      <protection locked="0"/>
    </xf>
    <xf numFmtId="0" fontId="3" fillId="26" borderId="1" xfId="25" applyFont="1" applyFill="1" applyBorder="1" applyAlignment="1" applyProtection="1">
      <alignment vertical="center" wrapText="1"/>
      <protection locked="0"/>
    </xf>
    <xf numFmtId="0" fontId="3" fillId="0" borderId="1" xfId="25" applyFont="1" applyBorder="1" applyAlignment="1" applyProtection="1">
      <alignment vertical="center" wrapText="1"/>
      <protection locked="0"/>
    </xf>
    <xf numFmtId="0" fontId="3" fillId="26" borderId="1" xfId="25" applyFont="1" applyFill="1" applyBorder="1" applyAlignment="1" applyProtection="1">
      <alignment vertical="center"/>
      <protection locked="0"/>
    </xf>
    <xf numFmtId="0" fontId="3" fillId="26" borderId="1" xfId="25" applyFont="1" applyFill="1" applyBorder="1" applyAlignment="1">
      <alignment vertical="center" wrapText="1"/>
    </xf>
    <xf numFmtId="0" fontId="3" fillId="28" borderId="1" xfId="25" applyFont="1" applyFill="1" applyBorder="1" applyAlignment="1">
      <alignment vertical="center"/>
    </xf>
    <xf numFmtId="0" fontId="3" fillId="26" borderId="1" xfId="25" applyFont="1" applyFill="1" applyBorder="1" applyAlignment="1" applyProtection="1">
      <alignment horizontal="justify" vertical="center" wrapText="1"/>
      <protection locked="0"/>
    </xf>
    <xf numFmtId="0" fontId="3" fillId="26" borderId="1" xfId="25" applyFont="1" applyFill="1" applyBorder="1" applyAlignment="1" applyProtection="1">
      <alignment horizontal="center" vertical="center" wrapText="1"/>
      <protection locked="0"/>
    </xf>
    <xf numFmtId="0" fontId="3" fillId="0" borderId="1" xfId="25" applyFont="1" applyBorder="1" applyAlignment="1" applyProtection="1">
      <alignment horizontal="center" vertical="center" wrapText="1"/>
      <protection locked="0"/>
    </xf>
    <xf numFmtId="9" fontId="3" fillId="0" borderId="1" xfId="25" applyNumberFormat="1" applyFont="1" applyBorder="1" applyAlignment="1" applyProtection="1">
      <alignment horizontal="center" vertical="center" wrapText="1"/>
      <protection locked="0"/>
    </xf>
    <xf numFmtId="14" fontId="3" fillId="26" borderId="1" xfId="25" applyNumberFormat="1" applyFont="1" applyFill="1" applyBorder="1" applyAlignment="1" applyProtection="1">
      <alignment horizontal="center" vertical="center" wrapText="1"/>
      <protection locked="0"/>
    </xf>
    <xf numFmtId="0" fontId="3" fillId="26" borderId="1" xfId="3" applyFill="1" applyBorder="1" applyAlignment="1" applyProtection="1">
      <alignment horizontal="justify" vertical="center" wrapText="1"/>
      <protection locked="0"/>
    </xf>
    <xf numFmtId="0" fontId="3" fillId="26" borderId="1" xfId="3" applyFill="1" applyBorder="1" applyAlignment="1" applyProtection="1">
      <alignment horizontal="center" vertical="center" wrapText="1"/>
      <protection locked="0"/>
    </xf>
    <xf numFmtId="0" fontId="3" fillId="26" borderId="1" xfId="3" applyFill="1" applyBorder="1" applyAlignment="1" applyProtection="1">
      <alignment vertical="center" wrapText="1"/>
      <protection locked="0"/>
    </xf>
    <xf numFmtId="0" fontId="67" fillId="26" borderId="0" xfId="25" applyFont="1" applyFill="1" applyProtection="1">
      <protection locked="0"/>
    </xf>
    <xf numFmtId="0" fontId="3" fillId="26" borderId="26" xfId="25" applyFont="1" applyFill="1" applyBorder="1" applyAlignment="1" applyProtection="1">
      <alignment vertical="center" wrapText="1"/>
      <protection locked="0"/>
    </xf>
    <xf numFmtId="0" fontId="3" fillId="26" borderId="26" xfId="25" applyFont="1" applyFill="1" applyBorder="1" applyAlignment="1" applyProtection="1">
      <alignment horizontal="center" vertical="center"/>
      <protection locked="0"/>
    </xf>
    <xf numFmtId="0" fontId="3" fillId="26" borderId="26" xfId="25" applyFont="1" applyFill="1" applyBorder="1" applyAlignment="1" applyProtection="1">
      <alignment horizontal="center" vertical="center" wrapText="1"/>
      <protection locked="0"/>
    </xf>
    <xf numFmtId="0" fontId="3" fillId="26" borderId="26" xfId="25" applyFont="1" applyFill="1" applyBorder="1" applyAlignment="1">
      <alignment horizontal="center" vertical="center" wrapText="1"/>
    </xf>
    <xf numFmtId="0" fontId="3" fillId="28" borderId="26" xfId="25" applyFont="1" applyFill="1" applyBorder="1" applyAlignment="1">
      <alignment horizontal="center" vertical="center"/>
    </xf>
    <xf numFmtId="0" fontId="3" fillId="0" borderId="26" xfId="25" applyFont="1" applyBorder="1" applyAlignment="1" applyProtection="1">
      <alignment horizontal="center" vertical="center"/>
      <protection locked="0"/>
    </xf>
    <xf numFmtId="0" fontId="3" fillId="0" borderId="26" xfId="25" applyFont="1" applyBorder="1" applyAlignment="1" applyProtection="1">
      <alignment horizontal="center" vertical="center" wrapText="1"/>
      <protection locked="0"/>
    </xf>
    <xf numFmtId="9" fontId="3" fillId="0" borderId="26" xfId="25" applyNumberFormat="1" applyFont="1" applyBorder="1" applyAlignment="1" applyProtection="1">
      <alignment horizontal="center" vertical="center" wrapText="1"/>
      <protection locked="0"/>
    </xf>
    <xf numFmtId="14" fontId="3" fillId="26" borderId="26" xfId="25" applyNumberFormat="1" applyFont="1" applyFill="1" applyBorder="1" applyAlignment="1" applyProtection="1">
      <alignment horizontal="center" vertical="center" wrapText="1"/>
      <protection locked="0"/>
    </xf>
    <xf numFmtId="0" fontId="3" fillId="26" borderId="26" xfId="3" applyFill="1" applyBorder="1" applyAlignment="1" applyProtection="1">
      <alignment horizontal="center" vertical="center" wrapText="1"/>
      <protection locked="0"/>
    </xf>
    <xf numFmtId="0" fontId="3" fillId="26" borderId="26" xfId="25" applyFont="1" applyFill="1" applyBorder="1" applyAlignment="1" applyProtection="1">
      <alignment vertical="center"/>
      <protection locked="0"/>
    </xf>
    <xf numFmtId="0" fontId="3" fillId="28" borderId="1" xfId="25" applyFont="1" applyFill="1" applyBorder="1" applyAlignment="1">
      <alignment horizontal="center" vertical="center"/>
    </xf>
    <xf numFmtId="0" fontId="3" fillId="0" borderId="26" xfId="25" applyFont="1" applyBorder="1" applyAlignment="1" applyProtection="1">
      <alignment vertical="center" wrapText="1"/>
      <protection locked="0"/>
    </xf>
    <xf numFmtId="0" fontId="3" fillId="26" borderId="26" xfId="25" applyFont="1" applyFill="1" applyBorder="1" applyAlignment="1" applyProtection="1">
      <alignment horizontal="justify" vertical="center" wrapText="1"/>
      <protection locked="0"/>
    </xf>
    <xf numFmtId="0" fontId="3" fillId="26" borderId="26" xfId="3" applyFill="1" applyBorder="1" applyAlignment="1" applyProtection="1">
      <alignment horizontal="justify" vertical="center" wrapText="1"/>
      <protection locked="0"/>
    </xf>
    <xf numFmtId="0" fontId="3" fillId="26" borderId="26" xfId="25" applyFont="1" applyFill="1" applyBorder="1" applyAlignment="1">
      <alignment vertical="center" wrapText="1"/>
    </xf>
    <xf numFmtId="9" fontId="3" fillId="26" borderId="26" xfId="25" applyNumberFormat="1" applyFont="1" applyFill="1" applyBorder="1" applyAlignment="1" applyProtection="1">
      <alignment vertical="center" wrapText="1"/>
      <protection locked="0"/>
    </xf>
    <xf numFmtId="0" fontId="3" fillId="26" borderId="26" xfId="25" applyFont="1" applyFill="1" applyBorder="1" applyAlignment="1" applyProtection="1">
      <alignment horizontal="left" vertical="center" wrapText="1"/>
      <protection locked="0"/>
    </xf>
    <xf numFmtId="0" fontId="45" fillId="26" borderId="26" xfId="25" applyFont="1" applyFill="1" applyBorder="1" applyAlignment="1" applyProtection="1">
      <alignment vertical="center" wrapText="1"/>
      <protection locked="0"/>
    </xf>
    <xf numFmtId="9" fontId="3" fillId="26" borderId="26" xfId="25" applyNumberFormat="1" applyFont="1" applyFill="1" applyBorder="1" applyAlignment="1" applyProtection="1">
      <alignment horizontal="center" vertical="center" wrapText="1"/>
      <protection locked="0"/>
    </xf>
    <xf numFmtId="14" fontId="3" fillId="26" borderId="26" xfId="25" applyNumberFormat="1" applyFont="1" applyFill="1" applyBorder="1" applyAlignment="1" applyProtection="1">
      <alignment horizontal="left" vertical="center" wrapText="1"/>
      <protection locked="0"/>
    </xf>
    <xf numFmtId="0" fontId="3" fillId="26" borderId="19" xfId="25" applyFont="1" applyFill="1" applyBorder="1" applyAlignment="1" applyProtection="1">
      <alignment vertical="center" wrapText="1"/>
      <protection locked="0"/>
    </xf>
    <xf numFmtId="1" fontId="3" fillId="26" borderId="26" xfId="25" applyNumberFormat="1" applyFont="1" applyFill="1" applyBorder="1" applyAlignment="1" applyProtection="1">
      <alignment horizontal="center" vertical="center" wrapText="1"/>
      <protection locked="0"/>
    </xf>
    <xf numFmtId="0" fontId="3" fillId="0" borderId="26" xfId="25" applyFont="1" applyBorder="1" applyAlignment="1" applyProtection="1">
      <alignment vertical="center"/>
      <protection locked="0"/>
    </xf>
    <xf numFmtId="0" fontId="45" fillId="26" borderId="1" xfId="25" applyFont="1" applyFill="1" applyBorder="1" applyAlignment="1" applyProtection="1">
      <alignment vertical="center" wrapText="1"/>
      <protection locked="0"/>
    </xf>
    <xf numFmtId="0" fontId="3" fillId="26" borderId="1" xfId="25" applyFont="1" applyFill="1" applyBorder="1" applyAlignment="1" applyProtection="1">
      <alignment horizontal="center" vertical="center"/>
      <protection locked="0"/>
    </xf>
    <xf numFmtId="0" fontId="3" fillId="26" borderId="1" xfId="25" applyFont="1" applyFill="1" applyBorder="1" applyAlignment="1" applyProtection="1">
      <alignment horizontal="left" vertical="center" wrapText="1"/>
      <protection locked="0"/>
    </xf>
    <xf numFmtId="0" fontId="3" fillId="0" borderId="1" xfId="25" applyFont="1" applyBorder="1" applyAlignment="1" applyProtection="1">
      <alignment vertical="center"/>
      <protection locked="0"/>
    </xf>
    <xf numFmtId="9" fontId="3" fillId="26" borderId="1" xfId="25" applyNumberFormat="1" applyFont="1" applyFill="1" applyBorder="1" applyAlignment="1" applyProtection="1">
      <alignment horizontal="center" vertical="center" wrapText="1"/>
      <protection locked="0"/>
    </xf>
    <xf numFmtId="0" fontId="45" fillId="26" borderId="1" xfId="25" applyFont="1" applyFill="1" applyBorder="1" applyAlignment="1" applyProtection="1">
      <alignment horizontal="center" vertical="center" wrapText="1"/>
      <protection locked="0"/>
    </xf>
    <xf numFmtId="0" fontId="45" fillId="26" borderId="26" xfId="25" applyFont="1" applyFill="1" applyBorder="1" applyAlignment="1" applyProtection="1">
      <alignment horizontal="center" vertical="center" wrapText="1"/>
      <protection locked="0"/>
    </xf>
    <xf numFmtId="0" fontId="45" fillId="26" borderId="26" xfId="25" applyFont="1" applyFill="1" applyBorder="1" applyAlignment="1" applyProtection="1">
      <alignment horizontal="justify" vertical="center" wrapText="1"/>
      <protection locked="0"/>
    </xf>
    <xf numFmtId="14" fontId="3" fillId="0" borderId="26" xfId="25" applyNumberFormat="1" applyFont="1" applyBorder="1" applyAlignment="1" applyProtection="1">
      <alignment horizontal="center" vertical="center" wrapText="1"/>
      <protection locked="0"/>
    </xf>
    <xf numFmtId="0" fontId="3" fillId="0" borderId="26" xfId="25" applyFont="1" applyBorder="1" applyAlignment="1" applyProtection="1">
      <alignment horizontal="justify" vertical="center" wrapText="1"/>
      <protection locked="0"/>
    </xf>
    <xf numFmtId="0" fontId="69" fillId="26" borderId="26" xfId="25" applyFont="1" applyFill="1" applyBorder="1" applyAlignment="1" applyProtection="1">
      <alignment horizontal="justify" vertical="center" wrapText="1"/>
      <protection locked="0"/>
    </xf>
    <xf numFmtId="165" fontId="3" fillId="26" borderId="26" xfId="8" applyNumberFormat="1" applyFont="1" applyFill="1" applyBorder="1" applyAlignment="1" applyProtection="1">
      <alignment horizontal="center" vertical="center" wrapText="1"/>
      <protection locked="0"/>
    </xf>
    <xf numFmtId="0" fontId="3" fillId="26" borderId="26" xfId="25" applyFont="1" applyFill="1" applyBorder="1" applyAlignment="1">
      <alignment horizontal="left" vertical="center" wrapText="1"/>
    </xf>
    <xf numFmtId="0" fontId="3" fillId="0" borderId="26" xfId="25" applyFont="1" applyBorder="1" applyAlignment="1" applyProtection="1">
      <alignment horizontal="left" vertical="center" wrapText="1"/>
      <protection locked="0"/>
    </xf>
    <xf numFmtId="0" fontId="3" fillId="0" borderId="26" xfId="25" applyFont="1" applyBorder="1" applyAlignment="1" applyProtection="1">
      <alignment horizontal="left" vertical="center"/>
      <protection locked="0"/>
    </xf>
    <xf numFmtId="0" fontId="3" fillId="26" borderId="1" xfId="25" applyFont="1" applyFill="1" applyBorder="1" applyAlignment="1">
      <alignment horizontal="center" vertical="center" wrapText="1"/>
    </xf>
    <xf numFmtId="0" fontId="74" fillId="26" borderId="1" xfId="25" applyFill="1" applyBorder="1" applyAlignment="1">
      <alignment horizontal="center" vertical="center" wrapText="1"/>
    </xf>
    <xf numFmtId="0" fontId="3" fillId="2" borderId="26" xfId="25" applyFont="1" applyFill="1" applyBorder="1" applyAlignment="1">
      <alignment vertical="center" wrapText="1"/>
    </xf>
    <xf numFmtId="0" fontId="45" fillId="0" borderId="26" xfId="25" applyFont="1" applyBorder="1" applyAlignment="1" applyProtection="1">
      <alignment vertical="center" wrapText="1"/>
      <protection locked="0"/>
    </xf>
    <xf numFmtId="0" fontId="3" fillId="0" borderId="1" xfId="25" applyFont="1" applyBorder="1" applyAlignment="1">
      <alignment horizontal="left" vertical="center" wrapText="1"/>
    </xf>
    <xf numFmtId="0" fontId="45" fillId="0" borderId="26" xfId="25" applyFont="1" applyBorder="1" applyAlignment="1" applyProtection="1">
      <alignment horizontal="center" vertical="center" wrapText="1"/>
      <protection locked="0"/>
    </xf>
    <xf numFmtId="0" fontId="3" fillId="0" borderId="1" xfId="25" applyFont="1" applyBorder="1" applyAlignment="1" applyProtection="1">
      <alignment horizontal="center" vertical="center"/>
      <protection locked="0"/>
    </xf>
    <xf numFmtId="0" fontId="3" fillId="26" borderId="1" xfId="3" applyFill="1" applyBorder="1" applyAlignment="1" applyProtection="1">
      <alignment horizontal="left" vertical="center" wrapText="1"/>
      <protection locked="0"/>
    </xf>
    <xf numFmtId="0" fontId="3" fillId="26" borderId="26" xfId="3" applyFill="1" applyBorder="1" applyAlignment="1" applyProtection="1">
      <alignment horizontal="left" vertical="center" wrapText="1"/>
      <protection locked="0"/>
    </xf>
    <xf numFmtId="9" fontId="3" fillId="0" borderId="26" xfId="8" applyFont="1" applyFill="1" applyBorder="1" applyAlignment="1" applyProtection="1">
      <alignment vertical="center" wrapText="1"/>
      <protection locked="0"/>
    </xf>
    <xf numFmtId="0" fontId="45" fillId="2" borderId="26" xfId="25" applyFont="1" applyFill="1" applyBorder="1" applyAlignment="1" applyProtection="1">
      <alignment horizontal="justify" vertical="center" wrapText="1"/>
      <protection locked="0"/>
    </xf>
    <xf numFmtId="9" fontId="3" fillId="2" borderId="26" xfId="25" applyNumberFormat="1" applyFont="1" applyFill="1" applyBorder="1" applyAlignment="1" applyProtection="1">
      <alignment vertical="center" wrapText="1"/>
      <protection locked="0"/>
    </xf>
    <xf numFmtId="14" fontId="45" fillId="26" borderId="26" xfId="25" applyNumberFormat="1" applyFont="1" applyFill="1" applyBorder="1" applyAlignment="1" applyProtection="1">
      <alignment horizontal="center" vertical="center" wrapText="1"/>
      <protection locked="0"/>
    </xf>
    <xf numFmtId="9" fontId="3" fillId="0" borderId="26" xfId="8" applyFont="1" applyFill="1" applyBorder="1" applyAlignment="1" applyProtection="1">
      <alignment horizontal="justify" vertical="center" wrapText="1"/>
      <protection locked="0"/>
    </xf>
    <xf numFmtId="9" fontId="45" fillId="2" borderId="26" xfId="25" applyNumberFormat="1" applyFont="1" applyFill="1" applyBorder="1" applyAlignment="1" applyProtection="1">
      <alignment vertical="center" wrapText="1"/>
      <protection locked="0"/>
    </xf>
    <xf numFmtId="0" fontId="45" fillId="0" borderId="26" xfId="25" applyFont="1" applyBorder="1" applyAlignment="1" applyProtection="1">
      <alignment horizontal="justify" vertical="center" wrapText="1"/>
      <protection locked="0"/>
    </xf>
    <xf numFmtId="9" fontId="45" fillId="0" borderId="26" xfId="25" applyNumberFormat="1" applyFont="1" applyBorder="1" applyAlignment="1" applyProtection="1">
      <alignment vertical="center" wrapText="1"/>
      <protection locked="0"/>
    </xf>
    <xf numFmtId="14" fontId="45" fillId="0" borderId="26" xfId="25" applyNumberFormat="1" applyFont="1" applyBorder="1" applyAlignment="1" applyProtection="1">
      <alignment horizontal="center" vertical="center" wrapText="1"/>
      <protection locked="0"/>
    </xf>
    <xf numFmtId="9" fontId="3" fillId="0" borderId="26" xfId="25" applyNumberFormat="1" applyFont="1" applyBorder="1" applyAlignment="1" applyProtection="1">
      <alignment vertical="center" wrapText="1"/>
      <protection locked="0"/>
    </xf>
    <xf numFmtId="0" fontId="3" fillId="29" borderId="1" xfId="25" applyFont="1" applyFill="1" applyBorder="1" applyAlignment="1">
      <alignment vertical="center" wrapText="1"/>
    </xf>
    <xf numFmtId="0" fontId="3" fillId="0" borderId="0" xfId="25" applyFont="1" applyAlignment="1">
      <alignment vertical="center" wrapText="1"/>
    </xf>
    <xf numFmtId="0" fontId="3" fillId="2" borderId="1" xfId="25" applyFont="1" applyFill="1" applyBorder="1" applyAlignment="1" applyProtection="1">
      <alignment vertical="center" wrapText="1"/>
      <protection locked="0"/>
    </xf>
    <xf numFmtId="9" fontId="3" fillId="0" borderId="1" xfId="8" applyFont="1" applyFill="1" applyBorder="1" applyAlignment="1" applyProtection="1">
      <alignment horizontal="left" vertical="center" wrapText="1"/>
      <protection hidden="1"/>
    </xf>
    <xf numFmtId="0" fontId="3" fillId="0" borderId="1" xfId="25" applyFont="1" applyBorder="1" applyAlignment="1">
      <alignment vertical="center" wrapText="1"/>
    </xf>
    <xf numFmtId="0" fontId="3" fillId="18" borderId="1" xfId="25" applyFont="1" applyFill="1" applyBorder="1" applyAlignment="1">
      <alignment vertical="center" wrapText="1"/>
    </xf>
    <xf numFmtId="0" fontId="3" fillId="30" borderId="1" xfId="25" applyFont="1" applyFill="1" applyBorder="1" applyAlignment="1">
      <alignment vertical="center"/>
    </xf>
    <xf numFmtId="0" fontId="3" fillId="0" borderId="1" xfId="25" applyFont="1" applyBorder="1" applyAlignment="1" applyProtection="1">
      <alignment horizontal="justify" vertical="top" wrapText="1"/>
      <protection locked="0"/>
    </xf>
    <xf numFmtId="0" fontId="3" fillId="0" borderId="1" xfId="25" applyFont="1" applyBorder="1" applyAlignment="1" applyProtection="1">
      <alignment horizontal="justify" vertical="center" wrapText="1"/>
      <protection locked="0"/>
    </xf>
    <xf numFmtId="0" fontId="3" fillId="0" borderId="1" xfId="3" applyBorder="1" applyAlignment="1" applyProtection="1">
      <alignment horizontal="justify" vertical="center" wrapText="1"/>
      <protection locked="0"/>
    </xf>
    <xf numFmtId="0" fontId="3" fillId="0" borderId="19" xfId="25" applyFont="1" applyBorder="1" applyAlignment="1" applyProtection="1">
      <alignment vertical="center" wrapText="1"/>
      <protection locked="0"/>
    </xf>
    <xf numFmtId="9" fontId="9" fillId="0" borderId="17" xfId="1" applyFont="1" applyFill="1" applyBorder="1" applyAlignment="1" applyProtection="1">
      <alignment horizontal="left" vertical="center" wrapText="1"/>
      <protection hidden="1"/>
    </xf>
    <xf numFmtId="9" fontId="54" fillId="0" borderId="28" xfId="1" applyFont="1" applyFill="1" applyBorder="1" applyAlignment="1" applyProtection="1">
      <alignment horizontal="center" vertical="center" wrapText="1"/>
      <protection hidden="1"/>
    </xf>
    <xf numFmtId="9" fontId="6" fillId="0" borderId="28" xfId="1" applyFont="1" applyFill="1" applyBorder="1" applyAlignment="1" applyProtection="1">
      <alignment horizontal="justify" vertical="top" wrapText="1"/>
      <protection hidden="1"/>
    </xf>
    <xf numFmtId="9" fontId="9" fillId="0" borderId="1" xfId="1" applyFont="1" applyFill="1" applyBorder="1" applyAlignment="1" applyProtection="1">
      <alignment horizontal="center" vertical="center" wrapText="1"/>
      <protection hidden="1"/>
    </xf>
    <xf numFmtId="9" fontId="6" fillId="2" borderId="29" xfId="1" applyFont="1" applyFill="1" applyBorder="1" applyAlignment="1" applyProtection="1">
      <alignment horizontal="center" vertical="center" wrapText="1"/>
      <protection hidden="1"/>
    </xf>
    <xf numFmtId="9" fontId="9" fillId="2" borderId="28" xfId="1" applyFont="1" applyFill="1" applyBorder="1" applyAlignment="1" applyProtection="1">
      <alignment horizontal="left" vertical="center" wrapText="1"/>
      <protection hidden="1"/>
    </xf>
    <xf numFmtId="9" fontId="9" fillId="2" borderId="29" xfId="1" applyFont="1" applyFill="1" applyBorder="1" applyAlignment="1" applyProtection="1">
      <alignment horizontal="left" vertical="center" wrapText="1"/>
      <protection hidden="1"/>
    </xf>
    <xf numFmtId="3" fontId="52" fillId="0" borderId="17" xfId="1" applyNumberFormat="1" applyFont="1" applyFill="1" applyBorder="1" applyAlignment="1" applyProtection="1">
      <alignment horizontal="center" vertical="center" wrapText="1"/>
      <protection hidden="1"/>
    </xf>
    <xf numFmtId="9" fontId="6" fillId="2" borderId="17" xfId="1" applyFont="1" applyFill="1" applyBorder="1" applyAlignment="1" applyProtection="1">
      <alignment horizontal="left" vertical="center" wrapText="1"/>
      <protection hidden="1"/>
    </xf>
    <xf numFmtId="0" fontId="12" fillId="0" borderId="28" xfId="0" applyFont="1" applyBorder="1" applyAlignment="1" applyProtection="1">
      <alignment horizontal="left" vertical="center" wrapText="1"/>
      <protection hidden="1"/>
    </xf>
    <xf numFmtId="0" fontId="9" fillId="0" borderId="28" xfId="1" applyNumberFormat="1" applyFont="1" applyFill="1" applyBorder="1" applyAlignment="1" applyProtection="1">
      <alignment horizontal="left" vertical="center" wrapText="1"/>
      <protection hidden="1"/>
    </xf>
    <xf numFmtId="9" fontId="52" fillId="0" borderId="17" xfId="1" applyFont="1" applyFill="1" applyBorder="1" applyAlignment="1" applyProtection="1">
      <alignment horizontal="center" vertical="center" wrapText="1"/>
      <protection hidden="1"/>
    </xf>
    <xf numFmtId="9" fontId="49" fillId="2" borderId="1" xfId="0" applyNumberFormat="1" applyFont="1" applyFill="1" applyBorder="1" applyAlignment="1" applyProtection="1">
      <alignment horizontal="center" vertical="center" wrapText="1"/>
      <protection hidden="1"/>
    </xf>
    <xf numFmtId="10" fontId="6" fillId="0" borderId="1" xfId="1" applyNumberFormat="1" applyFont="1" applyFill="1" applyBorder="1" applyAlignment="1" applyProtection="1">
      <alignment horizontal="center" vertical="center" wrapText="1"/>
      <protection hidden="1"/>
    </xf>
    <xf numFmtId="165" fontId="6" fillId="0" borderId="1" xfId="1" applyNumberFormat="1" applyFont="1" applyFill="1" applyBorder="1" applyAlignment="1" applyProtection="1">
      <alignment horizontal="center" vertical="center" wrapText="1"/>
      <protection hidden="1"/>
    </xf>
    <xf numFmtId="168" fontId="6" fillId="0" borderId="28" xfId="1" applyNumberFormat="1" applyFont="1" applyFill="1" applyBorder="1" applyAlignment="1" applyProtection="1">
      <alignment horizontal="center" vertical="center" wrapText="1"/>
      <protection hidden="1"/>
    </xf>
    <xf numFmtId="169" fontId="6" fillId="0" borderId="28" xfId="1" applyNumberFormat="1" applyFont="1" applyFill="1" applyBorder="1" applyAlignment="1" applyProtection="1">
      <alignment horizontal="center" vertical="center" wrapText="1"/>
      <protection hidden="1"/>
    </xf>
    <xf numFmtId="3" fontId="9" fillId="0" borderId="28" xfId="1" applyNumberFormat="1" applyFont="1" applyFill="1" applyBorder="1" applyAlignment="1" applyProtection="1">
      <alignment horizontal="justify" vertical="center" wrapText="1"/>
      <protection hidden="1"/>
    </xf>
    <xf numFmtId="3" fontId="9" fillId="0" borderId="17" xfId="1" applyNumberFormat="1" applyFont="1" applyFill="1" applyBorder="1" applyAlignment="1" applyProtection="1">
      <alignment horizontal="justify" vertical="center" wrapText="1"/>
      <protection hidden="1"/>
    </xf>
    <xf numFmtId="0" fontId="9" fillId="2" borderId="28" xfId="0" applyFont="1" applyFill="1" applyBorder="1" applyAlignment="1" applyProtection="1">
      <alignment horizontal="justify" vertical="center" wrapText="1"/>
      <protection hidden="1"/>
    </xf>
    <xf numFmtId="0" fontId="9" fillId="0" borderId="28" xfId="0" applyFont="1" applyBorder="1" applyAlignment="1" applyProtection="1">
      <alignment horizontal="left" vertical="center"/>
      <protection hidden="1"/>
    </xf>
    <xf numFmtId="0" fontId="12" fillId="0" borderId="29" xfId="0" applyFont="1" applyBorder="1" applyAlignment="1">
      <alignment vertical="center" wrapText="1"/>
    </xf>
    <xf numFmtId="0" fontId="12" fillId="0" borderId="17" xfId="0" applyFont="1" applyBorder="1" applyAlignment="1">
      <alignment horizontal="center" vertical="center" wrapText="1"/>
    </xf>
    <xf numFmtId="9" fontId="12" fillId="0" borderId="17" xfId="0" applyNumberFormat="1" applyFont="1" applyBorder="1" applyAlignment="1">
      <alignment horizontal="center" vertical="center" wrapText="1"/>
    </xf>
    <xf numFmtId="0" fontId="12" fillId="0" borderId="33" xfId="0" applyFont="1" applyBorder="1" applyAlignment="1">
      <alignment vertical="center" wrapText="1"/>
    </xf>
    <xf numFmtId="1" fontId="6" fillId="2" borderId="1" xfId="1" applyNumberFormat="1" applyFont="1" applyFill="1" applyBorder="1" applyAlignment="1" applyProtection="1">
      <alignment horizontal="center" vertical="center" wrapText="1"/>
      <protection hidden="1"/>
    </xf>
    <xf numFmtId="3" fontId="6" fillId="0" borderId="1" xfId="0" applyNumberFormat="1" applyFont="1" applyBorder="1" applyAlignment="1" applyProtection="1">
      <alignment horizontal="center" vertical="center" wrapText="1"/>
      <protection hidden="1"/>
    </xf>
    <xf numFmtId="0" fontId="9" fillId="27" borderId="34" xfId="0" applyFont="1" applyFill="1" applyBorder="1" applyAlignment="1">
      <alignment horizontal="left" vertical="center"/>
    </xf>
    <xf numFmtId="165" fontId="9" fillId="0" borderId="38" xfId="0" applyNumberFormat="1" applyFont="1" applyBorder="1" applyAlignment="1">
      <alignment horizontal="center" vertical="center" wrapText="1"/>
    </xf>
    <xf numFmtId="9" fontId="9" fillId="0" borderId="38" xfId="0" applyNumberFormat="1" applyFont="1" applyBorder="1" applyAlignment="1">
      <alignment horizontal="center" vertical="center" wrapText="1"/>
    </xf>
    <xf numFmtId="9" fontId="9" fillId="2" borderId="17" xfId="1" applyFont="1" applyFill="1" applyBorder="1" applyAlignment="1" applyProtection="1">
      <alignment horizontal="center" vertical="center" wrapText="1"/>
      <protection hidden="1"/>
    </xf>
    <xf numFmtId="3" fontId="6" fillId="0" borderId="1" xfId="1" applyNumberFormat="1" applyFont="1" applyFill="1" applyBorder="1" applyAlignment="1" applyProtection="1">
      <alignment horizontal="center" vertical="center" wrapText="1"/>
      <protection hidden="1"/>
    </xf>
    <xf numFmtId="0" fontId="9" fillId="17" borderId="28" xfId="0" applyFont="1" applyFill="1" applyBorder="1" applyAlignment="1">
      <alignment vertical="center" wrapText="1"/>
    </xf>
    <xf numFmtId="0" fontId="75" fillId="0" borderId="28" xfId="0" applyFont="1" applyBorder="1" applyAlignment="1">
      <alignment vertical="center" wrapText="1"/>
    </xf>
    <xf numFmtId="3" fontId="54" fillId="0" borderId="34" xfId="0" applyNumberFormat="1" applyFont="1" applyBorder="1" applyAlignment="1">
      <alignment horizontal="center" vertical="center" wrapText="1"/>
    </xf>
    <xf numFmtId="3" fontId="76" fillId="0" borderId="34" xfId="0" applyNumberFormat="1" applyFont="1" applyBorder="1" applyAlignment="1">
      <alignment horizontal="center" vertical="center" wrapText="1"/>
    </xf>
    <xf numFmtId="9" fontId="76" fillId="0" borderId="34" xfId="0" applyNumberFormat="1" applyFont="1" applyBorder="1" applyAlignment="1">
      <alignment horizontal="center" vertical="center" wrapText="1"/>
    </xf>
    <xf numFmtId="0" fontId="9" fillId="0" borderId="37" xfId="0" applyFont="1" applyBorder="1" applyAlignment="1">
      <alignment horizontal="justify" vertical="center" wrapText="1"/>
    </xf>
    <xf numFmtId="9" fontId="9" fillId="0" borderId="37" xfId="0" applyNumberFormat="1" applyFont="1" applyBorder="1" applyAlignment="1">
      <alignment horizontal="justify" vertical="center" wrapText="1"/>
    </xf>
    <xf numFmtId="170" fontId="9" fillId="0" borderId="38" xfId="0" applyNumberFormat="1" applyFont="1" applyBorder="1" applyAlignment="1">
      <alignment horizontal="center" vertical="center" wrapText="1"/>
    </xf>
    <xf numFmtId="9" fontId="9" fillId="0" borderId="34" xfId="1" applyFont="1" applyBorder="1" applyAlignment="1">
      <alignment horizontal="center" vertical="center" wrapText="1"/>
    </xf>
    <xf numFmtId="9" fontId="9" fillId="0" borderId="53" xfId="0" applyNumberFormat="1" applyFont="1" applyBorder="1" applyAlignment="1">
      <alignment horizontal="left" vertical="center" wrapText="1"/>
    </xf>
    <xf numFmtId="9" fontId="3" fillId="0" borderId="37" xfId="0" applyNumberFormat="1" applyFont="1" applyBorder="1" applyAlignment="1">
      <alignment horizontal="justify" vertical="center" wrapText="1"/>
    </xf>
    <xf numFmtId="0" fontId="12" fillId="0" borderId="54" xfId="0" applyFont="1" applyBorder="1" applyAlignment="1">
      <alignment vertical="center" wrapText="1"/>
    </xf>
    <xf numFmtId="0" fontId="9" fillId="0" borderId="55" xfId="0" applyFont="1" applyBorder="1" applyAlignment="1">
      <alignment horizontal="left" vertical="center" wrapText="1"/>
    </xf>
    <xf numFmtId="0" fontId="12" fillId="0" borderId="56" xfId="0" applyFont="1" applyBorder="1" applyAlignment="1">
      <alignment vertical="center" wrapText="1"/>
    </xf>
    <xf numFmtId="9" fontId="9" fillId="0" borderId="35" xfId="0" applyNumberFormat="1" applyFont="1" applyBorder="1" applyAlignment="1">
      <alignment horizontal="left" vertical="center" wrapText="1"/>
    </xf>
    <xf numFmtId="0" fontId="9" fillId="0" borderId="57" xfId="0" applyFont="1" applyBorder="1" applyAlignment="1">
      <alignment horizontal="left" vertical="center" wrapText="1"/>
    </xf>
    <xf numFmtId="9" fontId="3" fillId="0" borderId="34" xfId="0" applyNumberFormat="1" applyFont="1" applyBorder="1" applyAlignment="1">
      <alignment horizontal="justify" vertical="center" wrapText="1"/>
    </xf>
    <xf numFmtId="9" fontId="9" fillId="0" borderId="34" xfId="0" applyNumberFormat="1" applyFont="1" applyBorder="1" applyAlignment="1">
      <alignment horizontal="justify" vertical="center" wrapText="1"/>
    </xf>
    <xf numFmtId="0" fontId="12" fillId="0" borderId="40" xfId="0" applyFont="1" applyBorder="1" applyAlignment="1">
      <alignment vertical="center" wrapText="1"/>
    </xf>
    <xf numFmtId="9" fontId="54" fillId="0" borderId="34" xfId="0" applyNumberFormat="1" applyFont="1" applyBorder="1" applyAlignment="1">
      <alignment horizontal="center" vertical="center" wrapText="1"/>
    </xf>
    <xf numFmtId="0" fontId="12" fillId="16" borderId="28" xfId="0" applyFont="1" applyFill="1" applyBorder="1" applyAlignment="1">
      <alignment horizontal="center" vertical="center" wrapText="1"/>
    </xf>
    <xf numFmtId="9" fontId="12" fillId="16" borderId="28" xfId="0" applyNumberFormat="1" applyFont="1" applyFill="1" applyBorder="1" applyAlignment="1">
      <alignment horizontal="center" vertical="center" wrapText="1"/>
    </xf>
    <xf numFmtId="0" fontId="6" fillId="2" borderId="11" xfId="0" applyFont="1" applyFill="1" applyBorder="1" applyAlignment="1">
      <alignment horizontal="center" vertical="center" wrapText="1"/>
    </xf>
    <xf numFmtId="9" fontId="6" fillId="2" borderId="11" xfId="0" applyNumberFormat="1" applyFont="1" applyFill="1" applyBorder="1" applyAlignment="1">
      <alignment horizontal="center" vertical="center" wrapText="1"/>
    </xf>
    <xf numFmtId="9" fontId="9" fillId="2" borderId="11" xfId="0" applyNumberFormat="1" applyFont="1" applyFill="1" applyBorder="1" applyAlignment="1">
      <alignment horizontal="center" vertical="center" wrapText="1"/>
    </xf>
    <xf numFmtId="0" fontId="9" fillId="16" borderId="11" xfId="0" applyFont="1" applyFill="1" applyBorder="1" applyAlignment="1">
      <alignment horizontal="left" vertical="center" wrapText="1"/>
    </xf>
    <xf numFmtId="9" fontId="6" fillId="2" borderId="42" xfId="0" applyNumberFormat="1" applyFont="1" applyFill="1" applyBorder="1" applyAlignment="1">
      <alignment horizontal="center" vertical="center" wrapText="1"/>
    </xf>
    <xf numFmtId="3" fontId="6" fillId="0" borderId="11" xfId="1" applyNumberFormat="1" applyFont="1" applyFill="1" applyBorder="1" applyAlignment="1" applyProtection="1">
      <alignment horizontal="center" vertical="center" wrapText="1"/>
      <protection hidden="1"/>
    </xf>
    <xf numFmtId="9" fontId="6" fillId="0" borderId="11" xfId="1" applyFont="1" applyFill="1" applyBorder="1" applyAlignment="1" applyProtection="1">
      <alignment horizontal="center" vertical="center" wrapText="1"/>
      <protection hidden="1"/>
    </xf>
    <xf numFmtId="0" fontId="12" fillId="17" borderId="42" xfId="0" applyFont="1" applyFill="1" applyBorder="1" applyAlignment="1">
      <alignment horizontal="left" vertical="center" wrapText="1"/>
    </xf>
    <xf numFmtId="3" fontId="6" fillId="2" borderId="15" xfId="1" applyNumberFormat="1" applyFont="1" applyFill="1" applyBorder="1" applyAlignment="1" applyProtection="1">
      <alignment horizontal="center" vertical="center" wrapText="1"/>
      <protection hidden="1"/>
    </xf>
    <xf numFmtId="3" fontId="6" fillId="2" borderId="11" xfId="1" applyNumberFormat="1" applyFont="1" applyFill="1" applyBorder="1" applyAlignment="1" applyProtection="1">
      <alignment horizontal="center" vertical="center" wrapText="1"/>
      <protection hidden="1"/>
    </xf>
    <xf numFmtId="9" fontId="6" fillId="2" borderId="11" xfId="1" applyFont="1" applyFill="1" applyBorder="1" applyAlignment="1" applyProtection="1">
      <alignment horizontal="center" vertical="center" wrapText="1"/>
      <protection hidden="1"/>
    </xf>
    <xf numFmtId="3" fontId="6" fillId="2" borderId="11" xfId="1" applyNumberFormat="1" applyFont="1" applyFill="1" applyBorder="1" applyAlignment="1" applyProtection="1">
      <alignment horizontal="left" vertical="center" wrapText="1"/>
      <protection hidden="1"/>
    </xf>
    <xf numFmtId="9" fontId="6" fillId="0" borderId="11" xfId="1" applyFont="1" applyFill="1" applyBorder="1" applyAlignment="1" applyProtection="1">
      <alignment horizontal="left" vertical="center" wrapText="1"/>
      <protection hidden="1"/>
    </xf>
    <xf numFmtId="3" fontId="6" fillId="0" borderId="15" xfId="1" applyNumberFormat="1" applyFont="1" applyFill="1" applyBorder="1" applyAlignment="1" applyProtection="1">
      <alignment horizontal="center" vertical="center" wrapText="1"/>
      <protection hidden="1"/>
    </xf>
    <xf numFmtId="9" fontId="6" fillId="0" borderId="15" xfId="1" applyFont="1" applyFill="1" applyBorder="1" applyAlignment="1" applyProtection="1">
      <alignment horizontal="left" vertical="center" wrapText="1"/>
      <protection hidden="1"/>
    </xf>
    <xf numFmtId="9" fontId="6" fillId="2" borderId="1" xfId="0" applyNumberFormat="1" applyFont="1" applyFill="1" applyBorder="1" applyAlignment="1">
      <alignment horizontal="center" vertical="center" wrapText="1"/>
    </xf>
    <xf numFmtId="0" fontId="6" fillId="17" borderId="36" xfId="0" applyFont="1" applyFill="1" applyBorder="1" applyAlignment="1">
      <alignment horizontal="center" vertical="center" wrapText="1"/>
    </xf>
    <xf numFmtId="0" fontId="6" fillId="17" borderId="36" xfId="0" applyFont="1" applyFill="1" applyBorder="1" applyAlignment="1">
      <alignment horizontal="left" vertical="center" wrapText="1"/>
    </xf>
    <xf numFmtId="0" fontId="6" fillId="16" borderId="36" xfId="0" applyFont="1" applyFill="1" applyBorder="1" applyAlignment="1">
      <alignment horizontal="left" vertical="center" wrapText="1"/>
    </xf>
    <xf numFmtId="0" fontId="6" fillId="16" borderId="36" xfId="0" applyFont="1" applyFill="1" applyBorder="1" applyAlignment="1">
      <alignment horizontal="center" vertical="center" wrapText="1"/>
    </xf>
    <xf numFmtId="14" fontId="9" fillId="2" borderId="36" xfId="0" applyNumberFormat="1" applyFont="1" applyFill="1" applyBorder="1" applyAlignment="1" applyProtection="1">
      <alignment horizontal="center" vertical="center" wrapText="1"/>
      <protection hidden="1"/>
    </xf>
    <xf numFmtId="0" fontId="9" fillId="2" borderId="36" xfId="0" applyFont="1" applyFill="1" applyBorder="1" applyAlignment="1" applyProtection="1">
      <alignment vertical="center" wrapText="1"/>
      <protection hidden="1"/>
    </xf>
    <xf numFmtId="0" fontId="6" fillId="2" borderId="36" xfId="0" applyFont="1" applyFill="1" applyBorder="1" applyAlignment="1">
      <alignment horizontal="center" vertical="center"/>
    </xf>
    <xf numFmtId="0" fontId="9" fillId="2" borderId="36" xfId="0" applyFont="1" applyFill="1" applyBorder="1" applyAlignment="1" applyProtection="1">
      <alignment horizontal="left" vertical="center" wrapText="1"/>
      <protection hidden="1"/>
    </xf>
    <xf numFmtId="0" fontId="9" fillId="2" borderId="36" xfId="0" applyFont="1" applyFill="1" applyBorder="1" applyAlignment="1">
      <alignment horizontal="left" vertical="center" wrapText="1"/>
    </xf>
    <xf numFmtId="9" fontId="6" fillId="0" borderId="27" xfId="1" applyFont="1" applyFill="1" applyBorder="1" applyAlignment="1" applyProtection="1">
      <alignment horizontal="left" vertical="center" wrapText="1"/>
      <protection hidden="1"/>
    </xf>
    <xf numFmtId="14" fontId="9" fillId="2" borderId="28" xfId="0" applyNumberFormat="1" applyFont="1" applyFill="1" applyBorder="1" applyAlignment="1" applyProtection="1">
      <alignment horizontal="center" vertical="center"/>
      <protection hidden="1"/>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5" fillId="2" borderId="10" xfId="0" applyFont="1" applyFill="1" applyBorder="1" applyAlignment="1" applyProtection="1">
      <alignment horizontal="left" vertical="center"/>
      <protection locked="0"/>
    </xf>
    <xf numFmtId="0" fontId="5" fillId="2" borderId="5" xfId="0" applyFont="1" applyFill="1" applyBorder="1" applyAlignment="1" applyProtection="1">
      <alignment horizontal="left" vertical="center"/>
      <protection locked="0"/>
    </xf>
    <xf numFmtId="0" fontId="5" fillId="2" borderId="12" xfId="0" applyFont="1" applyFill="1" applyBorder="1" applyAlignment="1" applyProtection="1">
      <alignment horizontal="left" vertical="center"/>
      <protection locked="0"/>
    </xf>
    <xf numFmtId="0" fontId="5" fillId="2" borderId="13" xfId="0" applyFont="1" applyFill="1" applyBorder="1" applyAlignment="1" applyProtection="1">
      <alignment horizontal="left" vertical="center"/>
      <protection locked="0"/>
    </xf>
    <xf numFmtId="0" fontId="4" fillId="4" borderId="1" xfId="0" applyFont="1" applyFill="1" applyBorder="1" applyAlignment="1" applyProtection="1">
      <alignment horizontal="center" vertical="center"/>
      <protection locked="0"/>
    </xf>
    <xf numFmtId="0" fontId="5" fillId="8" borderId="8" xfId="0" applyFont="1" applyFill="1" applyBorder="1" applyAlignment="1" applyProtection="1">
      <alignment horizontal="center" vertical="center"/>
      <protection locked="0"/>
    </xf>
    <xf numFmtId="0" fontId="5" fillId="8" borderId="7" xfId="0" applyFont="1" applyFill="1" applyBorder="1" applyAlignment="1" applyProtection="1">
      <alignment horizontal="center" vertical="center"/>
      <protection locked="0"/>
    </xf>
    <xf numFmtId="0" fontId="5" fillId="8" borderId="9" xfId="0" applyFont="1" applyFill="1" applyBorder="1" applyAlignment="1" applyProtection="1">
      <alignment horizontal="center" vertical="center"/>
      <protection locked="0"/>
    </xf>
    <xf numFmtId="0" fontId="5" fillId="8" borderId="10" xfId="0" applyFont="1" applyFill="1" applyBorder="1" applyAlignment="1" applyProtection="1">
      <alignment horizontal="center" vertical="center"/>
      <protection locked="0"/>
    </xf>
    <xf numFmtId="0" fontId="5" fillId="8" borderId="0" xfId="0" applyFont="1" applyFill="1" applyAlignment="1" applyProtection="1">
      <alignment horizontal="center" vertical="center"/>
      <protection locked="0"/>
    </xf>
    <xf numFmtId="0" fontId="5" fillId="8" borderId="5" xfId="0" applyFont="1" applyFill="1" applyBorder="1" applyAlignment="1" applyProtection="1">
      <alignment horizontal="center"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13" fillId="0" borderId="4" xfId="0" applyFont="1" applyBorder="1" applyAlignment="1" applyProtection="1">
      <alignment horizontal="left" vertical="center"/>
      <protection locked="0"/>
    </xf>
    <xf numFmtId="165" fontId="5" fillId="0" borderId="4" xfId="0" applyNumberFormat="1" applyFont="1" applyBorder="1" applyAlignment="1" applyProtection="1">
      <alignment horizontal="center" vertical="center"/>
      <protection locked="0"/>
    </xf>
    <xf numFmtId="0" fontId="13" fillId="18" borderId="4" xfId="0" applyFont="1" applyFill="1" applyBorder="1" applyAlignment="1" applyProtection="1">
      <alignment vertical="center"/>
      <protection locked="0"/>
    </xf>
    <xf numFmtId="0" fontId="5" fillId="0" borderId="4" xfId="0" applyFont="1" applyBorder="1" applyAlignment="1" applyProtection="1">
      <alignment horizontal="center" vertical="center"/>
      <protection locked="0"/>
    </xf>
    <xf numFmtId="0" fontId="5" fillId="0" borderId="4" xfId="0" applyFont="1" applyBorder="1" applyAlignment="1" applyProtection="1">
      <alignment vertical="center"/>
      <protection locked="0"/>
    </xf>
    <xf numFmtId="0" fontId="5" fillId="0" borderId="4" xfId="0" applyFont="1" applyBorder="1" applyAlignment="1" applyProtection="1">
      <alignment vertical="top"/>
      <protection locked="0"/>
    </xf>
    <xf numFmtId="0" fontId="5" fillId="0" borderId="2" xfId="0" applyFont="1" applyBorder="1" applyAlignment="1" applyProtection="1">
      <alignment horizontal="left" vertical="center"/>
      <protection locked="0"/>
    </xf>
    <xf numFmtId="0" fontId="11" fillId="0" borderId="3" xfId="0" applyFont="1" applyBorder="1" applyAlignment="1" applyProtection="1">
      <alignment horizontal="left" vertical="center"/>
      <protection locked="0"/>
    </xf>
    <xf numFmtId="0" fontId="11" fillId="0" borderId="4" xfId="0" applyFont="1" applyBorder="1" applyAlignment="1" applyProtection="1">
      <alignment horizontal="left" vertical="center"/>
      <protection locked="0"/>
    </xf>
    <xf numFmtId="0" fontId="16" fillId="0" borderId="4" xfId="0" applyFont="1" applyBorder="1" applyAlignment="1" applyProtection="1">
      <alignment horizontal="left" vertical="center"/>
      <protection locked="0"/>
    </xf>
    <xf numFmtId="165" fontId="11" fillId="0" borderId="4" xfId="0" applyNumberFormat="1" applyFont="1" applyBorder="1" applyAlignment="1" applyProtection="1">
      <alignment horizontal="center" vertical="center"/>
      <protection locked="0"/>
    </xf>
    <xf numFmtId="0" fontId="16" fillId="18" borderId="4" xfId="0" applyFont="1" applyFill="1" applyBorder="1" applyAlignment="1" applyProtection="1">
      <alignment vertical="center"/>
      <protection locked="0"/>
    </xf>
    <xf numFmtId="0" fontId="11" fillId="0" borderId="4" xfId="0" applyFont="1" applyBorder="1" applyAlignment="1" applyProtection="1">
      <alignment horizontal="center" vertical="center"/>
      <protection locked="0"/>
    </xf>
    <xf numFmtId="0" fontId="11" fillId="0" borderId="4" xfId="0" applyFont="1" applyBorder="1" applyAlignment="1" applyProtection="1">
      <alignment vertical="center"/>
      <protection locked="0"/>
    </xf>
    <xf numFmtId="0" fontId="11" fillId="0" borderId="4" xfId="0" applyFont="1" applyBorder="1" applyAlignment="1" applyProtection="1">
      <alignment vertical="top"/>
      <protection locked="0"/>
    </xf>
    <xf numFmtId="0" fontId="11" fillId="0" borderId="2" xfId="0" applyFont="1" applyBorder="1" applyAlignment="1" applyProtection="1">
      <alignment horizontal="left" vertical="center"/>
      <protection locked="0"/>
    </xf>
    <xf numFmtId="0" fontId="5" fillId="8" borderId="1" xfId="0" applyFont="1" applyFill="1" applyBorder="1" applyAlignment="1" applyProtection="1">
      <alignment horizontal="center" vertical="center"/>
      <protection locked="0"/>
    </xf>
    <xf numFmtId="0" fontId="5" fillId="8" borderId="1" xfId="0" applyFont="1" applyFill="1" applyBorder="1" applyAlignment="1" applyProtection="1">
      <alignment horizontal="left" vertical="center"/>
      <protection locked="0"/>
    </xf>
    <xf numFmtId="0" fontId="13" fillId="8" borderId="1" xfId="0" applyFont="1" applyFill="1" applyBorder="1" applyAlignment="1" applyProtection="1">
      <alignment horizontal="center" vertical="center"/>
      <protection locked="0"/>
    </xf>
    <xf numFmtId="165" fontId="5" fillId="8" borderId="1" xfId="0" applyNumberFormat="1" applyFont="1" applyFill="1" applyBorder="1" applyAlignment="1" applyProtection="1">
      <alignment horizontal="center" vertical="center"/>
      <protection locked="0"/>
    </xf>
    <xf numFmtId="0" fontId="13" fillId="18" borderId="1" xfId="0" applyFont="1" applyFill="1" applyBorder="1" applyAlignment="1" applyProtection="1">
      <alignment vertical="center"/>
      <protection locked="0"/>
    </xf>
    <xf numFmtId="0" fontId="5" fillId="8" borderId="1" xfId="0" applyFont="1" applyFill="1" applyBorder="1" applyAlignment="1" applyProtection="1">
      <alignment vertical="center"/>
      <protection locked="0"/>
    </xf>
    <xf numFmtId="0" fontId="5" fillId="8" borderId="1" xfId="0" applyFont="1" applyFill="1" applyBorder="1" applyAlignment="1" applyProtection="1">
      <alignment vertical="top"/>
      <protection locked="0"/>
    </xf>
    <xf numFmtId="0" fontId="5" fillId="8" borderId="19" xfId="0" applyFont="1" applyFill="1" applyBorder="1" applyAlignment="1" applyProtection="1">
      <alignment horizontal="center" vertical="center"/>
      <protection locked="0"/>
    </xf>
    <xf numFmtId="0" fontId="5" fillId="10" borderId="19" xfId="0" applyFont="1" applyFill="1" applyBorder="1" applyAlignment="1" applyProtection="1">
      <alignment horizontal="center" vertical="center"/>
      <protection locked="0"/>
    </xf>
    <xf numFmtId="0" fontId="5" fillId="9" borderId="19" xfId="0" applyFont="1" applyFill="1" applyBorder="1" applyAlignment="1" applyProtection="1">
      <alignment horizontal="center" vertical="center"/>
      <protection locked="0"/>
    </xf>
    <xf numFmtId="0" fontId="5" fillId="9" borderId="19" xfId="0" applyFont="1" applyFill="1" applyBorder="1" applyAlignment="1" applyProtection="1">
      <alignment horizontal="left" vertical="center"/>
      <protection locked="0"/>
    </xf>
    <xf numFmtId="0" fontId="13" fillId="9" borderId="19" xfId="0" applyFont="1" applyFill="1" applyBorder="1" applyAlignment="1" applyProtection="1">
      <alignment horizontal="center" vertical="center"/>
      <protection locked="0"/>
    </xf>
    <xf numFmtId="165" fontId="5" fillId="9" borderId="19" xfId="0" applyNumberFormat="1" applyFont="1" applyFill="1" applyBorder="1" applyAlignment="1" applyProtection="1">
      <alignment horizontal="center" vertical="center"/>
      <protection locked="0"/>
    </xf>
    <xf numFmtId="0" fontId="13" fillId="18" borderId="19" xfId="0" applyFont="1" applyFill="1" applyBorder="1" applyAlignment="1" applyProtection="1">
      <alignment vertical="center"/>
      <protection locked="0"/>
    </xf>
    <xf numFmtId="0" fontId="5" fillId="9" borderId="19" xfId="0" applyFont="1" applyFill="1" applyBorder="1" applyAlignment="1" applyProtection="1">
      <alignment vertical="center"/>
      <protection locked="0"/>
    </xf>
    <xf numFmtId="0" fontId="5" fillId="9" borderId="19" xfId="0" applyFont="1" applyFill="1" applyBorder="1" applyAlignment="1" applyProtection="1">
      <alignment vertical="top"/>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7" xfId="0" applyFont="1" applyFill="1" applyBorder="1" applyAlignment="1" applyProtection="1">
      <alignment horizontal="left" vertical="center"/>
      <protection locked="0"/>
    </xf>
    <xf numFmtId="0" fontId="13" fillId="2" borderId="7" xfId="0" applyFont="1" applyFill="1" applyBorder="1" applyAlignment="1" applyProtection="1">
      <alignment horizontal="center" vertical="center"/>
      <protection locked="0"/>
    </xf>
    <xf numFmtId="165" fontId="5" fillId="2" borderId="7" xfId="0" applyNumberFormat="1" applyFont="1" applyFill="1" applyBorder="1" applyAlignment="1" applyProtection="1">
      <alignment horizontal="center" vertical="center"/>
      <protection locked="0"/>
    </xf>
    <xf numFmtId="0" fontId="13" fillId="18" borderId="7" xfId="0"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5" fillId="2" borderId="7" xfId="0" applyFont="1" applyFill="1" applyBorder="1" applyAlignment="1" applyProtection="1">
      <alignment vertical="top"/>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0" xfId="0" applyFont="1" applyFill="1" applyAlignment="1" applyProtection="1">
      <alignment horizontal="left" vertical="center"/>
      <protection locked="0"/>
    </xf>
    <xf numFmtId="0" fontId="13" fillId="2" borderId="0" xfId="0" applyFont="1" applyFill="1" applyAlignment="1" applyProtection="1">
      <alignment horizontal="center" vertical="center"/>
      <protection locked="0"/>
    </xf>
    <xf numFmtId="165" fontId="5" fillId="2" borderId="0" xfId="0" applyNumberFormat="1" applyFont="1" applyFill="1" applyAlignment="1" applyProtection="1">
      <alignment horizontal="center" vertical="center"/>
      <protection locked="0"/>
    </xf>
    <xf numFmtId="0" fontId="13" fillId="18"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5" fillId="2" borderId="0" xfId="0" applyFont="1" applyFill="1" applyAlignment="1" applyProtection="1">
      <alignment vertical="top"/>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 borderId="6" xfId="0" applyFont="1" applyFill="1" applyBorder="1" applyAlignment="1" applyProtection="1">
      <alignment horizontal="left" vertical="center"/>
      <protection locked="0"/>
    </xf>
    <xf numFmtId="0" fontId="13" fillId="2" borderId="6" xfId="0" applyFont="1" applyFill="1" applyBorder="1" applyAlignment="1" applyProtection="1">
      <alignment horizontal="center" vertical="center"/>
      <protection locked="0"/>
    </xf>
    <xf numFmtId="165" fontId="5" fillId="2" borderId="6" xfId="0" applyNumberFormat="1" applyFont="1" applyFill="1" applyBorder="1" applyAlignment="1" applyProtection="1">
      <alignment horizontal="center" vertical="center"/>
      <protection locked="0"/>
    </xf>
    <xf numFmtId="0" fontId="13" fillId="18" borderId="6"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5" fillId="2" borderId="6" xfId="0" applyFont="1" applyFill="1" applyBorder="1" applyAlignment="1" applyProtection="1">
      <alignment vertical="top"/>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0" fillId="0" borderId="0" xfId="0" applyAlignment="1">
      <alignment horizont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xf>
    <xf numFmtId="0" fontId="45" fillId="0" borderId="8" xfId="0" applyFont="1" applyBorder="1" applyAlignment="1">
      <alignment horizontal="center" vertical="center"/>
    </xf>
    <xf numFmtId="0" fontId="45" fillId="0" borderId="9" xfId="0" applyFont="1" applyBorder="1" applyAlignment="1">
      <alignment horizontal="center" vertical="center"/>
    </xf>
    <xf numFmtId="0" fontId="45" fillId="0" borderId="12" xfId="0" applyFont="1" applyBorder="1" applyAlignment="1">
      <alignment horizontal="center" vertical="center"/>
    </xf>
    <xf numFmtId="0" fontId="45" fillId="0" borderId="13" xfId="0" applyFont="1" applyBorder="1" applyAlignment="1">
      <alignment horizontal="center" vertical="center"/>
    </xf>
    <xf numFmtId="41" fontId="66" fillId="11" borderId="1" xfId="19" applyFont="1" applyFill="1" applyBorder="1" applyAlignment="1">
      <alignment horizontal="center"/>
    </xf>
    <xf numFmtId="0" fontId="65" fillId="0" borderId="1" xfId="0" applyFont="1" applyBorder="1" applyAlignment="1">
      <alignment horizontal="center" vertical="center" wrapText="1"/>
    </xf>
    <xf numFmtId="0" fontId="65" fillId="0" borderId="1" xfId="0" applyFont="1" applyBorder="1" applyAlignment="1">
      <alignment horizontal="center" vertical="center"/>
    </xf>
    <xf numFmtId="0" fontId="42" fillId="11" borderId="33" xfId="0" applyFont="1" applyFill="1" applyBorder="1" applyAlignment="1" applyProtection="1">
      <alignment horizontal="center" vertical="center" wrapText="1"/>
      <protection hidden="1"/>
    </xf>
    <xf numFmtId="0" fontId="42" fillId="11" borderId="17" xfId="0" applyFont="1" applyFill="1" applyBorder="1" applyAlignment="1" applyProtection="1">
      <alignment horizontal="center" vertical="center" wrapText="1"/>
      <protection hidden="1"/>
    </xf>
    <xf numFmtId="0" fontId="42" fillId="11" borderId="29" xfId="0" applyFont="1" applyFill="1" applyBorder="1" applyAlignment="1" applyProtection="1">
      <alignment horizontal="center" vertical="center" wrapText="1"/>
      <protection hidden="1"/>
    </xf>
    <xf numFmtId="0" fontId="4" fillId="11" borderId="8" xfId="0" applyFont="1" applyFill="1" applyBorder="1" applyAlignment="1" applyProtection="1">
      <alignment horizontal="center" vertical="center" wrapText="1"/>
      <protection hidden="1"/>
    </xf>
    <xf numFmtId="0" fontId="4" fillId="11" borderId="7" xfId="0" applyFont="1" applyFill="1" applyBorder="1" applyAlignment="1" applyProtection="1">
      <alignment horizontal="center" vertical="center" wrapText="1"/>
      <protection hidden="1"/>
    </xf>
    <xf numFmtId="0" fontId="4" fillId="11" borderId="9" xfId="0" applyFont="1" applyFill="1" applyBorder="1" applyAlignment="1" applyProtection="1">
      <alignment horizontal="center" vertical="center" wrapText="1"/>
      <protection hidden="1"/>
    </xf>
    <xf numFmtId="0" fontId="4" fillId="11" borderId="12" xfId="0" applyFont="1" applyFill="1" applyBorder="1" applyAlignment="1" applyProtection="1">
      <alignment horizontal="center" vertical="center" wrapText="1"/>
      <protection hidden="1"/>
    </xf>
    <xf numFmtId="0" fontId="4" fillId="11" borderId="6" xfId="0" applyFont="1" applyFill="1" applyBorder="1" applyAlignment="1" applyProtection="1">
      <alignment horizontal="center" vertical="center" wrapText="1"/>
      <protection hidden="1"/>
    </xf>
    <xf numFmtId="0" fontId="4" fillId="11" borderId="13" xfId="0" applyFont="1" applyFill="1" applyBorder="1" applyAlignment="1" applyProtection="1">
      <alignment horizontal="center" vertical="center" wrapText="1"/>
      <protection hidden="1"/>
    </xf>
    <xf numFmtId="0" fontId="4" fillId="11" borderId="1" xfId="0" applyFont="1" applyFill="1" applyBorder="1" applyAlignment="1" applyProtection="1">
      <alignment horizontal="center" vertical="center" wrapText="1"/>
      <protection hidden="1"/>
    </xf>
    <xf numFmtId="0" fontId="42" fillId="25" borderId="28" xfId="0" applyFont="1" applyFill="1" applyBorder="1" applyAlignment="1" applyProtection="1">
      <alignment horizontal="center" vertical="center" wrapText="1"/>
      <protection hidden="1"/>
    </xf>
    <xf numFmtId="0" fontId="42" fillId="25" borderId="33" xfId="0" applyFont="1" applyFill="1" applyBorder="1" applyAlignment="1" applyProtection="1">
      <alignment horizontal="center" vertical="center" wrapText="1"/>
      <protection hidden="1"/>
    </xf>
    <xf numFmtId="0" fontId="44" fillId="2" borderId="27" xfId="0" applyFont="1" applyFill="1" applyBorder="1" applyAlignment="1" applyProtection="1">
      <alignment horizontal="left" vertical="center"/>
      <protection hidden="1"/>
    </xf>
    <xf numFmtId="0" fontId="44" fillId="2" borderId="15" xfId="0" applyFont="1" applyFill="1" applyBorder="1" applyAlignment="1" applyProtection="1">
      <alignment horizontal="left" vertical="center"/>
      <protection hidden="1"/>
    </xf>
    <xf numFmtId="0" fontId="44" fillId="2" borderId="30" xfId="0" applyFont="1" applyFill="1" applyBorder="1" applyAlignment="1" applyProtection="1">
      <alignment horizontal="left" vertical="center"/>
      <protection hidden="1"/>
    </xf>
    <xf numFmtId="0" fontId="44" fillId="2" borderId="31" xfId="0" applyFont="1" applyFill="1" applyBorder="1" applyAlignment="1" applyProtection="1">
      <alignment horizontal="left" vertical="center"/>
      <protection hidden="1"/>
    </xf>
    <xf numFmtId="0" fontId="42" fillId="2" borderId="29" xfId="0" applyFont="1" applyFill="1" applyBorder="1" applyAlignment="1" applyProtection="1">
      <alignment horizontal="center" vertical="center"/>
      <protection hidden="1"/>
    </xf>
    <xf numFmtId="0" fontId="42" fillId="2" borderId="17" xfId="0" applyFont="1" applyFill="1" applyBorder="1" applyAlignment="1" applyProtection="1">
      <alignment horizontal="center" vertical="center"/>
      <protection hidden="1"/>
    </xf>
    <xf numFmtId="0" fontId="42" fillId="2" borderId="11" xfId="0" applyFont="1" applyFill="1" applyBorder="1" applyAlignment="1" applyProtection="1">
      <alignment horizontal="center" vertical="center"/>
      <protection hidden="1"/>
    </xf>
    <xf numFmtId="0" fontId="42" fillId="2" borderId="32" xfId="0" applyFont="1" applyFill="1" applyBorder="1" applyAlignment="1" applyProtection="1">
      <alignment horizontal="center" vertical="center"/>
      <protection hidden="1"/>
    </xf>
    <xf numFmtId="0" fontId="42" fillId="0" borderId="29" xfId="0" applyFont="1" applyBorder="1" applyAlignment="1" applyProtection="1">
      <alignment horizontal="center" vertical="center" wrapText="1"/>
      <protection hidden="1"/>
    </xf>
    <xf numFmtId="0" fontId="42" fillId="0" borderId="17" xfId="0" applyFont="1" applyBorder="1" applyAlignment="1" applyProtection="1">
      <alignment horizontal="center" vertical="center" wrapText="1"/>
      <protection hidden="1"/>
    </xf>
    <xf numFmtId="0" fontId="42" fillId="24" borderId="29" xfId="0" applyFont="1" applyFill="1" applyBorder="1" applyAlignment="1" applyProtection="1">
      <alignment horizontal="center" vertical="center" wrapText="1"/>
      <protection hidden="1"/>
    </xf>
    <xf numFmtId="0" fontId="42" fillId="24" borderId="33" xfId="0" applyFont="1" applyFill="1" applyBorder="1" applyAlignment="1" applyProtection="1">
      <alignment horizontal="center" vertical="center" wrapText="1"/>
      <protection hidden="1"/>
    </xf>
    <xf numFmtId="0" fontId="4" fillId="25" borderId="29" xfId="0" applyFont="1" applyFill="1" applyBorder="1" applyAlignment="1" applyProtection="1">
      <alignment horizontal="center" vertical="center" wrapText="1"/>
      <protection hidden="1"/>
    </xf>
    <xf numFmtId="0" fontId="4" fillId="25" borderId="33" xfId="0" applyFont="1" applyFill="1" applyBorder="1" applyAlignment="1" applyProtection="1">
      <alignment horizontal="center" vertical="center" wrapText="1"/>
      <protection hidden="1"/>
    </xf>
    <xf numFmtId="0" fontId="4" fillId="25" borderId="17" xfId="0" applyFont="1" applyFill="1" applyBorder="1" applyAlignment="1" applyProtection="1">
      <alignment horizontal="center" vertical="center" wrapText="1"/>
      <protection hidden="1"/>
    </xf>
    <xf numFmtId="0" fontId="44" fillId="2" borderId="8" xfId="0" applyFont="1" applyFill="1" applyBorder="1" applyAlignment="1">
      <alignment horizontal="center"/>
    </xf>
    <xf numFmtId="0" fontId="44" fillId="2" borderId="9" xfId="0" applyFont="1" applyFill="1" applyBorder="1" applyAlignment="1">
      <alignment horizontal="center"/>
    </xf>
    <xf numFmtId="0" fontId="44" fillId="2" borderId="10" xfId="0" applyFont="1" applyFill="1" applyBorder="1" applyAlignment="1">
      <alignment horizontal="center"/>
    </xf>
    <xf numFmtId="0" fontId="44" fillId="2" borderId="5" xfId="0" applyFont="1" applyFill="1" applyBorder="1" applyAlignment="1">
      <alignment horizontal="center"/>
    </xf>
    <xf numFmtId="0" fontId="44" fillId="2" borderId="12" xfId="0" applyFont="1" applyFill="1" applyBorder="1" applyAlignment="1">
      <alignment horizontal="center"/>
    </xf>
    <xf numFmtId="0" fontId="44" fillId="2" borderId="13" xfId="0" applyFont="1" applyFill="1" applyBorder="1" applyAlignment="1">
      <alignment horizontal="center"/>
    </xf>
    <xf numFmtId="0" fontId="9" fillId="2" borderId="1" xfId="0" applyFont="1" applyFill="1" applyBorder="1" applyAlignment="1">
      <alignment horizontal="center" vertical="center" wrapText="1"/>
    </xf>
    <xf numFmtId="0" fontId="9" fillId="2" borderId="3" xfId="4" applyFont="1" applyFill="1" applyBorder="1" applyAlignment="1">
      <alignment horizontal="left" vertical="center" wrapText="1"/>
    </xf>
    <xf numFmtId="0" fontId="9" fillId="2" borderId="4" xfId="4" applyFont="1" applyFill="1" applyBorder="1" applyAlignment="1">
      <alignment horizontal="left" vertical="center" wrapText="1"/>
    </xf>
    <xf numFmtId="0" fontId="9" fillId="2" borderId="2" xfId="4" applyFont="1" applyFill="1" applyBorder="1" applyAlignment="1">
      <alignment horizontal="left" vertical="center" wrapText="1"/>
    </xf>
    <xf numFmtId="0" fontId="3" fillId="0" borderId="19" xfId="25" applyFont="1" applyBorder="1" applyAlignment="1" applyProtection="1">
      <alignment horizontal="center" vertical="center"/>
      <protection locked="0"/>
    </xf>
    <xf numFmtId="0" fontId="3" fillId="0" borderId="20" xfId="25" applyFont="1" applyBorder="1" applyAlignment="1" applyProtection="1">
      <alignment horizontal="center" vertical="center"/>
      <protection locked="0"/>
    </xf>
    <xf numFmtId="0" fontId="3" fillId="0" borderId="26" xfId="25" applyFont="1" applyBorder="1" applyAlignment="1" applyProtection="1">
      <alignment horizontal="center" vertical="center"/>
      <protection locked="0"/>
    </xf>
    <xf numFmtId="0" fontId="3" fillId="26" borderId="19" xfId="25" applyFont="1" applyFill="1" applyBorder="1" applyAlignment="1" applyProtection="1">
      <alignment horizontal="center" vertical="center" wrapText="1"/>
      <protection locked="0"/>
    </xf>
    <xf numFmtId="0" fontId="3" fillId="26" borderId="20" xfId="25" applyFont="1" applyFill="1" applyBorder="1" applyAlignment="1" applyProtection="1">
      <alignment horizontal="center" vertical="center" wrapText="1"/>
      <protection locked="0"/>
    </xf>
    <xf numFmtId="0" fontId="3" fillId="26" borderId="26" xfId="25" applyFont="1" applyFill="1" applyBorder="1" applyAlignment="1" applyProtection="1">
      <alignment horizontal="center" vertical="center" wrapText="1"/>
      <protection locked="0"/>
    </xf>
    <xf numFmtId="0" fontId="3" fillId="26" borderId="19" xfId="3" applyFill="1" applyBorder="1" applyAlignment="1" applyProtection="1">
      <alignment horizontal="center" vertical="center" wrapText="1"/>
      <protection locked="0"/>
    </xf>
    <xf numFmtId="0" fontId="3" fillId="26" borderId="20" xfId="3" applyFill="1" applyBorder="1" applyAlignment="1" applyProtection="1">
      <alignment horizontal="center" vertical="center" wrapText="1"/>
      <protection locked="0"/>
    </xf>
    <xf numFmtId="0" fontId="3" fillId="26" borderId="26" xfId="3" applyFill="1" applyBorder="1" applyAlignment="1" applyProtection="1">
      <alignment horizontal="center" vertical="center" wrapText="1"/>
      <protection locked="0"/>
    </xf>
    <xf numFmtId="0" fontId="3" fillId="26" borderId="19" xfId="25" applyFont="1" applyFill="1" applyBorder="1" applyAlignment="1" applyProtection="1">
      <alignment horizontal="left" vertical="center" wrapText="1"/>
      <protection locked="0"/>
    </xf>
    <xf numFmtId="0" fontId="3" fillId="26" borderId="20" xfId="25" applyFont="1" applyFill="1" applyBorder="1" applyAlignment="1" applyProtection="1">
      <alignment horizontal="left" vertical="center" wrapText="1"/>
      <protection locked="0"/>
    </xf>
    <xf numFmtId="0" fontId="3" fillId="26" borderId="26" xfId="25" applyFont="1" applyFill="1" applyBorder="1" applyAlignment="1" applyProtection="1">
      <alignment horizontal="left" vertical="center" wrapText="1"/>
      <protection locked="0"/>
    </xf>
    <xf numFmtId="0" fontId="3" fillId="28" borderId="19" xfId="25" applyFont="1" applyFill="1" applyBorder="1" applyAlignment="1">
      <alignment horizontal="center" vertical="center"/>
    </xf>
    <xf numFmtId="0" fontId="3" fillId="28" borderId="20" xfId="25" applyFont="1" applyFill="1" applyBorder="1" applyAlignment="1">
      <alignment horizontal="center" vertical="center"/>
    </xf>
    <xf numFmtId="0" fontId="3" fillId="0" borderId="19" xfId="25" applyFont="1" applyBorder="1" applyAlignment="1" applyProtection="1">
      <alignment horizontal="center" vertical="center" wrapText="1"/>
      <protection locked="0"/>
    </xf>
    <xf numFmtId="0" fontId="3" fillId="0" borderId="20" xfId="25" applyFont="1" applyBorder="1" applyAlignment="1" applyProtection="1">
      <alignment horizontal="center" vertical="center" wrapText="1"/>
      <protection locked="0"/>
    </xf>
    <xf numFmtId="0" fontId="3" fillId="0" borderId="26" xfId="25" applyFont="1" applyBorder="1" applyAlignment="1" applyProtection="1">
      <alignment horizontal="center" vertical="center" wrapText="1"/>
      <protection locked="0"/>
    </xf>
    <xf numFmtId="0" fontId="3" fillId="28" borderId="26" xfId="25" applyFont="1" applyFill="1" applyBorder="1" applyAlignment="1">
      <alignment horizontal="center" vertical="center"/>
    </xf>
    <xf numFmtId="0" fontId="3" fillId="26" borderId="19" xfId="25" applyFont="1" applyFill="1" applyBorder="1" applyAlignment="1" applyProtection="1">
      <alignment vertical="center" wrapText="1"/>
      <protection locked="0"/>
    </xf>
    <xf numFmtId="0" fontId="3" fillId="26" borderId="20" xfId="25" applyFont="1" applyFill="1" applyBorder="1" applyAlignment="1" applyProtection="1">
      <alignment vertical="center" wrapText="1"/>
      <protection locked="0"/>
    </xf>
    <xf numFmtId="0" fontId="3" fillId="26" borderId="26" xfId="25" applyFont="1" applyFill="1" applyBorder="1" applyAlignment="1" applyProtection="1">
      <alignment vertical="center" wrapText="1"/>
      <protection locked="0"/>
    </xf>
    <xf numFmtId="0" fontId="3" fillId="0" borderId="19" xfId="25" applyFont="1" applyBorder="1" applyAlignment="1" applyProtection="1">
      <alignment horizontal="left" vertical="center" wrapText="1"/>
      <protection locked="0"/>
    </xf>
    <xf numFmtId="0" fontId="3" fillId="0" borderId="20" xfId="25" applyFont="1" applyBorder="1" applyAlignment="1" applyProtection="1">
      <alignment horizontal="left" vertical="center" wrapText="1"/>
      <protection locked="0"/>
    </xf>
    <xf numFmtId="0" fontId="3" fillId="0" borderId="26" xfId="25" applyFont="1" applyBorder="1" applyAlignment="1" applyProtection="1">
      <alignment horizontal="left" vertical="center" wrapText="1"/>
      <protection locked="0"/>
    </xf>
    <xf numFmtId="0" fontId="3" fillId="26" borderId="19" xfId="25" applyFont="1" applyFill="1" applyBorder="1" applyAlignment="1">
      <alignment horizontal="left" vertical="center" wrapText="1"/>
    </xf>
    <xf numFmtId="0" fontId="3" fillId="26" borderId="20" xfId="25" applyFont="1" applyFill="1" applyBorder="1" applyAlignment="1">
      <alignment horizontal="left" vertical="center" wrapText="1"/>
    </xf>
    <xf numFmtId="0" fontId="3" fillId="26" borderId="26" xfId="25" applyFont="1" applyFill="1" applyBorder="1" applyAlignment="1">
      <alignment horizontal="left" vertical="center" wrapText="1"/>
    </xf>
    <xf numFmtId="0" fontId="3" fillId="26" borderId="19" xfId="25" applyFont="1" applyFill="1" applyBorder="1" applyAlignment="1">
      <alignment vertical="center" wrapText="1"/>
    </xf>
    <xf numFmtId="0" fontId="3" fillId="26" borderId="26" xfId="25" applyFont="1" applyFill="1" applyBorder="1" applyAlignment="1">
      <alignment vertical="center" wrapText="1"/>
    </xf>
    <xf numFmtId="0" fontId="3" fillId="26" borderId="19" xfId="25" applyFont="1" applyFill="1" applyBorder="1" applyAlignment="1" applyProtection="1">
      <alignment horizontal="center" vertical="center"/>
      <protection locked="0"/>
    </xf>
    <xf numFmtId="0" fontId="3" fillId="26" borderId="26" xfId="25" applyFont="1" applyFill="1" applyBorder="1" applyAlignment="1" applyProtection="1">
      <alignment horizontal="center" vertical="center"/>
      <protection locked="0"/>
    </xf>
    <xf numFmtId="0" fontId="3" fillId="26" borderId="1" xfId="25" applyFont="1" applyFill="1" applyBorder="1" applyAlignment="1" applyProtection="1">
      <alignment vertical="center" wrapText="1"/>
      <protection locked="0"/>
    </xf>
    <xf numFmtId="0" fontId="3" fillId="15" borderId="1" xfId="25" applyFont="1" applyFill="1" applyBorder="1" applyAlignment="1">
      <alignment horizontal="center" vertical="center"/>
    </xf>
    <xf numFmtId="0" fontId="3" fillId="26" borderId="1" xfId="25" applyFont="1" applyFill="1" applyBorder="1" applyAlignment="1">
      <alignment vertical="center" wrapText="1"/>
    </xf>
    <xf numFmtId="0" fontId="3" fillId="0" borderId="1" xfId="25" applyFont="1" applyBorder="1" applyAlignment="1" applyProtection="1">
      <alignment vertical="center" wrapText="1"/>
      <protection locked="0"/>
    </xf>
    <xf numFmtId="0" fontId="3" fillId="29" borderId="1" xfId="25" applyFont="1" applyFill="1" applyBorder="1" applyAlignment="1">
      <alignment horizontal="center" vertical="center"/>
    </xf>
    <xf numFmtId="0" fontId="3" fillId="29" borderId="1" xfId="25" applyFont="1" applyFill="1" applyBorder="1" applyAlignment="1">
      <alignment horizontal="center" vertical="center" wrapText="1"/>
    </xf>
    <xf numFmtId="0" fontId="3" fillId="0" borderId="19" xfId="25" applyFont="1" applyBorder="1" applyAlignment="1" applyProtection="1">
      <alignment vertical="center" wrapText="1"/>
      <protection locked="0"/>
    </xf>
    <xf numFmtId="0" fontId="3" fillId="0" borderId="20" xfId="25" applyFont="1" applyBorder="1" applyAlignment="1" applyProtection="1">
      <alignment vertical="center" wrapText="1"/>
      <protection locked="0"/>
    </xf>
    <xf numFmtId="0" fontId="3" fillId="0" borderId="26" xfId="25" applyFont="1" applyBorder="1" applyAlignment="1" applyProtection="1">
      <alignment vertical="center" wrapText="1"/>
      <protection locked="0"/>
    </xf>
    <xf numFmtId="0" fontId="3" fillId="0" borderId="19" xfId="25" applyFont="1" applyBorder="1" applyAlignment="1" applyProtection="1">
      <alignment horizontal="justify" vertical="center" wrapText="1"/>
      <protection locked="0"/>
    </xf>
    <xf numFmtId="0" fontId="3" fillId="0" borderId="20" xfId="25" applyFont="1" applyBorder="1" applyAlignment="1" applyProtection="1">
      <alignment horizontal="justify" vertical="center" wrapText="1"/>
      <protection locked="0"/>
    </xf>
    <xf numFmtId="0" fontId="3" fillId="0" borderId="26" xfId="25" applyFont="1" applyBorder="1" applyAlignment="1" applyProtection="1">
      <alignment horizontal="justify" vertical="center" wrapText="1"/>
      <protection locked="0"/>
    </xf>
    <xf numFmtId="0" fontId="3" fillId="0" borderId="19" xfId="25" applyFont="1" applyBorder="1" applyAlignment="1">
      <alignment vertical="center" wrapText="1"/>
    </xf>
    <xf numFmtId="0" fontId="3" fillId="0" borderId="20" xfId="25" applyFont="1" applyBorder="1" applyAlignment="1">
      <alignment vertical="center" wrapText="1"/>
    </xf>
    <xf numFmtId="0" fontId="3" fillId="0" borderId="26" xfId="25" applyFont="1" applyBorder="1" applyAlignment="1">
      <alignment vertical="center" wrapText="1"/>
    </xf>
    <xf numFmtId="0" fontId="3" fillId="26" borderId="20" xfId="25" applyFont="1" applyFill="1" applyBorder="1" applyAlignment="1" applyProtection="1">
      <alignment horizontal="center" vertical="center"/>
      <protection locked="0"/>
    </xf>
    <xf numFmtId="0" fontId="45" fillId="0" borderId="19" xfId="25" applyFont="1" applyBorder="1" applyAlignment="1" applyProtection="1">
      <alignment horizontal="center" vertical="center" wrapText="1"/>
      <protection locked="0"/>
    </xf>
    <xf numFmtId="0" fontId="45" fillId="0" borderId="20" xfId="25" applyFont="1" applyBorder="1" applyAlignment="1" applyProtection="1">
      <alignment horizontal="center" vertical="center" wrapText="1"/>
      <protection locked="0"/>
    </xf>
    <xf numFmtId="0" fontId="45" fillId="0" borderId="26" xfId="25" applyFont="1" applyBorder="1" applyAlignment="1" applyProtection="1">
      <alignment horizontal="center" vertical="center" wrapText="1"/>
      <protection locked="0"/>
    </xf>
    <xf numFmtId="0" fontId="3" fillId="26" borderId="19" xfId="25" applyFont="1" applyFill="1" applyBorder="1" applyAlignment="1">
      <alignment horizontal="center" vertical="center" wrapText="1"/>
    </xf>
    <xf numFmtId="0" fontId="3" fillId="26" borderId="20" xfId="25" applyFont="1" applyFill="1" applyBorder="1" applyAlignment="1">
      <alignment horizontal="center" vertical="center" wrapText="1"/>
    </xf>
    <xf numFmtId="0" fontId="3" fillId="26" borderId="26" xfId="25" applyFont="1" applyFill="1" applyBorder="1" applyAlignment="1">
      <alignment horizontal="center" vertical="center" wrapText="1"/>
    </xf>
    <xf numFmtId="0" fontId="3" fillId="0" borderId="19" xfId="25" applyFont="1" applyBorder="1" applyAlignment="1" applyProtection="1">
      <alignment vertical="center"/>
      <protection locked="0"/>
    </xf>
    <xf numFmtId="0" fontId="3" fillId="0" borderId="20" xfId="25" applyFont="1" applyBorder="1" applyAlignment="1" applyProtection="1">
      <alignment vertical="center"/>
      <protection locked="0"/>
    </xf>
    <xf numFmtId="0" fontId="3" fillId="0" borderId="26" xfId="25" applyFont="1" applyBorder="1" applyAlignment="1" applyProtection="1">
      <alignment vertical="center"/>
      <protection locked="0"/>
    </xf>
    <xf numFmtId="0" fontId="3" fillId="26" borderId="20" xfId="25" applyFont="1" applyFill="1" applyBorder="1" applyAlignment="1">
      <alignment vertical="center" wrapText="1"/>
    </xf>
    <xf numFmtId="0" fontId="45" fillId="26" borderId="19" xfId="25" applyFont="1" applyFill="1" applyBorder="1" applyAlignment="1" applyProtection="1">
      <alignment horizontal="left" vertical="center" wrapText="1"/>
      <protection locked="0"/>
    </xf>
    <xf numFmtId="0" fontId="45" fillId="26" borderId="26" xfId="25" applyFont="1" applyFill="1" applyBorder="1" applyAlignment="1" applyProtection="1">
      <alignment horizontal="left" vertical="center" wrapText="1"/>
      <protection locked="0"/>
    </xf>
    <xf numFmtId="0" fontId="45" fillId="26" borderId="19" xfId="25" applyFont="1" applyFill="1" applyBorder="1" applyAlignment="1" applyProtection="1">
      <alignment vertical="center" wrapText="1"/>
      <protection locked="0"/>
    </xf>
    <xf numFmtId="0" fontId="45" fillId="26" borderId="26" xfId="25" applyFont="1" applyFill="1" applyBorder="1" applyAlignment="1" applyProtection="1">
      <alignment vertical="center" wrapText="1"/>
      <protection locked="0"/>
    </xf>
    <xf numFmtId="0" fontId="45" fillId="26" borderId="19" xfId="25" applyFont="1" applyFill="1" applyBorder="1" applyAlignment="1" applyProtection="1">
      <alignment horizontal="center" vertical="center" wrapText="1"/>
      <protection locked="0"/>
    </xf>
    <xf numFmtId="0" fontId="45" fillId="26" borderId="26" xfId="25" applyFont="1" applyFill="1" applyBorder="1" applyAlignment="1" applyProtection="1">
      <alignment horizontal="center" vertical="center" wrapText="1"/>
      <protection locked="0"/>
    </xf>
    <xf numFmtId="0" fontId="74" fillId="26" borderId="19" xfId="25" applyFill="1" applyBorder="1" applyAlignment="1">
      <alignment horizontal="center" vertical="center" wrapText="1"/>
    </xf>
    <xf numFmtId="0" fontId="74" fillId="26" borderId="26" xfId="25" applyFill="1" applyBorder="1" applyAlignment="1">
      <alignment horizontal="center" vertical="center" wrapText="1"/>
    </xf>
    <xf numFmtId="0" fontId="3" fillId="0" borderId="19" xfId="25" applyFont="1" applyBorder="1" applyAlignment="1" applyProtection="1">
      <alignment horizontal="left" vertical="center"/>
      <protection locked="0"/>
    </xf>
    <xf numFmtId="0" fontId="3" fillId="0" borderId="20" xfId="25" applyFont="1" applyBorder="1" applyAlignment="1" applyProtection="1">
      <alignment horizontal="left" vertical="center"/>
      <protection locked="0"/>
    </xf>
    <xf numFmtId="0" fontId="3" fillId="0" borderId="26" xfId="25" applyFont="1" applyBorder="1" applyAlignment="1" applyProtection="1">
      <alignment horizontal="left" vertical="center"/>
      <protection locked="0"/>
    </xf>
    <xf numFmtId="0" fontId="45" fillId="26" borderId="19" xfId="25" applyFont="1" applyFill="1" applyBorder="1" applyAlignment="1">
      <alignment vertical="center" wrapText="1"/>
    </xf>
    <xf numFmtId="0" fontId="45" fillId="26" borderId="26" xfId="25" applyFont="1" applyFill="1" applyBorder="1" applyAlignment="1">
      <alignment vertical="center" wrapText="1"/>
    </xf>
    <xf numFmtId="0" fontId="3" fillId="28" borderId="19" xfId="25" applyFont="1" applyFill="1" applyBorder="1" applyAlignment="1">
      <alignment vertical="center"/>
    </xf>
    <xf numFmtId="0" fontId="3" fillId="28" borderId="26" xfId="25" applyFont="1" applyFill="1" applyBorder="1" applyAlignment="1">
      <alignment vertical="center"/>
    </xf>
    <xf numFmtId="0" fontId="67" fillId="26" borderId="12" xfId="25" applyFont="1" applyFill="1" applyBorder="1" applyAlignment="1" applyProtection="1">
      <alignment horizontal="center" vertical="center"/>
      <protection locked="0"/>
    </xf>
    <xf numFmtId="0" fontId="67" fillId="26" borderId="6" xfId="25" applyFont="1" applyFill="1" applyBorder="1" applyAlignment="1" applyProtection="1">
      <alignment horizontal="center" vertical="center"/>
      <protection locked="0"/>
    </xf>
    <xf numFmtId="0" fontId="67" fillId="26" borderId="13" xfId="25" applyFont="1" applyFill="1" applyBorder="1" applyAlignment="1" applyProtection="1">
      <alignment horizontal="center" vertical="center"/>
      <protection locked="0"/>
    </xf>
    <xf numFmtId="0" fontId="67" fillId="2" borderId="1" xfId="25" applyFont="1" applyFill="1" applyBorder="1" applyAlignment="1" applyProtection="1">
      <alignment horizontal="center" vertical="center" wrapText="1"/>
      <protection locked="0"/>
    </xf>
    <xf numFmtId="0" fontId="67" fillId="0" borderId="1" xfId="25" applyFont="1" applyBorder="1" applyAlignment="1" applyProtection="1">
      <alignment horizontal="center" vertical="center"/>
      <protection locked="0"/>
    </xf>
    <xf numFmtId="0" fontId="67" fillId="26" borderId="19" xfId="25" applyFont="1" applyFill="1" applyBorder="1" applyAlignment="1" applyProtection="1">
      <alignment horizontal="center" vertical="center" wrapText="1"/>
      <protection locked="0"/>
    </xf>
    <xf numFmtId="0" fontId="67" fillId="26" borderId="26" xfId="25" applyFont="1" applyFill="1" applyBorder="1" applyAlignment="1" applyProtection="1">
      <alignment horizontal="center" vertical="center" wrapText="1"/>
      <protection locked="0"/>
    </xf>
    <xf numFmtId="0" fontId="67" fillId="26" borderId="3" xfId="25" applyFont="1" applyFill="1" applyBorder="1" applyAlignment="1" applyProtection="1">
      <alignment horizontal="center" vertical="center"/>
      <protection locked="0"/>
    </xf>
    <xf numFmtId="0" fontId="67" fillId="26" borderId="4" xfId="25" applyFont="1" applyFill="1" applyBorder="1" applyAlignment="1" applyProtection="1">
      <alignment horizontal="center" vertical="center"/>
      <protection locked="0"/>
    </xf>
    <xf numFmtId="0" fontId="67" fillId="26" borderId="2" xfId="25" applyFont="1" applyFill="1" applyBorder="1" applyAlignment="1" applyProtection="1">
      <alignment horizontal="center" vertical="center"/>
      <protection locked="0"/>
    </xf>
    <xf numFmtId="0" fontId="67" fillId="0" borderId="26" xfId="25" applyFont="1" applyBorder="1" applyAlignment="1" applyProtection="1">
      <alignment horizontal="center" vertical="center" wrapText="1"/>
      <protection locked="0"/>
    </xf>
    <xf numFmtId="0" fontId="67" fillId="0" borderId="1" xfId="25" applyFont="1" applyBorder="1" applyAlignment="1" applyProtection="1">
      <alignment horizontal="center" vertical="center" wrapText="1"/>
      <protection locked="0"/>
    </xf>
    <xf numFmtId="0" fontId="67" fillId="0" borderId="3" xfId="25" applyFont="1" applyBorder="1" applyAlignment="1" applyProtection="1">
      <alignment horizontal="center" vertical="center"/>
      <protection locked="0"/>
    </xf>
    <xf numFmtId="0" fontId="67" fillId="0" borderId="4" xfId="25" applyFont="1" applyBorder="1" applyAlignment="1" applyProtection="1">
      <alignment horizontal="center" vertical="center"/>
      <protection locked="0"/>
    </xf>
    <xf numFmtId="0" fontId="67" fillId="0" borderId="19" xfId="25" applyFont="1" applyBorder="1" applyAlignment="1" applyProtection="1">
      <alignment horizontal="center" vertical="center" wrapText="1"/>
      <protection locked="0"/>
    </xf>
    <xf numFmtId="0" fontId="3" fillId="26" borderId="1" xfId="25" applyFont="1" applyFill="1" applyBorder="1" applyAlignment="1" applyProtection="1">
      <alignment horizontal="center"/>
      <protection locked="0"/>
    </xf>
    <xf numFmtId="0" fontId="9" fillId="26" borderId="8" xfId="25" applyFont="1" applyFill="1" applyBorder="1" applyAlignment="1" applyProtection="1">
      <alignment horizontal="center" vertical="center" wrapText="1"/>
      <protection locked="0"/>
    </xf>
    <xf numFmtId="0" fontId="9" fillId="26" borderId="7" xfId="25" applyFont="1" applyFill="1" applyBorder="1" applyAlignment="1" applyProtection="1">
      <alignment horizontal="center" vertical="center" wrapText="1"/>
      <protection locked="0"/>
    </xf>
    <xf numFmtId="0" fontId="9" fillId="26" borderId="9" xfId="25" applyFont="1" applyFill="1" applyBorder="1" applyAlignment="1" applyProtection="1">
      <alignment horizontal="center" vertical="center" wrapText="1"/>
      <protection locked="0"/>
    </xf>
    <xf numFmtId="0" fontId="9" fillId="26" borderId="10" xfId="25" applyFont="1" applyFill="1" applyBorder="1" applyAlignment="1" applyProtection="1">
      <alignment horizontal="center" vertical="center" wrapText="1"/>
      <protection locked="0"/>
    </xf>
    <xf numFmtId="0" fontId="9" fillId="26" borderId="0" xfId="25" applyFont="1" applyFill="1" applyAlignment="1" applyProtection="1">
      <alignment horizontal="center" vertical="center" wrapText="1"/>
      <protection locked="0"/>
    </xf>
    <xf numFmtId="0" fontId="9" fillId="26" borderId="5" xfId="25" applyFont="1" applyFill="1" applyBorder="1" applyAlignment="1" applyProtection="1">
      <alignment horizontal="center" vertical="center" wrapText="1"/>
      <protection locked="0"/>
    </xf>
    <xf numFmtId="0" fontId="9" fillId="26" borderId="12" xfId="25" applyFont="1" applyFill="1" applyBorder="1" applyAlignment="1" applyProtection="1">
      <alignment horizontal="center" vertical="center" wrapText="1"/>
      <protection locked="0"/>
    </xf>
    <xf numFmtId="0" fontId="9" fillId="26" borderId="6" xfId="25" applyFont="1" applyFill="1" applyBorder="1" applyAlignment="1" applyProtection="1">
      <alignment horizontal="center" vertical="center" wrapText="1"/>
      <protection locked="0"/>
    </xf>
    <xf numFmtId="0" fontId="9" fillId="26" borderId="13" xfId="25" applyFont="1" applyFill="1" applyBorder="1" applyAlignment="1" applyProtection="1">
      <alignment horizontal="center" vertical="center" wrapText="1"/>
      <protection locked="0"/>
    </xf>
    <xf numFmtId="0" fontId="67" fillId="26" borderId="0" xfId="25" applyFont="1" applyFill="1" applyAlignment="1" applyProtection="1">
      <alignment horizontal="center" vertical="top"/>
      <protection locked="0"/>
    </xf>
    <xf numFmtId="0" fontId="67" fillId="26" borderId="0" xfId="25" applyFont="1" applyFill="1" applyAlignment="1" applyProtection="1">
      <alignment horizontal="right" vertical="top"/>
      <protection locked="0"/>
    </xf>
    <xf numFmtId="0" fontId="67" fillId="24" borderId="3" xfId="25" applyFont="1" applyFill="1" applyBorder="1" applyAlignment="1" applyProtection="1">
      <alignment horizontal="center" vertical="center"/>
      <protection locked="0"/>
    </xf>
    <xf numFmtId="0" fontId="67" fillId="24" borderId="4" xfId="25" applyFont="1" applyFill="1" applyBorder="1" applyAlignment="1" applyProtection="1">
      <alignment horizontal="center" vertical="center"/>
      <protection locked="0"/>
    </xf>
    <xf numFmtId="0" fontId="67" fillId="24" borderId="2" xfId="25" applyFont="1" applyFill="1" applyBorder="1" applyAlignment="1" applyProtection="1">
      <alignment horizontal="center" vertical="center"/>
      <protection locked="0"/>
    </xf>
    <xf numFmtId="0" fontId="67" fillId="25" borderId="3" xfId="25" applyFont="1" applyFill="1" applyBorder="1" applyAlignment="1" applyProtection="1">
      <alignment horizontal="center" vertical="center"/>
      <protection locked="0"/>
    </xf>
    <xf numFmtId="0" fontId="67" fillId="25" borderId="4" xfId="25" applyFont="1" applyFill="1" applyBorder="1" applyAlignment="1" applyProtection="1">
      <alignment horizontal="center" vertical="center"/>
      <protection locked="0"/>
    </xf>
    <xf numFmtId="0" fontId="67" fillId="25" borderId="2" xfId="25" applyFont="1" applyFill="1" applyBorder="1" applyAlignment="1" applyProtection="1">
      <alignment horizontal="center" vertical="center"/>
      <protection locked="0"/>
    </xf>
    <xf numFmtId="0" fontId="67" fillId="11" borderId="1" xfId="25" applyFont="1" applyFill="1" applyBorder="1" applyAlignment="1" applyProtection="1">
      <alignment horizontal="center" vertical="center"/>
      <protection locked="0"/>
    </xf>
  </cellXfs>
  <cellStyles count="26">
    <cellStyle name="Bueno" xfId="21" builtinId="26"/>
    <cellStyle name="Énfasis2" xfId="23" builtinId="33"/>
    <cellStyle name="Millares" xfId="6" builtinId="3"/>
    <cellStyle name="Millares [0]" xfId="19" builtinId="6"/>
    <cellStyle name="Millares [0] 2" xfId="2" xr:uid="{00000000-0005-0000-0000-000001000000}"/>
    <cellStyle name="Millares 2" xfId="10" xr:uid="{FDE0933C-5F08-428F-BCF7-5ABF31EADCE1}"/>
    <cellStyle name="Millares 2 2" xfId="17" xr:uid="{274C4709-3BD4-4FF0-9E16-0E4258033C97}"/>
    <cellStyle name="Moneda [0]" xfId="20" builtinId="7"/>
    <cellStyle name="Neutral" xfId="22" builtinId="28"/>
    <cellStyle name="Neutral 2" xfId="5" xr:uid="{00000000-0005-0000-0000-000002000000}"/>
    <cellStyle name="Normal" xfId="0" builtinId="0"/>
    <cellStyle name="Normal 11" xfId="15" xr:uid="{41451425-6233-4FDA-93AD-DC129C1174CF}"/>
    <cellStyle name="Normal 18" xfId="4" xr:uid="{00000000-0005-0000-0000-000004000000}"/>
    <cellStyle name="Normal 2" xfId="3" xr:uid="{00000000-0005-0000-0000-000005000000}"/>
    <cellStyle name="Normal 2 2" xfId="13" xr:uid="{65201B98-68F9-424D-AC73-D23F8E6CBA72}"/>
    <cellStyle name="Normal 2 3" xfId="16" xr:uid="{56D06C67-2CD7-4B45-B6DE-59E6A24D5FC7}"/>
    <cellStyle name="Normal 3" xfId="7" xr:uid="{0DE3A2DD-8D72-4F48-BB68-01A3E7479597}"/>
    <cellStyle name="Normal 4" xfId="18" xr:uid="{EB378584-0801-40B5-80B4-5C5BC72723DA}"/>
    <cellStyle name="Normal 4 2" xfId="24" xr:uid="{C128B7BD-735E-4401-B2DA-289759062E67}"/>
    <cellStyle name="Normal 5" xfId="25" xr:uid="{4E819AA2-3592-45B0-ACB4-33EFC3260076}"/>
    <cellStyle name="Normal 7 2" xfId="11" xr:uid="{15F69D1D-1E63-425A-8625-ACD9EDF7A9AA}"/>
    <cellStyle name="Porcentaje" xfId="1" builtinId="5"/>
    <cellStyle name="Porcentaje 2" xfId="8" xr:uid="{79D92A9D-6235-4FDA-B5FB-B56B4DE54F7F}"/>
    <cellStyle name="Porcentaje 2 2" xfId="9" xr:uid="{47ABAAE5-2779-4C21-800D-B64AF2E22C6D}"/>
    <cellStyle name="Porcentaje 2 3" xfId="14" xr:uid="{1ED8DA54-009C-4C08-B4B2-15681B9886D9}"/>
    <cellStyle name="Porcentaje 5 2" xfId="12" xr:uid="{B4AE56A3-1565-408C-934B-134CCAF6EB0F}"/>
  </cellStyles>
  <dxfs count="299">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patternType="solid">
          <fgColor rgb="FFC5E0B3"/>
          <bgColor rgb="FFC5E0B3"/>
        </patternFill>
      </fill>
    </dxf>
    <dxf>
      <fill>
        <patternFill patternType="solid">
          <fgColor rgb="FFFF0000"/>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alignment horizontal="center" vertical="center"/>
    </dxf>
    <dxf>
      <font>
        <b val="0"/>
        <i val="0"/>
        <strike val="0"/>
        <condense val="0"/>
        <extend val="0"/>
        <outline val="0"/>
        <shadow val="0"/>
        <u val="none"/>
        <vertAlign val="baseline"/>
        <sz val="14"/>
        <color theme="1"/>
        <name val="Calibri"/>
        <family val="2"/>
        <scheme val="minor"/>
      </font>
      <numFmt numFmtId="165"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horizontal="center" vertical="center"/>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0" hidden="0"/>
    </dxf>
    <dxf>
      <font>
        <strike val="0"/>
        <outline val="0"/>
        <shadow val="0"/>
        <u val="none"/>
        <vertAlign val="baseline"/>
        <sz val="11"/>
        <color auto="1"/>
        <name val="Arial"/>
        <family val="2"/>
        <scheme val="none"/>
      </font>
      <alignment textRotation="0" wrapText="0" indent="0" justifyLastLine="0" shrinkToFit="0" readingOrder="0"/>
      <protection locked="0" hidden="0"/>
    </dxf>
    <dxf>
      <alignment horizontal="center" textRotation="0" wrapText="0" indent="0" justifyLastLine="0" shrinkToFit="0" readingOrder="0"/>
      <protection locked="1" hidden="0"/>
    </dxf>
    <dxf>
      <alignment textRotation="0" wrapText="0" indent="0" justifyLastLine="0" shrinkToFit="0" readingOrder="0"/>
      <protection locked="0"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right style="hair">
          <color indexed="64"/>
        </right>
        <top style="hair">
          <color indexed="64"/>
        </top>
        <bottom/>
      </border>
      <protection locked="1" hidden="0"/>
    </dxf>
    <dxf>
      <alignment textRotation="0" wrapText="0" indent="0" justifyLastLine="0" shrinkToFit="0" readingOrder="0"/>
      <protection locked="1" hidden="0"/>
    </dxf>
    <dxf>
      <border diagonalUp="0" diagonalDown="0">
        <left style="thin">
          <color indexed="64"/>
        </left>
        <right style="thin">
          <color indexed="64"/>
        </right>
        <top style="thin">
          <color indexed="64"/>
        </top>
        <bottom/>
      </border>
    </dxf>
    <dxf>
      <alignment textRotation="0" wrapText="0"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b/>
        <i val="0"/>
        <name val="Century Gothic"/>
        <family val="2"/>
        <scheme val="none"/>
      </font>
    </dxf>
    <dxf>
      <font>
        <b val="0"/>
        <i val="0"/>
        <strike val="0"/>
        <sz val="11"/>
        <color auto="1"/>
        <name val="Century Gothic"/>
        <family val="2"/>
        <scheme val="none"/>
      </font>
      <fill>
        <patternFill>
          <bgColor theme="7" tint="0.79998168889431442"/>
        </patternFill>
      </fill>
      <border diagonalUp="1">
        <left style="slantDashDot">
          <color theme="7"/>
        </left>
        <right style="slantDashDot">
          <color theme="7"/>
        </right>
        <top style="slantDashDot">
          <color theme="7"/>
        </top>
        <bottom style="slantDashDot">
          <color theme="7"/>
        </bottom>
        <diagonal style="slantDashDot">
          <color theme="7"/>
        </diagonal>
      </border>
    </dxf>
    <dxf>
      <font>
        <name val="Century Gothic"/>
        <family val="2"/>
        <scheme val="none"/>
      </font>
    </dxf>
  </dxfs>
  <tableStyles count="2" defaultTableStyle="TableStyleMedium2" defaultPivotStyle="PivotStyleLight16">
    <tableStyle name="Estilo de segmentación de datos 1" pivot="0" table="0" count="1" xr9:uid="{E2E86F85-FA1C-4A88-A911-6B2B72A3AB84}">
      <tableStyleElement type="headerRow" dxfId="298"/>
    </tableStyle>
    <tableStyle name="SEGUIMIENTO" pivot="0" table="0" count="5" xr9:uid="{502FC637-A9A8-418E-888E-CEF8F1FFEAF7}">
      <tableStyleElement type="wholeTable" dxfId="297"/>
      <tableStyleElement type="headerRow" dxfId="296"/>
    </tableStyle>
  </tableStyles>
  <colors>
    <mruColors>
      <color rgb="FF6A310A"/>
    </mruColors>
  </colors>
  <extLst>
    <ext xmlns:x14="http://schemas.microsoft.com/office/spreadsheetml/2009/9/main" uri="{46F421CA-312F-682f-3DD2-61675219B42D}">
      <x14:dxfs count="3">
        <dxf>
          <fill>
            <patternFill>
              <bgColor theme="8"/>
            </patternFill>
          </fill>
        </dxf>
        <dxf>
          <fill>
            <patternFill>
              <bgColor theme="6"/>
            </patternFill>
          </fill>
        </dxf>
        <dxf>
          <fill>
            <patternFill>
              <bgColor theme="0"/>
            </patternFill>
          </fill>
        </dxf>
      </x14:dxfs>
    </ext>
    <ext xmlns:x14="http://schemas.microsoft.com/office/spreadsheetml/2009/9/main" uri="{EB79DEF2-80B8-43e5-95BD-54CBDDF9020C}">
      <x14:slicerStyles defaultSlicerStyle="SEGUIMIENTO">
        <x14:slicerStyle name="Estilo de segmentación de datos 1"/>
        <x14:slicerStyle name="SEGUIMIENTO">
          <x14:slicerStyleElements>
            <x14:slicerStyleElement type="selectedItemWithData" dxfId="2"/>
            <x14:slicerStyleElement type="hoveredUn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[5]Hoja1!$E$2</c:f>
              <c:strCache>
                <c:ptCount val="1"/>
                <c:pt idx="0">
                  <c:v>Cumplimiento</c:v>
                </c:pt>
              </c:strCache>
            </c:strRef>
          </c:tx>
          <c:marker>
            <c:symbol val="none"/>
          </c:marker>
          <c:dLbls>
            <c:dLbl>
              <c:idx val="0"/>
              <c:layout>
                <c:manualLayout>
                  <c:x val="-5.5555555555555552E-2"/>
                  <c:y val="-5.5555555555555552E-2"/>
                </c:manualLayout>
              </c:layout>
              <c:spPr>
                <a:solidFill>
                  <a:srgbClr val="92D050"/>
                </a:solidFill>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5-4905-A05A-C78208EBAAF2}"/>
                </c:ext>
              </c:extLst>
            </c:dLbl>
            <c:dLbl>
              <c:idx val="2"/>
              <c:layout>
                <c:manualLayout>
                  <c:x val="-1.6666666666666666E-2"/>
                  <c:y val="-5.5555555555555552E-2"/>
                </c:manualLayout>
              </c:layout>
              <c:spPr>
                <a:solidFill>
                  <a:srgbClr val="92D050"/>
                </a:solidFill>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45-4905-A05A-C78208EBAA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3175">
                <a:solidFill>
                  <a:schemeClr val="accent1"/>
                </a:solidFill>
                <a:prstDash val="sysDash"/>
              </a:ln>
              <a:effectLst>
                <a:outerShdw blurRad="50800" dist="50800" dir="5400000" algn="ctr" rotWithShape="0">
                  <a:schemeClr val="accent1"/>
                </a:outerShdw>
              </a:effectLst>
            </c:spPr>
            <c:trendlineType val="linear"/>
            <c:dispRSqr val="0"/>
            <c:dispEq val="0"/>
          </c:trendline>
          <c:trendline>
            <c:name>Tendencia</c:name>
            <c:spPr>
              <a:ln>
                <a:prstDash val="sysDash"/>
              </a:ln>
            </c:spPr>
            <c:trendlineType val="linear"/>
            <c:dispRSqr val="0"/>
            <c:dispEq val="0"/>
          </c:trendline>
          <c:cat>
            <c:strRef>
              <c:f>[5]Hoja1!$D$3:$D$5</c:f>
              <c:strCache>
                <c:ptCount val="3"/>
                <c:pt idx="0">
                  <c:v>Junio</c:v>
                </c:pt>
                <c:pt idx="1">
                  <c:v>Diciembre</c:v>
                </c:pt>
                <c:pt idx="2">
                  <c:v>Vigencia</c:v>
                </c:pt>
              </c:strCache>
            </c:strRef>
          </c:cat>
          <c:val>
            <c:numRef>
              <c:f>[5]Hoja1!$E$3:$E$5</c:f>
              <c:numCache>
                <c:formatCode>General</c:formatCode>
                <c:ptCount val="3"/>
                <c:pt idx="0">
                  <c:v>0.94390243902439019</c:v>
                </c:pt>
                <c:pt idx="2">
                  <c:v>0.94390243902439019</c:v>
                </c:pt>
              </c:numCache>
            </c:numRef>
          </c:val>
          <c:smooth val="0"/>
          <c:extLst>
            <c:ext xmlns:c16="http://schemas.microsoft.com/office/drawing/2014/chart" uri="{C3380CC4-5D6E-409C-BE32-E72D297353CC}">
              <c16:uniqueId val="{00000004-1645-4905-A05A-C78208EBAAF2}"/>
            </c:ext>
          </c:extLst>
        </c:ser>
        <c:dLbls>
          <c:showLegendKey val="0"/>
          <c:showVal val="1"/>
          <c:showCatName val="0"/>
          <c:showSerName val="0"/>
          <c:showPercent val="0"/>
          <c:showBubbleSize val="0"/>
        </c:dLbls>
        <c:smooth val="0"/>
        <c:axId val="562269856"/>
        <c:axId val="562258976"/>
      </c:lineChart>
      <c:catAx>
        <c:axId val="562269856"/>
        <c:scaling>
          <c:orientation val="minMax"/>
        </c:scaling>
        <c:delete val="0"/>
        <c:axPos val="b"/>
        <c:numFmt formatCode="General" sourceLinked="0"/>
        <c:majorTickMark val="none"/>
        <c:minorTickMark val="none"/>
        <c:tickLblPos val="nextTo"/>
        <c:crossAx val="562258976"/>
        <c:crosses val="autoZero"/>
        <c:auto val="1"/>
        <c:lblAlgn val="ctr"/>
        <c:lblOffset val="100"/>
        <c:noMultiLvlLbl val="0"/>
      </c:catAx>
      <c:valAx>
        <c:axId val="562258976"/>
        <c:scaling>
          <c:orientation val="minMax"/>
          <c:max val="1"/>
          <c:min val="0.8"/>
        </c:scaling>
        <c:delete val="0"/>
        <c:axPos val="l"/>
        <c:numFmt formatCode="General" sourceLinked="1"/>
        <c:majorTickMark val="none"/>
        <c:minorTickMark val="none"/>
        <c:tickLblPos val="nextTo"/>
        <c:crossAx val="562269856"/>
        <c:crosses val="autoZero"/>
        <c:crossBetween val="between"/>
      </c:valAx>
    </c:plotArea>
    <c:legend>
      <c:legendPos val="b"/>
      <c:legendEntry>
        <c:idx val="1"/>
        <c:delete val="1"/>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A722-4386-B35C-EC29EBEC4AF8}"/>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A722-4386-B35C-EC29EBEC4AF8}"/>
              </c:ext>
            </c:extLst>
          </c:dPt>
          <c:cat>
            <c:strRef>
              <c:f>[14]Hoja1!$A$6:$A$8</c:f>
              <c:strCache>
                <c:ptCount val="3"/>
                <c:pt idx="0">
                  <c:v>Semestre 1</c:v>
                </c:pt>
                <c:pt idx="1">
                  <c:v>Semestre 2</c:v>
                </c:pt>
                <c:pt idx="2">
                  <c:v>Vigencia</c:v>
                </c:pt>
              </c:strCache>
            </c:strRef>
          </c:cat>
          <c:val>
            <c:numRef>
              <c:f>[14]Hoja1!$B$6:$B$8</c:f>
              <c:numCache>
                <c:formatCode>General</c:formatCode>
                <c:ptCount val="3"/>
                <c:pt idx="0">
                  <c:v>0</c:v>
                </c:pt>
                <c:pt idx="1">
                  <c:v>0</c:v>
                </c:pt>
                <c:pt idx="2">
                  <c:v>0</c:v>
                </c:pt>
              </c:numCache>
            </c:numRef>
          </c:val>
          <c:extLst>
            <c:ext xmlns:c16="http://schemas.microsoft.com/office/drawing/2014/chart" uri="{C3380CC4-5D6E-409C-BE32-E72D297353CC}">
              <c16:uniqueId val="{00000004-A722-4386-B35C-EC29EBEC4AF8}"/>
            </c:ext>
          </c:extLst>
        </c:ser>
        <c:ser>
          <c:idx val="1"/>
          <c:order val="1"/>
          <c:tx>
            <c:v>Meta</c:v>
          </c:tx>
          <c:spPr>
            <a:solidFill>
              <a:srgbClr val="A5A5A5"/>
            </a:solidFill>
            <a:ln w="25400">
              <a:noFill/>
            </a:ln>
          </c:spPr>
          <c:invertIfNegative val="0"/>
          <c:cat>
            <c:strRef>
              <c:f>[14]Hoja1!$A$6:$A$8</c:f>
              <c:strCache>
                <c:ptCount val="3"/>
                <c:pt idx="0">
                  <c:v>Semestre 1</c:v>
                </c:pt>
                <c:pt idx="1">
                  <c:v>Semestre 2</c:v>
                </c:pt>
                <c:pt idx="2">
                  <c:v>Vigencia</c:v>
                </c:pt>
              </c:strCache>
            </c:strRef>
          </c:cat>
          <c:val>
            <c:numRef>
              <c:f>[14]Hoja1!$C$6:$C$8</c:f>
              <c:numCache>
                <c:formatCode>General</c:formatCode>
                <c:ptCount val="3"/>
                <c:pt idx="0">
                  <c:v>0</c:v>
                </c:pt>
                <c:pt idx="1">
                  <c:v>0</c:v>
                </c:pt>
                <c:pt idx="2">
                  <c:v>1</c:v>
                </c:pt>
              </c:numCache>
            </c:numRef>
          </c:val>
          <c:extLst>
            <c:ext xmlns:c16="http://schemas.microsoft.com/office/drawing/2014/chart" uri="{C3380CC4-5D6E-409C-BE32-E72D297353CC}">
              <c16:uniqueId val="{00000005-A722-4386-B35C-EC29EBEC4AF8}"/>
            </c:ext>
          </c:extLst>
        </c:ser>
        <c:dLbls>
          <c:showLegendKey val="0"/>
          <c:showVal val="0"/>
          <c:showCatName val="0"/>
          <c:showSerName val="0"/>
          <c:showPercent val="0"/>
          <c:showBubbleSize val="0"/>
        </c:dLbls>
        <c:gapWidth val="150"/>
        <c:axId val="562270400"/>
        <c:axId val="562261152"/>
      </c:barChart>
      <c:catAx>
        <c:axId val="562270400"/>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62261152"/>
        <c:crosses val="autoZero"/>
        <c:auto val="1"/>
        <c:lblAlgn val="ctr"/>
        <c:lblOffset val="100"/>
        <c:noMultiLvlLbl val="0"/>
      </c:catAx>
      <c:valAx>
        <c:axId val="562261152"/>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62270400"/>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hyperlink" Target="#Men&#250;!A1"/></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2.png"/><Relationship Id="rId68" Type="http://schemas.openxmlformats.org/officeDocument/2006/relationships/image" Target="../media/image67.png"/><Relationship Id="rId76" Type="http://schemas.openxmlformats.org/officeDocument/2006/relationships/image" Target="../media/image75.png"/><Relationship Id="rId84" Type="http://schemas.openxmlformats.org/officeDocument/2006/relationships/image" Target="../media/image83.png"/><Relationship Id="rId89" Type="http://schemas.openxmlformats.org/officeDocument/2006/relationships/image" Target="../media/image88.png"/><Relationship Id="rId7" Type="http://schemas.openxmlformats.org/officeDocument/2006/relationships/image" Target="../media/image7.png"/><Relationship Id="rId71" Type="http://schemas.openxmlformats.org/officeDocument/2006/relationships/image" Target="../media/image70.png"/><Relationship Id="rId92" Type="http://schemas.openxmlformats.org/officeDocument/2006/relationships/image" Target="../media/image91.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5.png"/><Relationship Id="rId74" Type="http://schemas.openxmlformats.org/officeDocument/2006/relationships/image" Target="../media/image73.png"/><Relationship Id="rId79" Type="http://schemas.openxmlformats.org/officeDocument/2006/relationships/image" Target="../media/image78.png"/><Relationship Id="rId87" Type="http://schemas.openxmlformats.org/officeDocument/2006/relationships/image" Target="../media/image86.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1.png"/><Relationship Id="rId90" Type="http://schemas.openxmlformats.org/officeDocument/2006/relationships/image" Target="../media/image89.png"/><Relationship Id="rId95" Type="http://schemas.openxmlformats.org/officeDocument/2006/relationships/image" Target="../media/image94.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3.png"/><Relationship Id="rId69" Type="http://schemas.openxmlformats.org/officeDocument/2006/relationships/image" Target="../media/image68.png"/><Relationship Id="rId77" Type="http://schemas.openxmlformats.org/officeDocument/2006/relationships/image" Target="../media/image7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1.png"/><Relationship Id="rId80" Type="http://schemas.openxmlformats.org/officeDocument/2006/relationships/image" Target="../media/image79.png"/><Relationship Id="rId85" Type="http://schemas.openxmlformats.org/officeDocument/2006/relationships/image" Target="../media/image84.png"/><Relationship Id="rId93" Type="http://schemas.openxmlformats.org/officeDocument/2006/relationships/image" Target="../media/image92.png"/><Relationship Id="rId3"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chart" Target="../charts/chart2.xml"/><Relationship Id="rId70" Type="http://schemas.openxmlformats.org/officeDocument/2006/relationships/image" Target="../media/image69.png"/><Relationship Id="rId75" Type="http://schemas.openxmlformats.org/officeDocument/2006/relationships/image" Target="../media/image74.png"/><Relationship Id="rId83" Type="http://schemas.openxmlformats.org/officeDocument/2006/relationships/image" Target="../media/image82.png"/><Relationship Id="rId88" Type="http://schemas.openxmlformats.org/officeDocument/2006/relationships/image" Target="../media/image87.png"/><Relationship Id="rId91" Type="http://schemas.openxmlformats.org/officeDocument/2006/relationships/image" Target="../media/image90.png"/><Relationship Id="rId96" Type="http://schemas.openxmlformats.org/officeDocument/2006/relationships/image" Target="../media/image95.png"/><Relationship Id="rId1" Type="http://schemas.openxmlformats.org/officeDocument/2006/relationships/image" Target="../media/image3.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4.png"/><Relationship Id="rId73" Type="http://schemas.openxmlformats.org/officeDocument/2006/relationships/image" Target="../media/image72.png"/><Relationship Id="rId78" Type="http://schemas.openxmlformats.org/officeDocument/2006/relationships/image" Target="../media/image77.png"/><Relationship Id="rId81" Type="http://schemas.openxmlformats.org/officeDocument/2006/relationships/image" Target="../media/image80.png"/><Relationship Id="rId86" Type="http://schemas.openxmlformats.org/officeDocument/2006/relationships/image" Target="../media/image85.png"/><Relationship Id="rId94" Type="http://schemas.openxmlformats.org/officeDocument/2006/relationships/image" Target="../media/image93.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628775" y="6000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134099" y="17335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3171825" y="24003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143624" y="24002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00000000-0008-0000-0100-000006000000}"/>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twoCellAnchor editAs="oneCell">
    <xdr:from>
      <xdr:col>2</xdr:col>
      <xdr:colOff>447675</xdr:colOff>
      <xdr:row>5</xdr:row>
      <xdr:rowOff>0</xdr:rowOff>
    </xdr:from>
    <xdr:to>
      <xdr:col>3</xdr:col>
      <xdr:colOff>625689</xdr:colOff>
      <xdr:row>13</xdr:row>
      <xdr:rowOff>25753</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1524000"/>
          <a:ext cx="940014" cy="1549753"/>
        </a:xfrm>
        <a:prstGeom prst="rect">
          <a:avLst/>
        </a:prstGeom>
      </xdr:spPr>
    </xdr:pic>
    <xdr:clientData/>
  </xdr:twoCellAnchor>
  <xdr:twoCellAnchor>
    <xdr:from>
      <xdr:col>4</xdr:col>
      <xdr:colOff>695325</xdr:colOff>
      <xdr:row>1</xdr:row>
      <xdr:rowOff>104775</xdr:rowOff>
    </xdr:from>
    <xdr:to>
      <xdr:col>7</xdr:col>
      <xdr:colOff>685800</xdr:colOff>
      <xdr:row>4</xdr:row>
      <xdr:rowOff>57151</xdr:rowOff>
    </xdr:to>
    <xdr:sp macro="" textlink="">
      <xdr:nvSpPr>
        <xdr:cNvPr id="9" name="Rectángulo 8">
          <a:extLst>
            <a:ext uri="{FF2B5EF4-FFF2-40B4-BE49-F238E27FC236}">
              <a16:creationId xmlns:a16="http://schemas.microsoft.com/office/drawing/2014/main" id="{00000000-0008-0000-0100-000009000000}"/>
            </a:ext>
          </a:extLst>
        </xdr:cNvPr>
        <xdr:cNvSpPr/>
      </xdr:nvSpPr>
      <xdr:spPr>
        <a:xfrm>
          <a:off x="3743325" y="8667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2022</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11" name="Rectángulo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153149" y="30860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2" name="Rectángulo 11">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3171825" y="30956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3457575</xdr:colOff>
      <xdr:row>3</xdr:row>
      <xdr:rowOff>114300</xdr:rowOff>
    </xdr:from>
    <xdr:to>
      <xdr:col>1</xdr:col>
      <xdr:colOff>695325</xdr:colOff>
      <xdr:row>5</xdr:row>
      <xdr:rowOff>161925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3457575" y="657225"/>
          <a:ext cx="714375" cy="4095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457200</xdr:colOff>
      <xdr:row>1</xdr:row>
      <xdr:rowOff>110219</xdr:rowOff>
    </xdr:from>
    <xdr:to>
      <xdr:col>1</xdr:col>
      <xdr:colOff>2558142</xdr:colOff>
      <xdr:row>4</xdr:row>
      <xdr:rowOff>293806</xdr:rowOff>
    </xdr:to>
    <xdr:pic>
      <xdr:nvPicPr>
        <xdr:cNvPr id="2" name="Picture 1" descr="escudo-alc">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615044"/>
          <a:ext cx="2100942" cy="1212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438150" y="40821"/>
          <a:ext cx="762000" cy="40821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202405</xdr:colOff>
      <xdr:row>0</xdr:row>
      <xdr:rowOff>54767</xdr:rowOff>
    </xdr:from>
    <xdr:to>
      <xdr:col>1</xdr:col>
      <xdr:colOff>857249</xdr:colOff>
      <xdr:row>0</xdr:row>
      <xdr:rowOff>376236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54830" y="54767"/>
          <a:ext cx="654844" cy="32146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C841AAF0-CFF9-4606-889E-7A81C7338A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261992</xdr:colOff>
      <xdr:row>1</xdr:row>
      <xdr:rowOff>252069</xdr:rowOff>
    </xdr:from>
    <xdr:to>
      <xdr:col>2</xdr:col>
      <xdr:colOff>984250</xdr:colOff>
      <xdr:row>4</xdr:row>
      <xdr:rowOff>31750</xdr:rowOff>
    </xdr:to>
    <xdr:pic>
      <xdr:nvPicPr>
        <xdr:cNvPr id="3" name="Imagen 2" descr="escudo-alc">
          <a:extLst>
            <a:ext uri="{FF2B5EF4-FFF2-40B4-BE49-F238E27FC236}">
              <a16:creationId xmlns:a16="http://schemas.microsoft.com/office/drawing/2014/main" id="{3BDCF459-D9AF-4435-9B70-E79E666243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09219"/>
          <a:ext cx="1950983"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1027339</xdr:colOff>
      <xdr:row>84</xdr:row>
      <xdr:rowOff>392565</xdr:rowOff>
    </xdr:from>
    <xdr:to>
      <xdr:col>88</xdr:col>
      <xdr:colOff>5750718</xdr:colOff>
      <xdr:row>84</xdr:row>
      <xdr:rowOff>3667124</xdr:rowOff>
    </xdr:to>
    <xdr:graphicFrame macro="">
      <xdr:nvGraphicFramePr>
        <xdr:cNvPr id="4" name="3 Gráfico">
          <a:extLst>
            <a:ext uri="{FF2B5EF4-FFF2-40B4-BE49-F238E27FC236}">
              <a16:creationId xmlns:a16="http://schemas.microsoft.com/office/drawing/2014/main" id="{01D0D585-07B8-4D2F-AD59-631731ED8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76201</xdr:colOff>
      <xdr:row>59</xdr:row>
      <xdr:rowOff>2778</xdr:rowOff>
    </xdr:from>
    <xdr:to>
      <xdr:col>17</xdr:col>
      <xdr:colOff>4763</xdr:colOff>
      <xdr:row>59</xdr:row>
      <xdr:rowOff>2778</xdr:rowOff>
    </xdr:to>
    <xdr:sp macro="" textlink="">
      <xdr:nvSpPr>
        <xdr:cNvPr id="5" name="CuadroTexto 4">
          <a:extLst>
            <a:ext uri="{FF2B5EF4-FFF2-40B4-BE49-F238E27FC236}">
              <a16:creationId xmlns:a16="http://schemas.microsoft.com/office/drawing/2014/main" id="{7E6A7DFE-8E77-46A1-A3CE-1BCCCEA91669}"/>
            </a:ext>
          </a:extLst>
        </xdr:cNvPr>
        <xdr:cNvSpPr txBox="1"/>
      </xdr:nvSpPr>
      <xdr:spPr>
        <a:xfrm>
          <a:off x="26508076" y="141896703"/>
          <a:ext cx="6810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twoCellAnchor editAs="oneCell">
    <xdr:from>
      <xdr:col>88</xdr:col>
      <xdr:colOff>436562</xdr:colOff>
      <xdr:row>59</xdr:row>
      <xdr:rowOff>250034</xdr:rowOff>
    </xdr:from>
    <xdr:to>
      <xdr:col>88</xdr:col>
      <xdr:colOff>6060282</xdr:colOff>
      <xdr:row>59</xdr:row>
      <xdr:rowOff>3300309</xdr:rowOff>
    </xdr:to>
    <xdr:pic>
      <xdr:nvPicPr>
        <xdr:cNvPr id="6" name="Imagen 5">
          <a:extLst>
            <a:ext uri="{FF2B5EF4-FFF2-40B4-BE49-F238E27FC236}">
              <a16:creationId xmlns:a16="http://schemas.microsoft.com/office/drawing/2014/main" id="{00DE10A6-DA58-40E1-87FC-BFA1CD8E03B5}"/>
            </a:ext>
          </a:extLst>
        </xdr:cNvPr>
        <xdr:cNvPicPr>
          <a:picLocks noChangeAspect="1"/>
        </xdr:cNvPicPr>
      </xdr:nvPicPr>
      <xdr:blipFill>
        <a:blip xmlns:r="http://schemas.openxmlformats.org/officeDocument/2006/relationships" r:embed="rId4"/>
        <a:stretch>
          <a:fillRect/>
        </a:stretch>
      </xdr:blipFill>
      <xdr:spPr>
        <a:xfrm>
          <a:off x="177763487" y="142143959"/>
          <a:ext cx="5623720" cy="3050275"/>
        </a:xfrm>
        <a:prstGeom prst="rect">
          <a:avLst/>
        </a:prstGeom>
      </xdr:spPr>
    </xdr:pic>
    <xdr:clientData/>
  </xdr:twoCellAnchor>
  <xdr:twoCellAnchor editAs="oneCell">
    <xdr:from>
      <xdr:col>88</xdr:col>
      <xdr:colOff>1062304</xdr:colOff>
      <xdr:row>62</xdr:row>
      <xdr:rowOff>194467</xdr:rowOff>
    </xdr:from>
    <xdr:to>
      <xdr:col>88</xdr:col>
      <xdr:colOff>5631655</xdr:colOff>
      <xdr:row>62</xdr:row>
      <xdr:rowOff>2763364</xdr:rowOff>
    </xdr:to>
    <xdr:pic>
      <xdr:nvPicPr>
        <xdr:cNvPr id="7" name="Imagen 6">
          <a:extLst>
            <a:ext uri="{FF2B5EF4-FFF2-40B4-BE49-F238E27FC236}">
              <a16:creationId xmlns:a16="http://schemas.microsoft.com/office/drawing/2014/main" id="{CB7DCEB7-13AC-4973-A50F-F5E61FC96837}"/>
            </a:ext>
          </a:extLst>
        </xdr:cNvPr>
        <xdr:cNvPicPr>
          <a:picLocks noChangeAspect="1"/>
        </xdr:cNvPicPr>
      </xdr:nvPicPr>
      <xdr:blipFill>
        <a:blip xmlns:r="http://schemas.openxmlformats.org/officeDocument/2006/relationships" r:embed="rId5"/>
        <a:stretch>
          <a:fillRect/>
        </a:stretch>
      </xdr:blipFill>
      <xdr:spPr>
        <a:xfrm>
          <a:off x="178389229" y="150270367"/>
          <a:ext cx="4569351" cy="2568897"/>
        </a:xfrm>
        <a:prstGeom prst="rect">
          <a:avLst/>
        </a:prstGeom>
      </xdr:spPr>
    </xdr:pic>
    <xdr:clientData/>
  </xdr:twoCellAnchor>
  <xdr:twoCellAnchor editAs="oneCell">
    <xdr:from>
      <xdr:col>88</xdr:col>
      <xdr:colOff>1041796</xdr:colOff>
      <xdr:row>82</xdr:row>
      <xdr:rowOff>101203</xdr:rowOff>
    </xdr:from>
    <xdr:to>
      <xdr:col>88</xdr:col>
      <xdr:colOff>5628766</xdr:colOff>
      <xdr:row>82</xdr:row>
      <xdr:rowOff>2333625</xdr:rowOff>
    </xdr:to>
    <xdr:pic>
      <xdr:nvPicPr>
        <xdr:cNvPr id="8" name="Imagen 7">
          <a:extLst>
            <a:ext uri="{FF2B5EF4-FFF2-40B4-BE49-F238E27FC236}">
              <a16:creationId xmlns:a16="http://schemas.microsoft.com/office/drawing/2014/main" id="{2B9BFBD2-026A-4C77-96DA-6A24528F7CDA}"/>
            </a:ext>
          </a:extLst>
        </xdr:cNvPr>
        <xdr:cNvPicPr>
          <a:picLocks noChangeAspect="1"/>
        </xdr:cNvPicPr>
      </xdr:nvPicPr>
      <xdr:blipFill>
        <a:blip xmlns:r="http://schemas.openxmlformats.org/officeDocument/2006/relationships" r:embed="rId6"/>
        <a:stretch>
          <a:fillRect/>
        </a:stretch>
      </xdr:blipFill>
      <xdr:spPr>
        <a:xfrm>
          <a:off x="178368721" y="221062153"/>
          <a:ext cx="4586970" cy="2232422"/>
        </a:xfrm>
        <a:prstGeom prst="rect">
          <a:avLst/>
        </a:prstGeom>
      </xdr:spPr>
    </xdr:pic>
    <xdr:clientData/>
  </xdr:twoCellAnchor>
  <xdr:twoCellAnchor editAs="oneCell">
    <xdr:from>
      <xdr:col>88</xdr:col>
      <xdr:colOff>1047751</xdr:colOff>
      <xdr:row>83</xdr:row>
      <xdr:rowOff>353219</xdr:rowOff>
    </xdr:from>
    <xdr:to>
      <xdr:col>88</xdr:col>
      <xdr:colOff>5634721</xdr:colOff>
      <xdr:row>83</xdr:row>
      <xdr:rowOff>3108850</xdr:rowOff>
    </xdr:to>
    <xdr:pic>
      <xdr:nvPicPr>
        <xdr:cNvPr id="9" name="Imagen 8">
          <a:extLst>
            <a:ext uri="{FF2B5EF4-FFF2-40B4-BE49-F238E27FC236}">
              <a16:creationId xmlns:a16="http://schemas.microsoft.com/office/drawing/2014/main" id="{1F6B7EF8-6CC8-4CFF-9971-D3948B71A351}"/>
            </a:ext>
          </a:extLst>
        </xdr:cNvPr>
        <xdr:cNvPicPr>
          <a:picLocks noChangeAspect="1"/>
        </xdr:cNvPicPr>
      </xdr:nvPicPr>
      <xdr:blipFill>
        <a:blip xmlns:r="http://schemas.openxmlformats.org/officeDocument/2006/relationships" r:embed="rId7"/>
        <a:stretch>
          <a:fillRect/>
        </a:stretch>
      </xdr:blipFill>
      <xdr:spPr>
        <a:xfrm>
          <a:off x="178374676" y="223800194"/>
          <a:ext cx="4586970" cy="2755631"/>
        </a:xfrm>
        <a:prstGeom prst="rect">
          <a:avLst/>
        </a:prstGeom>
      </xdr:spPr>
    </xdr:pic>
    <xdr:clientData/>
  </xdr:twoCellAnchor>
  <xdr:twoCellAnchor editAs="oneCell">
    <xdr:from>
      <xdr:col>88</xdr:col>
      <xdr:colOff>860048</xdr:colOff>
      <xdr:row>89</xdr:row>
      <xdr:rowOff>163286</xdr:rowOff>
    </xdr:from>
    <xdr:to>
      <xdr:col>88</xdr:col>
      <xdr:colOff>5920809</xdr:colOff>
      <xdr:row>89</xdr:row>
      <xdr:rowOff>2595562</xdr:rowOff>
    </xdr:to>
    <xdr:pic>
      <xdr:nvPicPr>
        <xdr:cNvPr id="10" name="Imagen 9">
          <a:extLst>
            <a:ext uri="{FF2B5EF4-FFF2-40B4-BE49-F238E27FC236}">
              <a16:creationId xmlns:a16="http://schemas.microsoft.com/office/drawing/2014/main" id="{6056028A-0314-4724-B44D-C23958585F3B}"/>
            </a:ext>
          </a:extLst>
        </xdr:cNvPr>
        <xdr:cNvPicPr>
          <a:picLocks noChangeAspect="1"/>
        </xdr:cNvPicPr>
      </xdr:nvPicPr>
      <xdr:blipFill>
        <a:blip xmlns:r="http://schemas.openxmlformats.org/officeDocument/2006/relationships" r:embed="rId8"/>
        <a:stretch>
          <a:fillRect/>
        </a:stretch>
      </xdr:blipFill>
      <xdr:spPr>
        <a:xfrm>
          <a:off x="178186973" y="243803261"/>
          <a:ext cx="5060761" cy="2432276"/>
        </a:xfrm>
        <a:prstGeom prst="rect">
          <a:avLst/>
        </a:prstGeom>
      </xdr:spPr>
    </xdr:pic>
    <xdr:clientData/>
  </xdr:twoCellAnchor>
  <xdr:twoCellAnchor editAs="oneCell">
    <xdr:from>
      <xdr:col>88</xdr:col>
      <xdr:colOff>1184010</xdr:colOff>
      <xdr:row>87</xdr:row>
      <xdr:rowOff>150813</xdr:rowOff>
    </xdr:from>
    <xdr:to>
      <xdr:col>88</xdr:col>
      <xdr:colOff>5603993</xdr:colOff>
      <xdr:row>87</xdr:row>
      <xdr:rowOff>2778417</xdr:rowOff>
    </xdr:to>
    <xdr:pic>
      <xdr:nvPicPr>
        <xdr:cNvPr id="11" name="Imagen 10">
          <a:extLst>
            <a:ext uri="{FF2B5EF4-FFF2-40B4-BE49-F238E27FC236}">
              <a16:creationId xmlns:a16="http://schemas.microsoft.com/office/drawing/2014/main" id="{A53AAD74-1611-4110-993E-D7D62E0CFECA}"/>
            </a:ext>
          </a:extLst>
        </xdr:cNvPr>
        <xdr:cNvPicPr>
          <a:picLocks noChangeAspect="1"/>
        </xdr:cNvPicPr>
      </xdr:nvPicPr>
      <xdr:blipFill>
        <a:blip xmlns:r="http://schemas.openxmlformats.org/officeDocument/2006/relationships" r:embed="rId9"/>
        <a:stretch>
          <a:fillRect/>
        </a:stretch>
      </xdr:blipFill>
      <xdr:spPr>
        <a:xfrm>
          <a:off x="178510935" y="236932788"/>
          <a:ext cx="4419983" cy="2627604"/>
        </a:xfrm>
        <a:prstGeom prst="rect">
          <a:avLst/>
        </a:prstGeom>
      </xdr:spPr>
    </xdr:pic>
    <xdr:clientData/>
  </xdr:twoCellAnchor>
  <xdr:twoCellAnchor editAs="oneCell">
    <xdr:from>
      <xdr:col>88</xdr:col>
      <xdr:colOff>1127125</xdr:colOff>
      <xdr:row>88</xdr:row>
      <xdr:rowOff>494770</xdr:rowOff>
    </xdr:from>
    <xdr:to>
      <xdr:col>88</xdr:col>
      <xdr:colOff>5711714</xdr:colOff>
      <xdr:row>88</xdr:row>
      <xdr:rowOff>3250401</xdr:rowOff>
    </xdr:to>
    <xdr:pic>
      <xdr:nvPicPr>
        <xdr:cNvPr id="12" name="Imagen 11">
          <a:extLst>
            <a:ext uri="{FF2B5EF4-FFF2-40B4-BE49-F238E27FC236}">
              <a16:creationId xmlns:a16="http://schemas.microsoft.com/office/drawing/2014/main" id="{BD528834-108B-4E26-9EE8-367DF1A853A7}"/>
            </a:ext>
          </a:extLst>
        </xdr:cNvPr>
        <xdr:cNvPicPr>
          <a:picLocks noChangeAspect="1"/>
        </xdr:cNvPicPr>
      </xdr:nvPicPr>
      <xdr:blipFill>
        <a:blip xmlns:r="http://schemas.openxmlformats.org/officeDocument/2006/relationships" r:embed="rId10"/>
        <a:stretch>
          <a:fillRect/>
        </a:stretch>
      </xdr:blipFill>
      <xdr:spPr>
        <a:xfrm>
          <a:off x="178454050" y="240324745"/>
          <a:ext cx="4584589" cy="2755631"/>
        </a:xfrm>
        <a:prstGeom prst="rect">
          <a:avLst/>
        </a:prstGeom>
      </xdr:spPr>
    </xdr:pic>
    <xdr:clientData/>
  </xdr:twoCellAnchor>
  <xdr:twoCellAnchor editAs="oneCell">
    <xdr:from>
      <xdr:col>88</xdr:col>
      <xdr:colOff>831735</xdr:colOff>
      <xdr:row>32</xdr:row>
      <xdr:rowOff>113962</xdr:rowOff>
    </xdr:from>
    <xdr:to>
      <xdr:col>88</xdr:col>
      <xdr:colOff>5954229</xdr:colOff>
      <xdr:row>33</xdr:row>
      <xdr:rowOff>1</xdr:rowOff>
    </xdr:to>
    <xdr:pic>
      <xdr:nvPicPr>
        <xdr:cNvPr id="13" name="1 Imagen">
          <a:extLst>
            <a:ext uri="{FF2B5EF4-FFF2-40B4-BE49-F238E27FC236}">
              <a16:creationId xmlns:a16="http://schemas.microsoft.com/office/drawing/2014/main" id="{EBF79F4D-0346-4D8E-AFAB-061363D3E426}"/>
            </a:ext>
          </a:extLst>
        </xdr:cNvPr>
        <xdr:cNvPicPr>
          <a:picLocks noChangeAspect="1"/>
        </xdr:cNvPicPr>
      </xdr:nvPicPr>
      <xdr:blipFill>
        <a:blip xmlns:r="http://schemas.openxmlformats.org/officeDocument/2006/relationships" r:embed="rId11"/>
        <a:stretch>
          <a:fillRect/>
        </a:stretch>
      </xdr:blipFill>
      <xdr:spPr>
        <a:xfrm>
          <a:off x="178158660" y="62016937"/>
          <a:ext cx="5122494" cy="2629239"/>
        </a:xfrm>
        <a:prstGeom prst="rect">
          <a:avLst/>
        </a:prstGeom>
      </xdr:spPr>
    </xdr:pic>
    <xdr:clientData/>
  </xdr:twoCellAnchor>
  <xdr:twoCellAnchor editAs="oneCell">
    <xdr:from>
      <xdr:col>88</xdr:col>
      <xdr:colOff>1027717</xdr:colOff>
      <xdr:row>86</xdr:row>
      <xdr:rowOff>162386</xdr:rowOff>
    </xdr:from>
    <xdr:to>
      <xdr:col>88</xdr:col>
      <xdr:colOff>5857875</xdr:colOff>
      <xdr:row>86</xdr:row>
      <xdr:rowOff>2655094</xdr:rowOff>
    </xdr:to>
    <xdr:pic>
      <xdr:nvPicPr>
        <xdr:cNvPr id="14" name="Imagen 13">
          <a:extLst>
            <a:ext uri="{FF2B5EF4-FFF2-40B4-BE49-F238E27FC236}">
              <a16:creationId xmlns:a16="http://schemas.microsoft.com/office/drawing/2014/main" id="{75E00F31-7A01-4BB5-84FC-DF80F80C2D78}"/>
            </a:ext>
          </a:extLst>
        </xdr:cNvPr>
        <xdr:cNvPicPr>
          <a:picLocks noChangeAspect="1"/>
        </xdr:cNvPicPr>
      </xdr:nvPicPr>
      <xdr:blipFill>
        <a:blip xmlns:r="http://schemas.openxmlformats.org/officeDocument/2006/relationships" r:embed="rId12"/>
        <a:stretch>
          <a:fillRect/>
        </a:stretch>
      </xdr:blipFill>
      <xdr:spPr>
        <a:xfrm>
          <a:off x="178354642" y="234115436"/>
          <a:ext cx="4830158" cy="2492708"/>
        </a:xfrm>
        <a:prstGeom prst="rect">
          <a:avLst/>
        </a:prstGeom>
      </xdr:spPr>
    </xdr:pic>
    <xdr:clientData/>
  </xdr:twoCellAnchor>
  <xdr:twoCellAnchor editAs="oneCell">
    <xdr:from>
      <xdr:col>88</xdr:col>
      <xdr:colOff>1044054</xdr:colOff>
      <xdr:row>26</xdr:row>
      <xdr:rowOff>238124</xdr:rowOff>
    </xdr:from>
    <xdr:to>
      <xdr:col>88</xdr:col>
      <xdr:colOff>5674179</xdr:colOff>
      <xdr:row>26</xdr:row>
      <xdr:rowOff>3272517</xdr:rowOff>
    </xdr:to>
    <xdr:pic>
      <xdr:nvPicPr>
        <xdr:cNvPr id="15" name="Imagen 14">
          <a:extLst>
            <a:ext uri="{FF2B5EF4-FFF2-40B4-BE49-F238E27FC236}">
              <a16:creationId xmlns:a16="http://schemas.microsoft.com/office/drawing/2014/main" id="{EB95FADC-FDCA-4D9F-AFD7-CD5C38DA16C0}"/>
            </a:ext>
          </a:extLst>
        </xdr:cNvPr>
        <xdr:cNvPicPr>
          <a:picLocks noChangeAspect="1"/>
        </xdr:cNvPicPr>
      </xdr:nvPicPr>
      <xdr:blipFill>
        <a:blip xmlns:r="http://schemas.openxmlformats.org/officeDocument/2006/relationships" r:embed="rId13"/>
        <a:stretch>
          <a:fillRect/>
        </a:stretch>
      </xdr:blipFill>
      <xdr:spPr>
        <a:xfrm>
          <a:off x="178370979" y="44700824"/>
          <a:ext cx="4630125" cy="3034393"/>
        </a:xfrm>
        <a:prstGeom prst="rect">
          <a:avLst/>
        </a:prstGeom>
      </xdr:spPr>
    </xdr:pic>
    <xdr:clientData/>
  </xdr:twoCellAnchor>
  <xdr:twoCellAnchor editAs="oneCell">
    <xdr:from>
      <xdr:col>88</xdr:col>
      <xdr:colOff>517072</xdr:colOff>
      <xdr:row>36</xdr:row>
      <xdr:rowOff>307863</xdr:rowOff>
    </xdr:from>
    <xdr:to>
      <xdr:col>88</xdr:col>
      <xdr:colOff>6271541</xdr:colOff>
      <xdr:row>36</xdr:row>
      <xdr:rowOff>3464719</xdr:rowOff>
    </xdr:to>
    <xdr:pic>
      <xdr:nvPicPr>
        <xdr:cNvPr id="16" name="Imagen 15">
          <a:extLst>
            <a:ext uri="{FF2B5EF4-FFF2-40B4-BE49-F238E27FC236}">
              <a16:creationId xmlns:a16="http://schemas.microsoft.com/office/drawing/2014/main" id="{485EE2A8-6639-4170-A5E6-97A927978349}"/>
            </a:ext>
          </a:extLst>
        </xdr:cNvPr>
        <xdr:cNvPicPr>
          <a:picLocks noChangeAspect="1"/>
        </xdr:cNvPicPr>
      </xdr:nvPicPr>
      <xdr:blipFill>
        <a:blip xmlns:r="http://schemas.openxmlformats.org/officeDocument/2006/relationships" r:embed="rId14"/>
        <a:stretch>
          <a:fillRect/>
        </a:stretch>
      </xdr:blipFill>
      <xdr:spPr>
        <a:xfrm>
          <a:off x="177843997" y="73288413"/>
          <a:ext cx="5754469" cy="3156856"/>
        </a:xfrm>
        <a:prstGeom prst="rect">
          <a:avLst/>
        </a:prstGeom>
      </xdr:spPr>
    </xdr:pic>
    <xdr:clientData/>
  </xdr:twoCellAnchor>
  <xdr:twoCellAnchor editAs="oneCell">
    <xdr:from>
      <xdr:col>88</xdr:col>
      <xdr:colOff>335075</xdr:colOff>
      <xdr:row>68</xdr:row>
      <xdr:rowOff>214313</xdr:rowOff>
    </xdr:from>
    <xdr:to>
      <xdr:col>88</xdr:col>
      <xdr:colOff>6162703</xdr:colOff>
      <xdr:row>68</xdr:row>
      <xdr:rowOff>3585693</xdr:rowOff>
    </xdr:to>
    <xdr:pic>
      <xdr:nvPicPr>
        <xdr:cNvPr id="17" name="Imagen 16">
          <a:extLst>
            <a:ext uri="{FF2B5EF4-FFF2-40B4-BE49-F238E27FC236}">
              <a16:creationId xmlns:a16="http://schemas.microsoft.com/office/drawing/2014/main" id="{859DE6A8-CBB2-4B9B-8613-51040047E08A}"/>
            </a:ext>
          </a:extLst>
        </xdr:cNvPr>
        <xdr:cNvPicPr>
          <a:picLocks noChangeAspect="1"/>
        </xdr:cNvPicPr>
      </xdr:nvPicPr>
      <xdr:blipFill>
        <a:blip xmlns:r="http://schemas.openxmlformats.org/officeDocument/2006/relationships" r:embed="rId15"/>
        <a:stretch>
          <a:fillRect/>
        </a:stretch>
      </xdr:blipFill>
      <xdr:spPr>
        <a:xfrm>
          <a:off x="177662000" y="169006838"/>
          <a:ext cx="5827628" cy="3371380"/>
        </a:xfrm>
        <a:prstGeom prst="rect">
          <a:avLst/>
        </a:prstGeom>
      </xdr:spPr>
    </xdr:pic>
    <xdr:clientData/>
  </xdr:twoCellAnchor>
  <xdr:twoCellAnchor editAs="oneCell">
    <xdr:from>
      <xdr:col>88</xdr:col>
      <xdr:colOff>416720</xdr:colOff>
      <xdr:row>69</xdr:row>
      <xdr:rowOff>178594</xdr:rowOff>
    </xdr:from>
    <xdr:to>
      <xdr:col>88</xdr:col>
      <xdr:colOff>6366278</xdr:colOff>
      <xdr:row>69</xdr:row>
      <xdr:rowOff>3623133</xdr:rowOff>
    </xdr:to>
    <xdr:pic>
      <xdr:nvPicPr>
        <xdr:cNvPr id="18" name="Imagen 17">
          <a:extLst>
            <a:ext uri="{FF2B5EF4-FFF2-40B4-BE49-F238E27FC236}">
              <a16:creationId xmlns:a16="http://schemas.microsoft.com/office/drawing/2014/main" id="{57D0324C-FE79-4211-AB0A-175F1CBDE913}"/>
            </a:ext>
          </a:extLst>
        </xdr:cNvPr>
        <xdr:cNvPicPr>
          <a:picLocks noChangeAspect="1"/>
        </xdr:cNvPicPr>
      </xdr:nvPicPr>
      <xdr:blipFill>
        <a:blip xmlns:r="http://schemas.openxmlformats.org/officeDocument/2006/relationships" r:embed="rId16"/>
        <a:stretch>
          <a:fillRect/>
        </a:stretch>
      </xdr:blipFill>
      <xdr:spPr>
        <a:xfrm>
          <a:off x="177743645" y="172781119"/>
          <a:ext cx="5949558" cy="3444539"/>
        </a:xfrm>
        <a:prstGeom prst="rect">
          <a:avLst/>
        </a:prstGeom>
      </xdr:spPr>
    </xdr:pic>
    <xdr:clientData/>
  </xdr:twoCellAnchor>
  <xdr:twoCellAnchor editAs="oneCell">
    <xdr:from>
      <xdr:col>88</xdr:col>
      <xdr:colOff>595313</xdr:colOff>
      <xdr:row>70</xdr:row>
      <xdr:rowOff>226219</xdr:rowOff>
    </xdr:from>
    <xdr:to>
      <xdr:col>88</xdr:col>
      <xdr:colOff>6099825</xdr:colOff>
      <xdr:row>70</xdr:row>
      <xdr:rowOff>3609792</xdr:rowOff>
    </xdr:to>
    <xdr:pic>
      <xdr:nvPicPr>
        <xdr:cNvPr id="19" name="Imagen 18">
          <a:extLst>
            <a:ext uri="{FF2B5EF4-FFF2-40B4-BE49-F238E27FC236}">
              <a16:creationId xmlns:a16="http://schemas.microsoft.com/office/drawing/2014/main" id="{C4B93440-6B56-4C14-A101-7C93C8A8E9C9}"/>
            </a:ext>
          </a:extLst>
        </xdr:cNvPr>
        <xdr:cNvPicPr>
          <a:picLocks noChangeAspect="1"/>
        </xdr:cNvPicPr>
      </xdr:nvPicPr>
      <xdr:blipFill>
        <a:blip xmlns:r="http://schemas.openxmlformats.org/officeDocument/2006/relationships" r:embed="rId17"/>
        <a:stretch>
          <a:fillRect/>
        </a:stretch>
      </xdr:blipFill>
      <xdr:spPr>
        <a:xfrm>
          <a:off x="177922238" y="176638744"/>
          <a:ext cx="5504512" cy="3383573"/>
        </a:xfrm>
        <a:prstGeom prst="rect">
          <a:avLst/>
        </a:prstGeom>
      </xdr:spPr>
    </xdr:pic>
    <xdr:clientData/>
  </xdr:twoCellAnchor>
  <xdr:twoCellAnchor editAs="oneCell">
    <xdr:from>
      <xdr:col>88</xdr:col>
      <xdr:colOff>654844</xdr:colOff>
      <xdr:row>71</xdr:row>
      <xdr:rowOff>130968</xdr:rowOff>
    </xdr:from>
    <xdr:to>
      <xdr:col>88</xdr:col>
      <xdr:colOff>6031329</xdr:colOff>
      <xdr:row>71</xdr:row>
      <xdr:rowOff>3557217</xdr:rowOff>
    </xdr:to>
    <xdr:pic>
      <xdr:nvPicPr>
        <xdr:cNvPr id="20" name="Imagen 19">
          <a:extLst>
            <a:ext uri="{FF2B5EF4-FFF2-40B4-BE49-F238E27FC236}">
              <a16:creationId xmlns:a16="http://schemas.microsoft.com/office/drawing/2014/main" id="{CA1B2CE4-4985-4088-96ED-8A191CD4DD85}"/>
            </a:ext>
          </a:extLst>
        </xdr:cNvPr>
        <xdr:cNvPicPr>
          <a:picLocks noChangeAspect="1"/>
        </xdr:cNvPicPr>
      </xdr:nvPicPr>
      <xdr:blipFill>
        <a:blip xmlns:r="http://schemas.openxmlformats.org/officeDocument/2006/relationships" r:embed="rId18"/>
        <a:stretch>
          <a:fillRect/>
        </a:stretch>
      </xdr:blipFill>
      <xdr:spPr>
        <a:xfrm>
          <a:off x="177981769" y="180353493"/>
          <a:ext cx="5376485" cy="3426249"/>
        </a:xfrm>
        <a:prstGeom prst="rect">
          <a:avLst/>
        </a:prstGeom>
      </xdr:spPr>
    </xdr:pic>
    <xdr:clientData/>
  </xdr:twoCellAnchor>
  <xdr:twoCellAnchor editAs="oneCell">
    <xdr:from>
      <xdr:col>88</xdr:col>
      <xdr:colOff>583407</xdr:colOff>
      <xdr:row>72</xdr:row>
      <xdr:rowOff>190500</xdr:rowOff>
    </xdr:from>
    <xdr:to>
      <xdr:col>88</xdr:col>
      <xdr:colOff>6136691</xdr:colOff>
      <xdr:row>72</xdr:row>
      <xdr:rowOff>3574073</xdr:rowOff>
    </xdr:to>
    <xdr:pic>
      <xdr:nvPicPr>
        <xdr:cNvPr id="21" name="Imagen 20">
          <a:extLst>
            <a:ext uri="{FF2B5EF4-FFF2-40B4-BE49-F238E27FC236}">
              <a16:creationId xmlns:a16="http://schemas.microsoft.com/office/drawing/2014/main" id="{EBCD3D26-183C-4593-8C39-6F1CD9461437}"/>
            </a:ext>
          </a:extLst>
        </xdr:cNvPr>
        <xdr:cNvPicPr>
          <a:picLocks noChangeAspect="1"/>
        </xdr:cNvPicPr>
      </xdr:nvPicPr>
      <xdr:blipFill>
        <a:blip xmlns:r="http://schemas.openxmlformats.org/officeDocument/2006/relationships" r:embed="rId19"/>
        <a:stretch>
          <a:fillRect/>
        </a:stretch>
      </xdr:blipFill>
      <xdr:spPr>
        <a:xfrm>
          <a:off x="177910332" y="184223025"/>
          <a:ext cx="5553284" cy="3383573"/>
        </a:xfrm>
        <a:prstGeom prst="rect">
          <a:avLst/>
        </a:prstGeom>
      </xdr:spPr>
    </xdr:pic>
    <xdr:clientData/>
  </xdr:twoCellAnchor>
  <xdr:twoCellAnchor editAs="oneCell">
    <xdr:from>
      <xdr:col>88</xdr:col>
      <xdr:colOff>360589</xdr:colOff>
      <xdr:row>74</xdr:row>
      <xdr:rowOff>323169</xdr:rowOff>
    </xdr:from>
    <xdr:to>
      <xdr:col>88</xdr:col>
      <xdr:colOff>6157734</xdr:colOff>
      <xdr:row>74</xdr:row>
      <xdr:rowOff>3823607</xdr:rowOff>
    </xdr:to>
    <xdr:pic>
      <xdr:nvPicPr>
        <xdr:cNvPr id="22" name="Imagen 21">
          <a:extLst>
            <a:ext uri="{FF2B5EF4-FFF2-40B4-BE49-F238E27FC236}">
              <a16:creationId xmlns:a16="http://schemas.microsoft.com/office/drawing/2014/main" id="{D70A9FC9-DB59-487E-BCCC-BE95448287E5}"/>
            </a:ext>
          </a:extLst>
        </xdr:cNvPr>
        <xdr:cNvPicPr>
          <a:picLocks noChangeAspect="1"/>
        </xdr:cNvPicPr>
      </xdr:nvPicPr>
      <xdr:blipFill>
        <a:blip xmlns:r="http://schemas.openxmlformats.org/officeDocument/2006/relationships" r:embed="rId20"/>
        <a:stretch>
          <a:fillRect/>
        </a:stretch>
      </xdr:blipFill>
      <xdr:spPr>
        <a:xfrm>
          <a:off x="177687514" y="192394794"/>
          <a:ext cx="5797145" cy="3500438"/>
        </a:xfrm>
        <a:prstGeom prst="rect">
          <a:avLst/>
        </a:prstGeom>
      </xdr:spPr>
    </xdr:pic>
    <xdr:clientData/>
  </xdr:twoCellAnchor>
  <xdr:twoCellAnchor editAs="oneCell">
    <xdr:from>
      <xdr:col>88</xdr:col>
      <xdr:colOff>595313</xdr:colOff>
      <xdr:row>76</xdr:row>
      <xdr:rowOff>166688</xdr:rowOff>
    </xdr:from>
    <xdr:to>
      <xdr:col>88</xdr:col>
      <xdr:colOff>6191273</xdr:colOff>
      <xdr:row>76</xdr:row>
      <xdr:rowOff>3504358</xdr:rowOff>
    </xdr:to>
    <xdr:pic>
      <xdr:nvPicPr>
        <xdr:cNvPr id="23" name="Imagen 22">
          <a:extLst>
            <a:ext uri="{FF2B5EF4-FFF2-40B4-BE49-F238E27FC236}">
              <a16:creationId xmlns:a16="http://schemas.microsoft.com/office/drawing/2014/main" id="{AC807782-0CE2-4B34-9BE3-983A97DBD98B}"/>
            </a:ext>
          </a:extLst>
        </xdr:cNvPr>
        <xdr:cNvPicPr>
          <a:picLocks noChangeAspect="1"/>
        </xdr:cNvPicPr>
      </xdr:nvPicPr>
      <xdr:blipFill>
        <a:blip xmlns:r="http://schemas.openxmlformats.org/officeDocument/2006/relationships" r:embed="rId21"/>
        <a:stretch>
          <a:fillRect/>
        </a:stretch>
      </xdr:blipFill>
      <xdr:spPr>
        <a:xfrm>
          <a:off x="177922238" y="201429938"/>
          <a:ext cx="5595960" cy="3337670"/>
        </a:xfrm>
        <a:prstGeom prst="rect">
          <a:avLst/>
        </a:prstGeom>
      </xdr:spPr>
    </xdr:pic>
    <xdr:clientData/>
  </xdr:twoCellAnchor>
  <xdr:twoCellAnchor editAs="oneCell">
    <xdr:from>
      <xdr:col>88</xdr:col>
      <xdr:colOff>454139</xdr:colOff>
      <xdr:row>78</xdr:row>
      <xdr:rowOff>250031</xdr:rowOff>
    </xdr:from>
    <xdr:to>
      <xdr:col>88</xdr:col>
      <xdr:colOff>6184222</xdr:colOff>
      <xdr:row>78</xdr:row>
      <xdr:rowOff>3597025</xdr:rowOff>
    </xdr:to>
    <xdr:pic>
      <xdr:nvPicPr>
        <xdr:cNvPr id="24" name="Imagen 23">
          <a:extLst>
            <a:ext uri="{FF2B5EF4-FFF2-40B4-BE49-F238E27FC236}">
              <a16:creationId xmlns:a16="http://schemas.microsoft.com/office/drawing/2014/main" id="{79A3A86D-4D20-47C6-8159-75C0341C21CF}"/>
            </a:ext>
          </a:extLst>
        </xdr:cNvPr>
        <xdr:cNvPicPr>
          <a:picLocks noChangeAspect="1"/>
        </xdr:cNvPicPr>
      </xdr:nvPicPr>
      <xdr:blipFill>
        <a:blip xmlns:r="http://schemas.openxmlformats.org/officeDocument/2006/relationships" r:embed="rId22"/>
        <a:stretch>
          <a:fillRect/>
        </a:stretch>
      </xdr:blipFill>
      <xdr:spPr>
        <a:xfrm>
          <a:off x="177781064" y="209419031"/>
          <a:ext cx="5730083" cy="3346994"/>
        </a:xfrm>
        <a:prstGeom prst="rect">
          <a:avLst/>
        </a:prstGeom>
      </xdr:spPr>
    </xdr:pic>
    <xdr:clientData/>
  </xdr:twoCellAnchor>
  <xdr:twoCellAnchor editAs="oneCell">
    <xdr:from>
      <xdr:col>88</xdr:col>
      <xdr:colOff>292554</xdr:colOff>
      <xdr:row>77</xdr:row>
      <xdr:rowOff>312965</xdr:rowOff>
    </xdr:from>
    <xdr:to>
      <xdr:col>88</xdr:col>
      <xdr:colOff>6218380</xdr:colOff>
      <xdr:row>77</xdr:row>
      <xdr:rowOff>3842855</xdr:rowOff>
    </xdr:to>
    <xdr:pic>
      <xdr:nvPicPr>
        <xdr:cNvPr id="25" name="Imagen 24">
          <a:extLst>
            <a:ext uri="{FF2B5EF4-FFF2-40B4-BE49-F238E27FC236}">
              <a16:creationId xmlns:a16="http://schemas.microsoft.com/office/drawing/2014/main" id="{FD7BD288-6740-402B-AFA7-61D3E603B9C5}"/>
            </a:ext>
          </a:extLst>
        </xdr:cNvPr>
        <xdr:cNvPicPr>
          <a:picLocks noChangeAspect="1"/>
        </xdr:cNvPicPr>
      </xdr:nvPicPr>
      <xdr:blipFill>
        <a:blip xmlns:r="http://schemas.openxmlformats.org/officeDocument/2006/relationships" r:embed="rId23"/>
        <a:stretch>
          <a:fillRect/>
        </a:stretch>
      </xdr:blipFill>
      <xdr:spPr>
        <a:xfrm>
          <a:off x="177619479" y="205386215"/>
          <a:ext cx="5925826" cy="3529890"/>
        </a:xfrm>
        <a:prstGeom prst="rect">
          <a:avLst/>
        </a:prstGeom>
      </xdr:spPr>
    </xdr:pic>
    <xdr:clientData/>
  </xdr:twoCellAnchor>
  <xdr:twoCellAnchor editAs="oneCell">
    <xdr:from>
      <xdr:col>88</xdr:col>
      <xdr:colOff>500742</xdr:colOff>
      <xdr:row>107</xdr:row>
      <xdr:rowOff>782112</xdr:rowOff>
    </xdr:from>
    <xdr:to>
      <xdr:col>88</xdr:col>
      <xdr:colOff>6286500</xdr:colOff>
      <xdr:row>107</xdr:row>
      <xdr:rowOff>1287236</xdr:rowOff>
    </xdr:to>
    <xdr:pic>
      <xdr:nvPicPr>
        <xdr:cNvPr id="26" name="Imagen 25">
          <a:extLst>
            <a:ext uri="{FF2B5EF4-FFF2-40B4-BE49-F238E27FC236}">
              <a16:creationId xmlns:a16="http://schemas.microsoft.com/office/drawing/2014/main" id="{ACE1CB3C-FD8A-4C06-9DF8-316E96A169AA}"/>
            </a:ext>
          </a:extLst>
        </xdr:cNvPr>
        <xdr:cNvPicPr>
          <a:picLocks noChangeAspect="1"/>
        </xdr:cNvPicPr>
      </xdr:nvPicPr>
      <xdr:blipFill>
        <a:blip xmlns:r="http://schemas.openxmlformats.org/officeDocument/2006/relationships" r:embed="rId24"/>
        <a:stretch>
          <a:fillRect/>
        </a:stretch>
      </xdr:blipFill>
      <xdr:spPr>
        <a:xfrm>
          <a:off x="177827667" y="305848812"/>
          <a:ext cx="5785758" cy="505124"/>
        </a:xfrm>
        <a:prstGeom prst="rect">
          <a:avLst/>
        </a:prstGeom>
      </xdr:spPr>
    </xdr:pic>
    <xdr:clientData/>
  </xdr:twoCellAnchor>
  <xdr:twoCellAnchor editAs="oneCell">
    <xdr:from>
      <xdr:col>88</xdr:col>
      <xdr:colOff>276224</xdr:colOff>
      <xdr:row>34</xdr:row>
      <xdr:rowOff>108858</xdr:rowOff>
    </xdr:from>
    <xdr:to>
      <xdr:col>88</xdr:col>
      <xdr:colOff>6068785</xdr:colOff>
      <xdr:row>34</xdr:row>
      <xdr:rowOff>3197679</xdr:rowOff>
    </xdr:to>
    <xdr:pic>
      <xdr:nvPicPr>
        <xdr:cNvPr id="27" name="Imagen 26">
          <a:extLst>
            <a:ext uri="{FF2B5EF4-FFF2-40B4-BE49-F238E27FC236}">
              <a16:creationId xmlns:a16="http://schemas.microsoft.com/office/drawing/2014/main" id="{5B2DAFDD-B495-40A8-8834-CCBA3FCA0367}"/>
            </a:ext>
          </a:extLst>
        </xdr:cNvPr>
        <xdr:cNvPicPr>
          <a:picLocks noChangeAspect="1"/>
        </xdr:cNvPicPr>
      </xdr:nvPicPr>
      <xdr:blipFill>
        <a:blip xmlns:r="http://schemas.openxmlformats.org/officeDocument/2006/relationships" r:embed="rId25"/>
        <a:stretch>
          <a:fillRect/>
        </a:stretch>
      </xdr:blipFill>
      <xdr:spPr>
        <a:xfrm>
          <a:off x="177603149" y="66736233"/>
          <a:ext cx="5792561" cy="3088821"/>
        </a:xfrm>
        <a:prstGeom prst="rect">
          <a:avLst/>
        </a:prstGeom>
      </xdr:spPr>
    </xdr:pic>
    <xdr:clientData/>
  </xdr:twoCellAnchor>
  <xdr:twoCellAnchor editAs="oneCell">
    <xdr:from>
      <xdr:col>13</xdr:col>
      <xdr:colOff>666750</xdr:colOff>
      <xdr:row>27</xdr:row>
      <xdr:rowOff>0</xdr:rowOff>
    </xdr:from>
    <xdr:to>
      <xdr:col>13</xdr:col>
      <xdr:colOff>666750</xdr:colOff>
      <xdr:row>27</xdr:row>
      <xdr:rowOff>352128</xdr:rowOff>
    </xdr:to>
    <xdr:pic>
      <xdr:nvPicPr>
        <xdr:cNvPr id="28" name="Imagen 4">
          <a:extLst>
            <a:ext uri="{FF2B5EF4-FFF2-40B4-BE49-F238E27FC236}">
              <a16:creationId xmlns:a16="http://schemas.microsoft.com/office/drawing/2014/main" id="{D8686C1D-0C5D-42F9-AE04-1145036E0D1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688675" y="48063150"/>
          <a:ext cx="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27</xdr:row>
      <xdr:rowOff>0</xdr:rowOff>
    </xdr:from>
    <xdr:to>
      <xdr:col>12</xdr:col>
      <xdr:colOff>666750</xdr:colOff>
      <xdr:row>27</xdr:row>
      <xdr:rowOff>355244</xdr:rowOff>
    </xdr:to>
    <xdr:pic>
      <xdr:nvPicPr>
        <xdr:cNvPr id="29" name="Imagen 28">
          <a:extLst>
            <a:ext uri="{FF2B5EF4-FFF2-40B4-BE49-F238E27FC236}">
              <a16:creationId xmlns:a16="http://schemas.microsoft.com/office/drawing/2014/main" id="{49501A3D-79DA-43D3-B05B-969B0928C1C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878425" y="4806315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29</xdr:row>
      <xdr:rowOff>0</xdr:rowOff>
    </xdr:from>
    <xdr:to>
      <xdr:col>13</xdr:col>
      <xdr:colOff>666750</xdr:colOff>
      <xdr:row>29</xdr:row>
      <xdr:rowOff>352128</xdr:rowOff>
    </xdr:to>
    <xdr:pic>
      <xdr:nvPicPr>
        <xdr:cNvPr id="30" name="Imagen 4">
          <a:extLst>
            <a:ext uri="{FF2B5EF4-FFF2-40B4-BE49-F238E27FC236}">
              <a16:creationId xmlns:a16="http://schemas.microsoft.com/office/drawing/2014/main" id="{E1C5F88A-23BA-479F-8339-6D2DA250B59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688675" y="54549675"/>
          <a:ext cx="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29</xdr:row>
      <xdr:rowOff>0</xdr:rowOff>
    </xdr:from>
    <xdr:to>
      <xdr:col>12</xdr:col>
      <xdr:colOff>666750</xdr:colOff>
      <xdr:row>29</xdr:row>
      <xdr:rowOff>355244</xdr:rowOff>
    </xdr:to>
    <xdr:pic>
      <xdr:nvPicPr>
        <xdr:cNvPr id="31" name="Imagen 30">
          <a:extLst>
            <a:ext uri="{FF2B5EF4-FFF2-40B4-BE49-F238E27FC236}">
              <a16:creationId xmlns:a16="http://schemas.microsoft.com/office/drawing/2014/main" id="{A6A5CF29-2A78-41AE-AF97-B2FF49EF4C2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878425" y="5454967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919840</xdr:colOff>
      <xdr:row>27</xdr:row>
      <xdr:rowOff>216015</xdr:rowOff>
    </xdr:from>
    <xdr:to>
      <xdr:col>88</xdr:col>
      <xdr:colOff>5882393</xdr:colOff>
      <xdr:row>27</xdr:row>
      <xdr:rowOff>3250406</xdr:rowOff>
    </xdr:to>
    <xdr:pic>
      <xdr:nvPicPr>
        <xdr:cNvPr id="32" name="Imagen 31">
          <a:extLst>
            <a:ext uri="{FF2B5EF4-FFF2-40B4-BE49-F238E27FC236}">
              <a16:creationId xmlns:a16="http://schemas.microsoft.com/office/drawing/2014/main" id="{BF8BE619-DB73-40F1-AC60-F0AEBADF6C21}"/>
            </a:ext>
          </a:extLst>
        </xdr:cNvPr>
        <xdr:cNvPicPr>
          <a:picLocks noChangeAspect="1"/>
        </xdr:cNvPicPr>
      </xdr:nvPicPr>
      <xdr:blipFill>
        <a:blip xmlns:r="http://schemas.openxmlformats.org/officeDocument/2006/relationships" r:embed="rId28"/>
        <a:stretch>
          <a:fillRect/>
        </a:stretch>
      </xdr:blipFill>
      <xdr:spPr>
        <a:xfrm>
          <a:off x="178246765" y="48279165"/>
          <a:ext cx="4962553" cy="3034391"/>
        </a:xfrm>
        <a:prstGeom prst="rect">
          <a:avLst/>
        </a:prstGeom>
      </xdr:spPr>
    </xdr:pic>
    <xdr:clientData/>
  </xdr:twoCellAnchor>
  <xdr:twoCellAnchor editAs="oneCell">
    <xdr:from>
      <xdr:col>88</xdr:col>
      <xdr:colOff>981076</xdr:colOff>
      <xdr:row>29</xdr:row>
      <xdr:rowOff>155461</xdr:rowOff>
    </xdr:from>
    <xdr:to>
      <xdr:col>88</xdr:col>
      <xdr:colOff>5735411</xdr:colOff>
      <xdr:row>29</xdr:row>
      <xdr:rowOff>2794227</xdr:rowOff>
    </xdr:to>
    <xdr:pic>
      <xdr:nvPicPr>
        <xdr:cNvPr id="33" name="Imagen 32">
          <a:extLst>
            <a:ext uri="{FF2B5EF4-FFF2-40B4-BE49-F238E27FC236}">
              <a16:creationId xmlns:a16="http://schemas.microsoft.com/office/drawing/2014/main" id="{1E20B1A5-8E02-41B0-81A7-364BA73A90F2}"/>
            </a:ext>
          </a:extLst>
        </xdr:cNvPr>
        <xdr:cNvPicPr>
          <a:picLocks noChangeAspect="1"/>
        </xdr:cNvPicPr>
      </xdr:nvPicPr>
      <xdr:blipFill>
        <a:blip xmlns:r="http://schemas.openxmlformats.org/officeDocument/2006/relationships" r:embed="rId29"/>
        <a:stretch>
          <a:fillRect/>
        </a:stretch>
      </xdr:blipFill>
      <xdr:spPr>
        <a:xfrm>
          <a:off x="178308001" y="54705136"/>
          <a:ext cx="4754335" cy="2638766"/>
        </a:xfrm>
        <a:prstGeom prst="rect">
          <a:avLst/>
        </a:prstGeom>
      </xdr:spPr>
    </xdr:pic>
    <xdr:clientData/>
  </xdr:twoCellAnchor>
  <xdr:twoCellAnchor editAs="oneCell">
    <xdr:from>
      <xdr:col>88</xdr:col>
      <xdr:colOff>988218</xdr:colOff>
      <xdr:row>30</xdr:row>
      <xdr:rowOff>146955</xdr:rowOff>
    </xdr:from>
    <xdr:to>
      <xdr:col>88</xdr:col>
      <xdr:colOff>5794559</xdr:colOff>
      <xdr:row>30</xdr:row>
      <xdr:rowOff>2000250</xdr:rowOff>
    </xdr:to>
    <xdr:pic>
      <xdr:nvPicPr>
        <xdr:cNvPr id="34" name="Imagen 33">
          <a:extLst>
            <a:ext uri="{FF2B5EF4-FFF2-40B4-BE49-F238E27FC236}">
              <a16:creationId xmlns:a16="http://schemas.microsoft.com/office/drawing/2014/main" id="{79E54A21-0967-459D-933F-EA9D9101EFBF}"/>
            </a:ext>
          </a:extLst>
        </xdr:cNvPr>
        <xdr:cNvPicPr>
          <a:picLocks noChangeAspect="1"/>
        </xdr:cNvPicPr>
      </xdr:nvPicPr>
      <xdr:blipFill>
        <a:blip xmlns:r="http://schemas.openxmlformats.org/officeDocument/2006/relationships" r:embed="rId30"/>
        <a:stretch>
          <a:fillRect/>
        </a:stretch>
      </xdr:blipFill>
      <xdr:spPr>
        <a:xfrm>
          <a:off x="178315143" y="57658905"/>
          <a:ext cx="4806341" cy="1853295"/>
        </a:xfrm>
        <a:prstGeom prst="rect">
          <a:avLst/>
        </a:prstGeom>
      </xdr:spPr>
    </xdr:pic>
    <xdr:clientData/>
  </xdr:twoCellAnchor>
  <xdr:twoCellAnchor editAs="oneCell">
    <xdr:from>
      <xdr:col>88</xdr:col>
      <xdr:colOff>943314</xdr:colOff>
      <xdr:row>31</xdr:row>
      <xdr:rowOff>131647</xdr:rowOff>
    </xdr:from>
    <xdr:to>
      <xdr:col>88</xdr:col>
      <xdr:colOff>5879987</xdr:colOff>
      <xdr:row>31</xdr:row>
      <xdr:rowOff>2166936</xdr:rowOff>
    </xdr:to>
    <xdr:pic>
      <xdr:nvPicPr>
        <xdr:cNvPr id="35" name="Imagen 34">
          <a:extLst>
            <a:ext uri="{FF2B5EF4-FFF2-40B4-BE49-F238E27FC236}">
              <a16:creationId xmlns:a16="http://schemas.microsoft.com/office/drawing/2014/main" id="{06608F70-6379-4A34-802C-1B3A7A899422}"/>
            </a:ext>
          </a:extLst>
        </xdr:cNvPr>
        <xdr:cNvPicPr>
          <a:picLocks noChangeAspect="1"/>
        </xdr:cNvPicPr>
      </xdr:nvPicPr>
      <xdr:blipFill>
        <a:blip xmlns:r="http://schemas.openxmlformats.org/officeDocument/2006/relationships" r:embed="rId31"/>
        <a:stretch>
          <a:fillRect/>
        </a:stretch>
      </xdr:blipFill>
      <xdr:spPr>
        <a:xfrm>
          <a:off x="178270239" y="59777197"/>
          <a:ext cx="4936673" cy="2035289"/>
        </a:xfrm>
        <a:prstGeom prst="rect">
          <a:avLst/>
        </a:prstGeom>
      </xdr:spPr>
    </xdr:pic>
    <xdr:clientData/>
  </xdr:twoCellAnchor>
  <xdr:twoCellAnchor editAs="oneCell">
    <xdr:from>
      <xdr:col>13</xdr:col>
      <xdr:colOff>666750</xdr:colOff>
      <xdr:row>64</xdr:row>
      <xdr:rowOff>0</xdr:rowOff>
    </xdr:from>
    <xdr:to>
      <xdr:col>13</xdr:col>
      <xdr:colOff>666750</xdr:colOff>
      <xdr:row>64</xdr:row>
      <xdr:rowOff>359748</xdr:rowOff>
    </xdr:to>
    <xdr:pic>
      <xdr:nvPicPr>
        <xdr:cNvPr id="36" name="Imagen 4">
          <a:extLst>
            <a:ext uri="{FF2B5EF4-FFF2-40B4-BE49-F238E27FC236}">
              <a16:creationId xmlns:a16="http://schemas.microsoft.com/office/drawing/2014/main" id="{96DBD4B2-E9EF-4B04-AEAB-A4ECFB605CB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3688675" y="155705175"/>
          <a:ext cx="0" cy="359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64</xdr:row>
      <xdr:rowOff>0</xdr:rowOff>
    </xdr:from>
    <xdr:to>
      <xdr:col>12</xdr:col>
      <xdr:colOff>670560</xdr:colOff>
      <xdr:row>64</xdr:row>
      <xdr:rowOff>359054</xdr:rowOff>
    </xdr:to>
    <xdr:pic>
      <xdr:nvPicPr>
        <xdr:cNvPr id="37" name="Imagen 36">
          <a:extLst>
            <a:ext uri="{FF2B5EF4-FFF2-40B4-BE49-F238E27FC236}">
              <a16:creationId xmlns:a16="http://schemas.microsoft.com/office/drawing/2014/main" id="{B4A77625-99F6-4B2A-95D7-F71DC776913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7878425" y="155705175"/>
          <a:ext cx="3810" cy="359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952499</xdr:colOff>
      <xdr:row>64</xdr:row>
      <xdr:rowOff>169852</xdr:rowOff>
    </xdr:from>
    <xdr:to>
      <xdr:col>88</xdr:col>
      <xdr:colOff>5777931</xdr:colOff>
      <xdr:row>64</xdr:row>
      <xdr:rowOff>2697994</xdr:rowOff>
    </xdr:to>
    <xdr:pic>
      <xdr:nvPicPr>
        <xdr:cNvPr id="38" name="Imagen 37">
          <a:extLst>
            <a:ext uri="{FF2B5EF4-FFF2-40B4-BE49-F238E27FC236}">
              <a16:creationId xmlns:a16="http://schemas.microsoft.com/office/drawing/2014/main" id="{AB33AC8E-A56E-423F-84C7-4B835BD82E64}"/>
            </a:ext>
          </a:extLst>
        </xdr:cNvPr>
        <xdr:cNvPicPr>
          <a:picLocks noChangeAspect="1"/>
        </xdr:cNvPicPr>
      </xdr:nvPicPr>
      <xdr:blipFill>
        <a:blip xmlns:r="http://schemas.openxmlformats.org/officeDocument/2006/relationships" r:embed="rId32"/>
        <a:stretch>
          <a:fillRect/>
        </a:stretch>
      </xdr:blipFill>
      <xdr:spPr>
        <a:xfrm>
          <a:off x="178279424" y="155875027"/>
          <a:ext cx="4825432" cy="2528142"/>
        </a:xfrm>
        <a:prstGeom prst="rect">
          <a:avLst/>
        </a:prstGeom>
      </xdr:spPr>
    </xdr:pic>
    <xdr:clientData/>
  </xdr:twoCellAnchor>
  <xdr:twoCellAnchor editAs="oneCell">
    <xdr:from>
      <xdr:col>88</xdr:col>
      <xdr:colOff>830240</xdr:colOff>
      <xdr:row>65</xdr:row>
      <xdr:rowOff>338921</xdr:rowOff>
    </xdr:from>
    <xdr:to>
      <xdr:col>88</xdr:col>
      <xdr:colOff>6044973</xdr:colOff>
      <xdr:row>65</xdr:row>
      <xdr:rowOff>3367185</xdr:rowOff>
    </xdr:to>
    <xdr:pic>
      <xdr:nvPicPr>
        <xdr:cNvPr id="39" name="Imagen 38">
          <a:extLst>
            <a:ext uri="{FF2B5EF4-FFF2-40B4-BE49-F238E27FC236}">
              <a16:creationId xmlns:a16="http://schemas.microsoft.com/office/drawing/2014/main" id="{725E2EC1-7E8B-41F7-89A7-279491600644}"/>
            </a:ext>
          </a:extLst>
        </xdr:cNvPr>
        <xdr:cNvPicPr>
          <a:picLocks noChangeAspect="1"/>
        </xdr:cNvPicPr>
      </xdr:nvPicPr>
      <xdr:blipFill>
        <a:blip xmlns:r="http://schemas.openxmlformats.org/officeDocument/2006/relationships" r:embed="rId33"/>
        <a:stretch>
          <a:fillRect/>
        </a:stretch>
      </xdr:blipFill>
      <xdr:spPr>
        <a:xfrm>
          <a:off x="178157165" y="158853971"/>
          <a:ext cx="5214733" cy="3028264"/>
        </a:xfrm>
        <a:prstGeom prst="rect">
          <a:avLst/>
        </a:prstGeom>
      </xdr:spPr>
    </xdr:pic>
    <xdr:clientData/>
  </xdr:twoCellAnchor>
  <xdr:twoCellAnchor editAs="oneCell">
    <xdr:from>
      <xdr:col>88</xdr:col>
      <xdr:colOff>1047275</xdr:colOff>
      <xdr:row>66</xdr:row>
      <xdr:rowOff>335179</xdr:rowOff>
    </xdr:from>
    <xdr:to>
      <xdr:col>88</xdr:col>
      <xdr:colOff>5946321</xdr:colOff>
      <xdr:row>66</xdr:row>
      <xdr:rowOff>2965909</xdr:rowOff>
    </xdr:to>
    <xdr:pic>
      <xdr:nvPicPr>
        <xdr:cNvPr id="40" name="Imagen 39">
          <a:extLst>
            <a:ext uri="{FF2B5EF4-FFF2-40B4-BE49-F238E27FC236}">
              <a16:creationId xmlns:a16="http://schemas.microsoft.com/office/drawing/2014/main" id="{E6F671B9-B90B-4D52-B975-CE7515110124}"/>
            </a:ext>
          </a:extLst>
        </xdr:cNvPr>
        <xdr:cNvPicPr>
          <a:picLocks noChangeAspect="1"/>
        </xdr:cNvPicPr>
      </xdr:nvPicPr>
      <xdr:blipFill>
        <a:blip xmlns:r="http://schemas.openxmlformats.org/officeDocument/2006/relationships" r:embed="rId34"/>
        <a:stretch>
          <a:fillRect/>
        </a:stretch>
      </xdr:blipFill>
      <xdr:spPr>
        <a:xfrm>
          <a:off x="178374200" y="162507829"/>
          <a:ext cx="4899046" cy="2630730"/>
        </a:xfrm>
        <a:prstGeom prst="rect">
          <a:avLst/>
        </a:prstGeom>
      </xdr:spPr>
    </xdr:pic>
    <xdr:clientData/>
  </xdr:twoCellAnchor>
  <xdr:twoCellAnchor editAs="oneCell">
    <xdr:from>
      <xdr:col>88</xdr:col>
      <xdr:colOff>1107281</xdr:colOff>
      <xdr:row>28</xdr:row>
      <xdr:rowOff>243227</xdr:rowOff>
    </xdr:from>
    <xdr:to>
      <xdr:col>88</xdr:col>
      <xdr:colOff>5652066</xdr:colOff>
      <xdr:row>28</xdr:row>
      <xdr:rowOff>2827517</xdr:rowOff>
    </xdr:to>
    <xdr:pic>
      <xdr:nvPicPr>
        <xdr:cNvPr id="41" name="Imagen 40">
          <a:extLst>
            <a:ext uri="{FF2B5EF4-FFF2-40B4-BE49-F238E27FC236}">
              <a16:creationId xmlns:a16="http://schemas.microsoft.com/office/drawing/2014/main" id="{5B49DCB1-789B-4474-837F-052626F8E137}"/>
            </a:ext>
          </a:extLst>
        </xdr:cNvPr>
        <xdr:cNvPicPr>
          <a:picLocks noChangeAspect="1"/>
        </xdr:cNvPicPr>
      </xdr:nvPicPr>
      <xdr:blipFill>
        <a:blip xmlns:r="http://schemas.openxmlformats.org/officeDocument/2006/relationships" r:embed="rId35"/>
        <a:stretch>
          <a:fillRect/>
        </a:stretch>
      </xdr:blipFill>
      <xdr:spPr>
        <a:xfrm>
          <a:off x="178434206" y="51792527"/>
          <a:ext cx="4544785" cy="2584290"/>
        </a:xfrm>
        <a:prstGeom prst="rect">
          <a:avLst/>
        </a:prstGeom>
      </xdr:spPr>
    </xdr:pic>
    <xdr:clientData/>
  </xdr:twoCellAnchor>
  <xdr:twoCellAnchor editAs="oneCell">
    <xdr:from>
      <xdr:col>88</xdr:col>
      <xdr:colOff>833437</xdr:colOff>
      <xdr:row>35</xdr:row>
      <xdr:rowOff>88109</xdr:rowOff>
    </xdr:from>
    <xdr:to>
      <xdr:col>88</xdr:col>
      <xdr:colOff>5947634</xdr:colOff>
      <xdr:row>35</xdr:row>
      <xdr:rowOff>2881313</xdr:rowOff>
    </xdr:to>
    <xdr:pic>
      <xdr:nvPicPr>
        <xdr:cNvPr id="42" name="Imagen 41">
          <a:extLst>
            <a:ext uri="{FF2B5EF4-FFF2-40B4-BE49-F238E27FC236}">
              <a16:creationId xmlns:a16="http://schemas.microsoft.com/office/drawing/2014/main" id="{CA400451-631C-4E65-A453-42D1F65EE862}"/>
            </a:ext>
          </a:extLst>
        </xdr:cNvPr>
        <xdr:cNvPicPr>
          <a:picLocks noChangeAspect="1"/>
        </xdr:cNvPicPr>
      </xdr:nvPicPr>
      <xdr:blipFill>
        <a:blip xmlns:r="http://schemas.openxmlformats.org/officeDocument/2006/relationships" r:embed="rId36"/>
        <a:stretch>
          <a:fillRect/>
        </a:stretch>
      </xdr:blipFill>
      <xdr:spPr>
        <a:xfrm>
          <a:off x="178160362" y="70020659"/>
          <a:ext cx="5114197" cy="2793204"/>
        </a:xfrm>
        <a:prstGeom prst="rect">
          <a:avLst/>
        </a:prstGeom>
      </xdr:spPr>
    </xdr:pic>
    <xdr:clientData/>
  </xdr:twoCellAnchor>
  <xdr:twoCellAnchor editAs="oneCell">
    <xdr:from>
      <xdr:col>88</xdr:col>
      <xdr:colOff>633414</xdr:colOff>
      <xdr:row>60</xdr:row>
      <xdr:rowOff>109537</xdr:rowOff>
    </xdr:from>
    <xdr:to>
      <xdr:col>88</xdr:col>
      <xdr:colOff>5762625</xdr:colOff>
      <xdr:row>60</xdr:row>
      <xdr:rowOff>2388393</xdr:rowOff>
    </xdr:to>
    <xdr:pic>
      <xdr:nvPicPr>
        <xdr:cNvPr id="43" name="Imagen 42">
          <a:extLst>
            <a:ext uri="{FF2B5EF4-FFF2-40B4-BE49-F238E27FC236}">
              <a16:creationId xmlns:a16="http://schemas.microsoft.com/office/drawing/2014/main" id="{0055D995-336C-41DF-8F2B-84B087FF21D9}"/>
            </a:ext>
          </a:extLst>
        </xdr:cNvPr>
        <xdr:cNvPicPr>
          <a:picLocks noChangeAspect="1"/>
        </xdr:cNvPicPr>
      </xdr:nvPicPr>
      <xdr:blipFill>
        <a:blip xmlns:r="http://schemas.openxmlformats.org/officeDocument/2006/relationships" r:embed="rId37"/>
        <a:stretch>
          <a:fillRect/>
        </a:stretch>
      </xdr:blipFill>
      <xdr:spPr>
        <a:xfrm>
          <a:off x="177960339" y="145356262"/>
          <a:ext cx="5129211" cy="2278856"/>
        </a:xfrm>
        <a:prstGeom prst="rect">
          <a:avLst/>
        </a:prstGeom>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44" name="Imagen 4">
          <a:extLst>
            <a:ext uri="{FF2B5EF4-FFF2-40B4-BE49-F238E27FC236}">
              <a16:creationId xmlns:a16="http://schemas.microsoft.com/office/drawing/2014/main" id="{4A8CDB4E-F024-4867-AB36-30975A65B01B}"/>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45" name="Imagen 4">
          <a:extLst>
            <a:ext uri="{FF2B5EF4-FFF2-40B4-BE49-F238E27FC236}">
              <a16:creationId xmlns:a16="http://schemas.microsoft.com/office/drawing/2014/main" id="{2B7F6921-F647-4E1B-AE45-C09EE76292C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46" name="Imagen 4">
          <a:extLst>
            <a:ext uri="{FF2B5EF4-FFF2-40B4-BE49-F238E27FC236}">
              <a16:creationId xmlns:a16="http://schemas.microsoft.com/office/drawing/2014/main" id="{BBED3B1F-542A-49D5-BA1B-0609B84C53D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47" name="Imagen 4">
          <a:extLst>
            <a:ext uri="{FF2B5EF4-FFF2-40B4-BE49-F238E27FC236}">
              <a16:creationId xmlns:a16="http://schemas.microsoft.com/office/drawing/2014/main" id="{B113E2DC-FEF9-405E-9869-7449FB6F084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48" name="Imagen 4">
          <a:extLst>
            <a:ext uri="{FF2B5EF4-FFF2-40B4-BE49-F238E27FC236}">
              <a16:creationId xmlns:a16="http://schemas.microsoft.com/office/drawing/2014/main" id="{79D801C0-E6D0-4723-98A3-27988DFD651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49" name="Imagen 4">
          <a:extLst>
            <a:ext uri="{FF2B5EF4-FFF2-40B4-BE49-F238E27FC236}">
              <a16:creationId xmlns:a16="http://schemas.microsoft.com/office/drawing/2014/main" id="{AC8EA290-CE3F-4B32-AE10-B3741D2A59B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50" name="Imagen 4">
          <a:extLst>
            <a:ext uri="{FF2B5EF4-FFF2-40B4-BE49-F238E27FC236}">
              <a16:creationId xmlns:a16="http://schemas.microsoft.com/office/drawing/2014/main" id="{889D8B88-1D1D-4879-8F77-FCE31140450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51" name="Imagen 4">
          <a:extLst>
            <a:ext uri="{FF2B5EF4-FFF2-40B4-BE49-F238E27FC236}">
              <a16:creationId xmlns:a16="http://schemas.microsoft.com/office/drawing/2014/main" id="{1151B6C3-FE37-468D-8FEA-81CFDD8537B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52" name="Imagen 4">
          <a:extLst>
            <a:ext uri="{FF2B5EF4-FFF2-40B4-BE49-F238E27FC236}">
              <a16:creationId xmlns:a16="http://schemas.microsoft.com/office/drawing/2014/main" id="{942EDEDE-221F-425E-B8C0-050BB98926A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53" name="Imagen 4">
          <a:extLst>
            <a:ext uri="{FF2B5EF4-FFF2-40B4-BE49-F238E27FC236}">
              <a16:creationId xmlns:a16="http://schemas.microsoft.com/office/drawing/2014/main" id="{1A9E05BA-92B5-4E55-8283-2B154C839A4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54" name="Imagen 4">
          <a:extLst>
            <a:ext uri="{FF2B5EF4-FFF2-40B4-BE49-F238E27FC236}">
              <a16:creationId xmlns:a16="http://schemas.microsoft.com/office/drawing/2014/main" id="{978CF0D1-1CC4-44A7-8567-20ADBBBF26B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63</xdr:row>
      <xdr:rowOff>447674</xdr:rowOff>
    </xdr:to>
    <xdr:pic>
      <xdr:nvPicPr>
        <xdr:cNvPr id="55" name="Imagen 4">
          <a:extLst>
            <a:ext uri="{FF2B5EF4-FFF2-40B4-BE49-F238E27FC236}">
              <a16:creationId xmlns:a16="http://schemas.microsoft.com/office/drawing/2014/main" id="{FA8335D6-7BC6-4ABD-B2A9-CDB6372186C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688675" y="147789900"/>
          <a:ext cx="0" cy="569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1285876</xdr:colOff>
      <xdr:row>61</xdr:row>
      <xdr:rowOff>154520</xdr:rowOff>
    </xdr:from>
    <xdr:to>
      <xdr:col>88</xdr:col>
      <xdr:colOff>5607844</xdr:colOff>
      <xdr:row>61</xdr:row>
      <xdr:rowOff>2138362</xdr:rowOff>
    </xdr:to>
    <xdr:pic>
      <xdr:nvPicPr>
        <xdr:cNvPr id="56" name="Imagen 55">
          <a:extLst>
            <a:ext uri="{FF2B5EF4-FFF2-40B4-BE49-F238E27FC236}">
              <a16:creationId xmlns:a16="http://schemas.microsoft.com/office/drawing/2014/main" id="{8450C4B3-648A-4806-9897-AAF228789BD4}"/>
            </a:ext>
          </a:extLst>
        </xdr:cNvPr>
        <xdr:cNvPicPr>
          <a:picLocks noChangeAspect="1"/>
        </xdr:cNvPicPr>
      </xdr:nvPicPr>
      <xdr:blipFill>
        <a:blip xmlns:r="http://schemas.openxmlformats.org/officeDocument/2006/relationships" r:embed="rId38"/>
        <a:stretch>
          <a:fillRect/>
        </a:stretch>
      </xdr:blipFill>
      <xdr:spPr>
        <a:xfrm>
          <a:off x="178612801" y="147944420"/>
          <a:ext cx="4321968" cy="1983842"/>
        </a:xfrm>
        <a:prstGeom prst="rect">
          <a:avLst/>
        </a:prstGeom>
      </xdr:spPr>
    </xdr:pic>
    <xdr:clientData/>
  </xdr:twoCellAnchor>
  <xdr:twoCellAnchor editAs="oneCell">
    <xdr:from>
      <xdr:col>88</xdr:col>
      <xdr:colOff>1142998</xdr:colOff>
      <xdr:row>25</xdr:row>
      <xdr:rowOff>105798</xdr:rowOff>
    </xdr:from>
    <xdr:to>
      <xdr:col>88</xdr:col>
      <xdr:colOff>5584029</xdr:colOff>
      <xdr:row>25</xdr:row>
      <xdr:rowOff>2321720</xdr:rowOff>
    </xdr:to>
    <xdr:pic>
      <xdr:nvPicPr>
        <xdr:cNvPr id="57" name="1 Imagen">
          <a:extLst>
            <a:ext uri="{FF2B5EF4-FFF2-40B4-BE49-F238E27FC236}">
              <a16:creationId xmlns:a16="http://schemas.microsoft.com/office/drawing/2014/main" id="{FA1BC456-E03F-4E7D-A47A-FB447EFF0041}"/>
            </a:ext>
          </a:extLst>
        </xdr:cNvPr>
        <xdr:cNvPicPr>
          <a:picLocks noChangeAspect="1"/>
        </xdr:cNvPicPr>
      </xdr:nvPicPr>
      <xdr:blipFill>
        <a:blip xmlns:r="http://schemas.openxmlformats.org/officeDocument/2006/relationships" r:embed="rId39"/>
        <a:stretch>
          <a:fillRect/>
        </a:stretch>
      </xdr:blipFill>
      <xdr:spPr>
        <a:xfrm>
          <a:off x="178469923" y="42130098"/>
          <a:ext cx="4441031" cy="2215922"/>
        </a:xfrm>
        <a:prstGeom prst="rect">
          <a:avLst/>
        </a:prstGeom>
      </xdr:spPr>
    </xdr:pic>
    <xdr:clientData/>
  </xdr:twoCellAnchor>
  <xdr:twoCellAnchor editAs="oneCell">
    <xdr:from>
      <xdr:col>88</xdr:col>
      <xdr:colOff>1285875</xdr:colOff>
      <xdr:row>22</xdr:row>
      <xdr:rowOff>107157</xdr:rowOff>
    </xdr:from>
    <xdr:to>
      <xdr:col>88</xdr:col>
      <xdr:colOff>1285875</xdr:colOff>
      <xdr:row>24</xdr:row>
      <xdr:rowOff>2807766</xdr:rowOff>
    </xdr:to>
    <xdr:pic>
      <xdr:nvPicPr>
        <xdr:cNvPr id="58" name="Imagen 57">
          <a:extLst>
            <a:ext uri="{FF2B5EF4-FFF2-40B4-BE49-F238E27FC236}">
              <a16:creationId xmlns:a16="http://schemas.microsoft.com/office/drawing/2014/main" id="{DF8A82CB-24C2-41E7-9C1A-5C15E785C899}"/>
            </a:ext>
          </a:extLst>
        </xdr:cNvPr>
        <xdr:cNvPicPr>
          <a:picLocks noChangeAspect="1"/>
        </xdr:cNvPicPr>
      </xdr:nvPicPr>
      <xdr:blipFill rotWithShape="1">
        <a:blip xmlns:r="http://schemas.openxmlformats.org/officeDocument/2006/relationships" r:embed="rId40"/>
        <a:srcRect l="30785" t="37033" r="28875" b="19548"/>
        <a:stretch/>
      </xdr:blipFill>
      <xdr:spPr>
        <a:xfrm>
          <a:off x="178612800" y="33511332"/>
          <a:ext cx="0" cy="8415609"/>
        </a:xfrm>
        <a:prstGeom prst="rect">
          <a:avLst/>
        </a:prstGeom>
      </xdr:spPr>
    </xdr:pic>
    <xdr:clientData/>
  </xdr:twoCellAnchor>
  <xdr:twoCellAnchor editAs="oneCell">
    <xdr:from>
      <xdr:col>88</xdr:col>
      <xdr:colOff>814731</xdr:colOff>
      <xdr:row>21</xdr:row>
      <xdr:rowOff>250029</xdr:rowOff>
    </xdr:from>
    <xdr:to>
      <xdr:col>88</xdr:col>
      <xdr:colOff>5941218</xdr:colOff>
      <xdr:row>21</xdr:row>
      <xdr:rowOff>2821781</xdr:rowOff>
    </xdr:to>
    <xdr:pic>
      <xdr:nvPicPr>
        <xdr:cNvPr id="59" name="Imagen 58">
          <a:extLst>
            <a:ext uri="{FF2B5EF4-FFF2-40B4-BE49-F238E27FC236}">
              <a16:creationId xmlns:a16="http://schemas.microsoft.com/office/drawing/2014/main" id="{1CE39BD2-FF7C-4A57-BFED-3BAC5979ADE4}"/>
            </a:ext>
          </a:extLst>
        </xdr:cNvPr>
        <xdr:cNvPicPr>
          <a:picLocks noChangeAspect="1"/>
        </xdr:cNvPicPr>
      </xdr:nvPicPr>
      <xdr:blipFill>
        <a:blip xmlns:r="http://schemas.openxmlformats.org/officeDocument/2006/relationships" r:embed="rId41"/>
        <a:stretch>
          <a:fillRect/>
        </a:stretch>
      </xdr:blipFill>
      <xdr:spPr>
        <a:xfrm>
          <a:off x="178141656" y="30691929"/>
          <a:ext cx="5126487" cy="2571752"/>
        </a:xfrm>
        <a:prstGeom prst="rect">
          <a:avLst/>
        </a:prstGeom>
      </xdr:spPr>
    </xdr:pic>
    <xdr:clientData/>
  </xdr:twoCellAnchor>
  <xdr:twoCellAnchor editAs="oneCell">
    <xdr:from>
      <xdr:col>88</xdr:col>
      <xdr:colOff>1012032</xdr:colOff>
      <xdr:row>23</xdr:row>
      <xdr:rowOff>166688</xdr:rowOff>
    </xdr:from>
    <xdr:to>
      <xdr:col>88</xdr:col>
      <xdr:colOff>5805719</xdr:colOff>
      <xdr:row>23</xdr:row>
      <xdr:rowOff>2762250</xdr:rowOff>
    </xdr:to>
    <xdr:pic>
      <xdr:nvPicPr>
        <xdr:cNvPr id="60" name="Imagen 59">
          <a:extLst>
            <a:ext uri="{FF2B5EF4-FFF2-40B4-BE49-F238E27FC236}">
              <a16:creationId xmlns:a16="http://schemas.microsoft.com/office/drawing/2014/main" id="{EFFCBB78-BDEA-4B59-94D6-B6C67506A6E2}"/>
            </a:ext>
          </a:extLst>
        </xdr:cNvPr>
        <xdr:cNvPicPr>
          <a:picLocks noChangeAspect="1"/>
        </xdr:cNvPicPr>
      </xdr:nvPicPr>
      <xdr:blipFill>
        <a:blip xmlns:r="http://schemas.openxmlformats.org/officeDocument/2006/relationships" r:embed="rId42"/>
        <a:stretch>
          <a:fillRect/>
        </a:stretch>
      </xdr:blipFill>
      <xdr:spPr>
        <a:xfrm>
          <a:off x="178338957" y="36399788"/>
          <a:ext cx="4793687" cy="2595562"/>
        </a:xfrm>
        <a:prstGeom prst="rect">
          <a:avLst/>
        </a:prstGeom>
      </xdr:spPr>
    </xdr:pic>
    <xdr:clientData/>
  </xdr:twoCellAnchor>
  <xdr:twoCellAnchor editAs="oneCell">
    <xdr:from>
      <xdr:col>88</xdr:col>
      <xdr:colOff>964408</xdr:colOff>
      <xdr:row>22</xdr:row>
      <xdr:rowOff>142874</xdr:rowOff>
    </xdr:from>
    <xdr:to>
      <xdr:col>88</xdr:col>
      <xdr:colOff>5846654</xdr:colOff>
      <xdr:row>22</xdr:row>
      <xdr:rowOff>2702717</xdr:rowOff>
    </xdr:to>
    <xdr:pic>
      <xdr:nvPicPr>
        <xdr:cNvPr id="61" name="Imagen 60">
          <a:extLst>
            <a:ext uri="{FF2B5EF4-FFF2-40B4-BE49-F238E27FC236}">
              <a16:creationId xmlns:a16="http://schemas.microsoft.com/office/drawing/2014/main" id="{CB6E7907-7C8C-44EF-9FA2-7FF3EC7A5793}"/>
            </a:ext>
          </a:extLst>
        </xdr:cNvPr>
        <xdr:cNvPicPr>
          <a:picLocks noChangeAspect="1"/>
        </xdr:cNvPicPr>
      </xdr:nvPicPr>
      <xdr:blipFill>
        <a:blip xmlns:r="http://schemas.openxmlformats.org/officeDocument/2006/relationships" r:embed="rId43"/>
        <a:stretch>
          <a:fillRect/>
        </a:stretch>
      </xdr:blipFill>
      <xdr:spPr>
        <a:xfrm>
          <a:off x="178291333" y="33547049"/>
          <a:ext cx="4882246" cy="2559843"/>
        </a:xfrm>
        <a:prstGeom prst="rect">
          <a:avLst/>
        </a:prstGeom>
      </xdr:spPr>
    </xdr:pic>
    <xdr:clientData/>
  </xdr:twoCellAnchor>
  <xdr:twoCellAnchor editAs="oneCell">
    <xdr:from>
      <xdr:col>88</xdr:col>
      <xdr:colOff>1071563</xdr:colOff>
      <xdr:row>37</xdr:row>
      <xdr:rowOff>142875</xdr:rowOff>
    </xdr:from>
    <xdr:to>
      <xdr:col>88</xdr:col>
      <xdr:colOff>5691188</xdr:colOff>
      <xdr:row>37</xdr:row>
      <xdr:rowOff>2250382</xdr:rowOff>
    </xdr:to>
    <xdr:pic>
      <xdr:nvPicPr>
        <xdr:cNvPr id="62" name="Imagen 61">
          <a:extLst>
            <a:ext uri="{FF2B5EF4-FFF2-40B4-BE49-F238E27FC236}">
              <a16:creationId xmlns:a16="http://schemas.microsoft.com/office/drawing/2014/main" id="{00D1E4D8-71F2-41AF-92E0-6332F2958F42}"/>
            </a:ext>
          </a:extLst>
        </xdr:cNvPr>
        <xdr:cNvPicPr>
          <a:picLocks noChangeAspect="1"/>
        </xdr:cNvPicPr>
      </xdr:nvPicPr>
      <xdr:blipFill>
        <a:blip xmlns:r="http://schemas.openxmlformats.org/officeDocument/2006/relationships" r:embed="rId44"/>
        <a:stretch>
          <a:fillRect/>
        </a:stretch>
      </xdr:blipFill>
      <xdr:spPr>
        <a:xfrm>
          <a:off x="178398488" y="76933425"/>
          <a:ext cx="4619625" cy="2107507"/>
        </a:xfrm>
        <a:prstGeom prst="rect">
          <a:avLst/>
        </a:prstGeom>
      </xdr:spPr>
    </xdr:pic>
    <xdr:clientData/>
  </xdr:twoCellAnchor>
  <xdr:twoCellAnchor editAs="oneCell">
    <xdr:from>
      <xdr:col>88</xdr:col>
      <xdr:colOff>464346</xdr:colOff>
      <xdr:row>38</xdr:row>
      <xdr:rowOff>639535</xdr:rowOff>
    </xdr:from>
    <xdr:to>
      <xdr:col>88</xdr:col>
      <xdr:colOff>6215064</xdr:colOff>
      <xdr:row>38</xdr:row>
      <xdr:rowOff>3821906</xdr:rowOff>
    </xdr:to>
    <xdr:pic>
      <xdr:nvPicPr>
        <xdr:cNvPr id="63" name="Imagen 62">
          <a:extLst>
            <a:ext uri="{FF2B5EF4-FFF2-40B4-BE49-F238E27FC236}">
              <a16:creationId xmlns:a16="http://schemas.microsoft.com/office/drawing/2014/main" id="{E2FBE32A-4B57-4B25-BFAA-406C886E8F2E}"/>
            </a:ext>
          </a:extLst>
        </xdr:cNvPr>
        <xdr:cNvPicPr>
          <a:picLocks noChangeAspect="1"/>
        </xdr:cNvPicPr>
      </xdr:nvPicPr>
      <xdr:blipFill>
        <a:blip xmlns:r="http://schemas.openxmlformats.org/officeDocument/2006/relationships" r:embed="rId45"/>
        <a:stretch>
          <a:fillRect/>
        </a:stretch>
      </xdr:blipFill>
      <xdr:spPr>
        <a:xfrm>
          <a:off x="177791271" y="79868485"/>
          <a:ext cx="5750718" cy="3182371"/>
        </a:xfrm>
        <a:prstGeom prst="rect">
          <a:avLst/>
        </a:prstGeom>
      </xdr:spPr>
    </xdr:pic>
    <xdr:clientData/>
  </xdr:twoCellAnchor>
  <xdr:twoCellAnchor editAs="oneCell">
    <xdr:from>
      <xdr:col>88</xdr:col>
      <xdr:colOff>750093</xdr:colOff>
      <xdr:row>39</xdr:row>
      <xdr:rowOff>79942</xdr:rowOff>
    </xdr:from>
    <xdr:to>
      <xdr:col>88</xdr:col>
      <xdr:colOff>6000750</xdr:colOff>
      <xdr:row>39</xdr:row>
      <xdr:rowOff>2437481</xdr:rowOff>
    </xdr:to>
    <xdr:pic>
      <xdr:nvPicPr>
        <xdr:cNvPr id="64" name="Imagen 63">
          <a:extLst>
            <a:ext uri="{FF2B5EF4-FFF2-40B4-BE49-F238E27FC236}">
              <a16:creationId xmlns:a16="http://schemas.microsoft.com/office/drawing/2014/main" id="{6D4E0F1E-0368-4D8A-A897-C2AA57E6F138}"/>
            </a:ext>
          </a:extLst>
        </xdr:cNvPr>
        <xdr:cNvPicPr>
          <a:picLocks noChangeAspect="1"/>
        </xdr:cNvPicPr>
      </xdr:nvPicPr>
      <xdr:blipFill>
        <a:blip xmlns:r="http://schemas.openxmlformats.org/officeDocument/2006/relationships" r:embed="rId46"/>
        <a:stretch>
          <a:fillRect/>
        </a:stretch>
      </xdr:blipFill>
      <xdr:spPr>
        <a:xfrm>
          <a:off x="178077018" y="83747542"/>
          <a:ext cx="5250657" cy="2357539"/>
        </a:xfrm>
        <a:prstGeom prst="rect">
          <a:avLst/>
        </a:prstGeom>
      </xdr:spPr>
    </xdr:pic>
    <xdr:clientData/>
  </xdr:twoCellAnchor>
  <xdr:twoCellAnchor editAs="oneCell">
    <xdr:from>
      <xdr:col>88</xdr:col>
      <xdr:colOff>1131092</xdr:colOff>
      <xdr:row>42</xdr:row>
      <xdr:rowOff>127569</xdr:rowOff>
    </xdr:from>
    <xdr:to>
      <xdr:col>88</xdr:col>
      <xdr:colOff>5774532</xdr:colOff>
      <xdr:row>42</xdr:row>
      <xdr:rowOff>2690813</xdr:rowOff>
    </xdr:to>
    <xdr:pic>
      <xdr:nvPicPr>
        <xdr:cNvPr id="65" name="Imagen 64">
          <a:extLst>
            <a:ext uri="{FF2B5EF4-FFF2-40B4-BE49-F238E27FC236}">
              <a16:creationId xmlns:a16="http://schemas.microsoft.com/office/drawing/2014/main" id="{6C0FFCC5-0D57-45BD-A5BB-63D1F7DFA900}"/>
            </a:ext>
          </a:extLst>
        </xdr:cNvPr>
        <xdr:cNvPicPr>
          <a:picLocks noChangeAspect="1"/>
        </xdr:cNvPicPr>
      </xdr:nvPicPr>
      <xdr:blipFill>
        <a:blip xmlns:r="http://schemas.openxmlformats.org/officeDocument/2006/relationships" r:embed="rId47"/>
        <a:stretch>
          <a:fillRect/>
        </a:stretch>
      </xdr:blipFill>
      <xdr:spPr>
        <a:xfrm>
          <a:off x="178458017" y="91739019"/>
          <a:ext cx="4643440" cy="2563244"/>
        </a:xfrm>
        <a:prstGeom prst="rect">
          <a:avLst/>
        </a:prstGeom>
      </xdr:spPr>
    </xdr:pic>
    <xdr:clientData/>
  </xdr:twoCellAnchor>
  <xdr:twoCellAnchor editAs="oneCell">
    <xdr:from>
      <xdr:col>88</xdr:col>
      <xdr:colOff>763700</xdr:colOff>
      <xdr:row>43</xdr:row>
      <xdr:rowOff>115661</xdr:rowOff>
    </xdr:from>
    <xdr:to>
      <xdr:col>88</xdr:col>
      <xdr:colOff>6095999</xdr:colOff>
      <xdr:row>44</xdr:row>
      <xdr:rowOff>2583</xdr:rowOff>
    </xdr:to>
    <xdr:pic>
      <xdr:nvPicPr>
        <xdr:cNvPr id="66" name="Imagen 65">
          <a:extLst>
            <a:ext uri="{FF2B5EF4-FFF2-40B4-BE49-F238E27FC236}">
              <a16:creationId xmlns:a16="http://schemas.microsoft.com/office/drawing/2014/main" id="{99016B8F-CC1E-403F-A39D-31D597AAEFA5}"/>
            </a:ext>
          </a:extLst>
        </xdr:cNvPr>
        <xdr:cNvPicPr>
          <a:picLocks noChangeAspect="1"/>
        </xdr:cNvPicPr>
      </xdr:nvPicPr>
      <xdr:blipFill>
        <a:blip xmlns:r="http://schemas.openxmlformats.org/officeDocument/2006/relationships" r:embed="rId48"/>
        <a:stretch>
          <a:fillRect/>
        </a:stretch>
      </xdr:blipFill>
      <xdr:spPr>
        <a:xfrm>
          <a:off x="178090625" y="94575086"/>
          <a:ext cx="5332299" cy="2172922"/>
        </a:xfrm>
        <a:prstGeom prst="rect">
          <a:avLst/>
        </a:prstGeom>
      </xdr:spPr>
    </xdr:pic>
    <xdr:clientData/>
  </xdr:twoCellAnchor>
  <xdr:twoCellAnchor editAs="oneCell">
    <xdr:from>
      <xdr:col>88</xdr:col>
      <xdr:colOff>761999</xdr:colOff>
      <xdr:row>44</xdr:row>
      <xdr:rowOff>81642</xdr:rowOff>
    </xdr:from>
    <xdr:to>
      <xdr:col>88</xdr:col>
      <xdr:colOff>6109545</xdr:colOff>
      <xdr:row>44</xdr:row>
      <xdr:rowOff>2817017</xdr:rowOff>
    </xdr:to>
    <xdr:pic>
      <xdr:nvPicPr>
        <xdr:cNvPr id="67" name="Imagen 66">
          <a:extLst>
            <a:ext uri="{FF2B5EF4-FFF2-40B4-BE49-F238E27FC236}">
              <a16:creationId xmlns:a16="http://schemas.microsoft.com/office/drawing/2014/main" id="{19E36771-9961-41D0-A3D7-DC78984A2817}"/>
            </a:ext>
          </a:extLst>
        </xdr:cNvPr>
        <xdr:cNvPicPr>
          <a:picLocks noChangeAspect="1"/>
        </xdr:cNvPicPr>
      </xdr:nvPicPr>
      <xdr:blipFill>
        <a:blip xmlns:r="http://schemas.openxmlformats.org/officeDocument/2006/relationships" r:embed="rId49"/>
        <a:stretch>
          <a:fillRect/>
        </a:stretch>
      </xdr:blipFill>
      <xdr:spPr>
        <a:xfrm>
          <a:off x="178088924" y="96827067"/>
          <a:ext cx="5347546" cy="2735375"/>
        </a:xfrm>
        <a:prstGeom prst="rect">
          <a:avLst/>
        </a:prstGeom>
      </xdr:spPr>
    </xdr:pic>
    <xdr:clientData/>
  </xdr:twoCellAnchor>
  <xdr:twoCellAnchor editAs="oneCell">
    <xdr:from>
      <xdr:col>88</xdr:col>
      <xdr:colOff>935492</xdr:colOff>
      <xdr:row>40</xdr:row>
      <xdr:rowOff>100352</xdr:rowOff>
    </xdr:from>
    <xdr:to>
      <xdr:col>88</xdr:col>
      <xdr:colOff>5869781</xdr:colOff>
      <xdr:row>40</xdr:row>
      <xdr:rowOff>2821780</xdr:rowOff>
    </xdr:to>
    <xdr:pic>
      <xdr:nvPicPr>
        <xdr:cNvPr id="68" name="Imagen 67">
          <a:extLst>
            <a:ext uri="{FF2B5EF4-FFF2-40B4-BE49-F238E27FC236}">
              <a16:creationId xmlns:a16="http://schemas.microsoft.com/office/drawing/2014/main" id="{0BE29148-015D-4661-AE3D-70EE31A669C0}"/>
            </a:ext>
          </a:extLst>
        </xdr:cNvPr>
        <xdr:cNvPicPr>
          <a:picLocks noChangeAspect="1"/>
        </xdr:cNvPicPr>
      </xdr:nvPicPr>
      <xdr:blipFill>
        <a:blip xmlns:r="http://schemas.openxmlformats.org/officeDocument/2006/relationships" r:embed="rId50"/>
        <a:stretch>
          <a:fillRect/>
        </a:stretch>
      </xdr:blipFill>
      <xdr:spPr>
        <a:xfrm>
          <a:off x="178262417" y="86206352"/>
          <a:ext cx="4934289" cy="2721428"/>
        </a:xfrm>
        <a:prstGeom prst="rect">
          <a:avLst/>
        </a:prstGeom>
      </xdr:spPr>
    </xdr:pic>
    <xdr:clientData/>
  </xdr:twoCellAnchor>
  <xdr:twoCellAnchor editAs="oneCell">
    <xdr:from>
      <xdr:col>88</xdr:col>
      <xdr:colOff>1000125</xdr:colOff>
      <xdr:row>41</xdr:row>
      <xdr:rowOff>64632</xdr:rowOff>
    </xdr:from>
    <xdr:to>
      <xdr:col>88</xdr:col>
      <xdr:colOff>5869780</xdr:colOff>
      <xdr:row>41</xdr:row>
      <xdr:rowOff>2517080</xdr:rowOff>
    </xdr:to>
    <xdr:pic>
      <xdr:nvPicPr>
        <xdr:cNvPr id="69" name="Imagen 68">
          <a:extLst>
            <a:ext uri="{FF2B5EF4-FFF2-40B4-BE49-F238E27FC236}">
              <a16:creationId xmlns:a16="http://schemas.microsoft.com/office/drawing/2014/main" id="{A705392B-FE67-4656-8229-0F26C4BA8618}"/>
            </a:ext>
          </a:extLst>
        </xdr:cNvPr>
        <xdr:cNvPicPr>
          <a:picLocks noChangeAspect="1"/>
        </xdr:cNvPicPr>
      </xdr:nvPicPr>
      <xdr:blipFill>
        <a:blip xmlns:r="http://schemas.openxmlformats.org/officeDocument/2006/relationships" r:embed="rId51"/>
        <a:stretch>
          <a:fillRect/>
        </a:stretch>
      </xdr:blipFill>
      <xdr:spPr>
        <a:xfrm>
          <a:off x="178327050" y="89085282"/>
          <a:ext cx="4869655" cy="2452448"/>
        </a:xfrm>
        <a:prstGeom prst="rect">
          <a:avLst/>
        </a:prstGeom>
      </xdr:spPr>
    </xdr:pic>
    <xdr:clientData/>
  </xdr:twoCellAnchor>
  <xdr:twoCellAnchor editAs="oneCell">
    <xdr:from>
      <xdr:col>88</xdr:col>
      <xdr:colOff>520476</xdr:colOff>
      <xdr:row>49</xdr:row>
      <xdr:rowOff>71437</xdr:rowOff>
    </xdr:from>
    <xdr:to>
      <xdr:col>88</xdr:col>
      <xdr:colOff>6167440</xdr:colOff>
      <xdr:row>50</xdr:row>
      <xdr:rowOff>0</xdr:rowOff>
    </xdr:to>
    <xdr:pic>
      <xdr:nvPicPr>
        <xdr:cNvPr id="70" name="Imagen 69">
          <a:extLst>
            <a:ext uri="{FF2B5EF4-FFF2-40B4-BE49-F238E27FC236}">
              <a16:creationId xmlns:a16="http://schemas.microsoft.com/office/drawing/2014/main" id="{473046DD-0643-4235-A536-4F5BF517E4C2}"/>
            </a:ext>
          </a:extLst>
        </xdr:cNvPr>
        <xdr:cNvPicPr>
          <a:picLocks noChangeAspect="1"/>
        </xdr:cNvPicPr>
      </xdr:nvPicPr>
      <xdr:blipFill>
        <a:blip xmlns:r="http://schemas.openxmlformats.org/officeDocument/2006/relationships" r:embed="rId52"/>
        <a:stretch>
          <a:fillRect/>
        </a:stretch>
      </xdr:blipFill>
      <xdr:spPr>
        <a:xfrm>
          <a:off x="177847401" y="114552412"/>
          <a:ext cx="5646964" cy="2366963"/>
        </a:xfrm>
        <a:prstGeom prst="rect">
          <a:avLst/>
        </a:prstGeom>
      </xdr:spPr>
    </xdr:pic>
    <xdr:clientData/>
  </xdr:twoCellAnchor>
  <xdr:twoCellAnchor editAs="oneCell">
    <xdr:from>
      <xdr:col>88</xdr:col>
      <xdr:colOff>574899</xdr:colOff>
      <xdr:row>50</xdr:row>
      <xdr:rowOff>178594</xdr:rowOff>
    </xdr:from>
    <xdr:to>
      <xdr:col>88</xdr:col>
      <xdr:colOff>6153830</xdr:colOff>
      <xdr:row>50</xdr:row>
      <xdr:rowOff>2750344</xdr:rowOff>
    </xdr:to>
    <xdr:pic>
      <xdr:nvPicPr>
        <xdr:cNvPr id="71" name="Imagen 70">
          <a:extLst>
            <a:ext uri="{FF2B5EF4-FFF2-40B4-BE49-F238E27FC236}">
              <a16:creationId xmlns:a16="http://schemas.microsoft.com/office/drawing/2014/main" id="{B29772B5-189E-401A-8F2D-4B5287856217}"/>
            </a:ext>
          </a:extLst>
        </xdr:cNvPr>
        <xdr:cNvPicPr>
          <a:picLocks noChangeAspect="1"/>
        </xdr:cNvPicPr>
      </xdr:nvPicPr>
      <xdr:blipFill>
        <a:blip xmlns:r="http://schemas.openxmlformats.org/officeDocument/2006/relationships" r:embed="rId53"/>
        <a:stretch>
          <a:fillRect/>
        </a:stretch>
      </xdr:blipFill>
      <xdr:spPr>
        <a:xfrm>
          <a:off x="177901824" y="117097969"/>
          <a:ext cx="5578931" cy="2571750"/>
        </a:xfrm>
        <a:prstGeom prst="rect">
          <a:avLst/>
        </a:prstGeom>
      </xdr:spPr>
    </xdr:pic>
    <xdr:clientData/>
  </xdr:twoCellAnchor>
  <xdr:twoCellAnchor editAs="oneCell">
    <xdr:from>
      <xdr:col>88</xdr:col>
      <xdr:colOff>505166</xdr:colOff>
      <xdr:row>51</xdr:row>
      <xdr:rowOff>119063</xdr:rowOff>
    </xdr:from>
    <xdr:to>
      <xdr:col>88</xdr:col>
      <xdr:colOff>6203157</xdr:colOff>
      <xdr:row>52</xdr:row>
      <xdr:rowOff>2382</xdr:rowOff>
    </xdr:to>
    <xdr:pic>
      <xdr:nvPicPr>
        <xdr:cNvPr id="72" name="Imagen 71">
          <a:extLst>
            <a:ext uri="{FF2B5EF4-FFF2-40B4-BE49-F238E27FC236}">
              <a16:creationId xmlns:a16="http://schemas.microsoft.com/office/drawing/2014/main" id="{79BEC779-AF8B-4773-8E9D-C87BB92BEA31}"/>
            </a:ext>
          </a:extLst>
        </xdr:cNvPr>
        <xdr:cNvPicPr>
          <a:picLocks noChangeAspect="1"/>
        </xdr:cNvPicPr>
      </xdr:nvPicPr>
      <xdr:blipFill>
        <a:blip xmlns:r="http://schemas.openxmlformats.org/officeDocument/2006/relationships" r:embed="rId54"/>
        <a:stretch>
          <a:fillRect/>
        </a:stretch>
      </xdr:blipFill>
      <xdr:spPr>
        <a:xfrm>
          <a:off x="177832091" y="120029288"/>
          <a:ext cx="5697991" cy="3169444"/>
        </a:xfrm>
        <a:prstGeom prst="rect">
          <a:avLst/>
        </a:prstGeom>
      </xdr:spPr>
    </xdr:pic>
    <xdr:clientData/>
  </xdr:twoCellAnchor>
  <xdr:twoCellAnchor editAs="oneCell">
    <xdr:from>
      <xdr:col>88</xdr:col>
      <xdr:colOff>528976</xdr:colOff>
      <xdr:row>52</xdr:row>
      <xdr:rowOff>149678</xdr:rowOff>
    </xdr:from>
    <xdr:to>
      <xdr:col>88</xdr:col>
      <xdr:colOff>6148727</xdr:colOff>
      <xdr:row>52</xdr:row>
      <xdr:rowOff>3131343</xdr:rowOff>
    </xdr:to>
    <xdr:pic>
      <xdr:nvPicPr>
        <xdr:cNvPr id="73" name="Imagen 72">
          <a:extLst>
            <a:ext uri="{FF2B5EF4-FFF2-40B4-BE49-F238E27FC236}">
              <a16:creationId xmlns:a16="http://schemas.microsoft.com/office/drawing/2014/main" id="{E1EFED6F-35C8-4903-AF66-C2AE121C8F04}"/>
            </a:ext>
          </a:extLst>
        </xdr:cNvPr>
        <xdr:cNvPicPr>
          <a:picLocks noChangeAspect="1"/>
        </xdr:cNvPicPr>
      </xdr:nvPicPr>
      <xdr:blipFill>
        <a:blip xmlns:r="http://schemas.openxmlformats.org/officeDocument/2006/relationships" r:embed="rId55"/>
        <a:stretch>
          <a:fillRect/>
        </a:stretch>
      </xdr:blipFill>
      <xdr:spPr>
        <a:xfrm>
          <a:off x="177855901" y="123346028"/>
          <a:ext cx="5619751" cy="2981665"/>
        </a:xfrm>
        <a:prstGeom prst="rect">
          <a:avLst/>
        </a:prstGeom>
      </xdr:spPr>
    </xdr:pic>
    <xdr:clientData/>
  </xdr:twoCellAnchor>
  <xdr:oneCellAnchor>
    <xdr:from>
      <xdr:col>12</xdr:col>
      <xdr:colOff>355108</xdr:colOff>
      <xdr:row>13</xdr:row>
      <xdr:rowOff>3710351</xdr:rowOff>
    </xdr:from>
    <xdr:ext cx="2868706" cy="569094"/>
    <xdr:pic>
      <xdr:nvPicPr>
        <xdr:cNvPr id="74" name="Imagen 4">
          <a:extLst>
            <a:ext uri="{FF2B5EF4-FFF2-40B4-BE49-F238E27FC236}">
              <a16:creationId xmlns:a16="http://schemas.microsoft.com/office/drawing/2014/main" id="{40B19D05-8E04-4E68-912D-93079F669D96}"/>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7566783" y="11120801"/>
          <a:ext cx="2868706" cy="569094"/>
        </a:xfrm>
        <a:prstGeom prst="rect">
          <a:avLst/>
        </a:prstGeom>
        <a:noFill/>
        <a:ln>
          <a:noFill/>
        </a:ln>
      </xdr:spPr>
    </xdr:pic>
    <xdr:clientData/>
  </xdr:oneCellAnchor>
  <xdr:twoCellAnchor editAs="oneCell">
    <xdr:from>
      <xdr:col>88</xdr:col>
      <xdr:colOff>631031</xdr:colOff>
      <xdr:row>12</xdr:row>
      <xdr:rowOff>333376</xdr:rowOff>
    </xdr:from>
    <xdr:to>
      <xdr:col>88</xdr:col>
      <xdr:colOff>6101568</xdr:colOff>
      <xdr:row>12</xdr:row>
      <xdr:rowOff>3531762</xdr:rowOff>
    </xdr:to>
    <xdr:pic>
      <xdr:nvPicPr>
        <xdr:cNvPr id="75" name="Imagen 74">
          <a:extLst>
            <a:ext uri="{FF2B5EF4-FFF2-40B4-BE49-F238E27FC236}">
              <a16:creationId xmlns:a16="http://schemas.microsoft.com/office/drawing/2014/main" id="{CC7367C9-14C0-41FC-B455-4D8B8F8E93B1}"/>
            </a:ext>
          </a:extLst>
        </xdr:cNvPr>
        <xdr:cNvPicPr>
          <a:picLocks noChangeAspect="1"/>
        </xdr:cNvPicPr>
      </xdr:nvPicPr>
      <xdr:blipFill>
        <a:blip xmlns:r="http://schemas.openxmlformats.org/officeDocument/2006/relationships" r:embed="rId56"/>
        <a:stretch>
          <a:fillRect/>
        </a:stretch>
      </xdr:blipFill>
      <xdr:spPr>
        <a:xfrm>
          <a:off x="177957956" y="3838576"/>
          <a:ext cx="5470537" cy="3198386"/>
        </a:xfrm>
        <a:prstGeom prst="rect">
          <a:avLst/>
        </a:prstGeom>
      </xdr:spPr>
    </xdr:pic>
    <xdr:clientData/>
  </xdr:twoCellAnchor>
  <xdr:twoCellAnchor editAs="oneCell">
    <xdr:from>
      <xdr:col>88</xdr:col>
      <xdr:colOff>636565</xdr:colOff>
      <xdr:row>13</xdr:row>
      <xdr:rowOff>214313</xdr:rowOff>
    </xdr:from>
    <xdr:to>
      <xdr:col>88</xdr:col>
      <xdr:colOff>6155531</xdr:colOff>
      <xdr:row>13</xdr:row>
      <xdr:rowOff>3464718</xdr:rowOff>
    </xdr:to>
    <xdr:pic>
      <xdr:nvPicPr>
        <xdr:cNvPr id="76" name="Imagen 75">
          <a:extLst>
            <a:ext uri="{FF2B5EF4-FFF2-40B4-BE49-F238E27FC236}">
              <a16:creationId xmlns:a16="http://schemas.microsoft.com/office/drawing/2014/main" id="{AD16D864-2605-4242-A3A0-4178A60FD1FC}"/>
            </a:ext>
          </a:extLst>
        </xdr:cNvPr>
        <xdr:cNvPicPr>
          <a:picLocks noChangeAspect="1"/>
        </xdr:cNvPicPr>
      </xdr:nvPicPr>
      <xdr:blipFill>
        <a:blip xmlns:r="http://schemas.openxmlformats.org/officeDocument/2006/relationships" r:embed="rId57"/>
        <a:stretch>
          <a:fillRect/>
        </a:stretch>
      </xdr:blipFill>
      <xdr:spPr>
        <a:xfrm>
          <a:off x="177963490" y="7834313"/>
          <a:ext cx="5518966" cy="3250405"/>
        </a:xfrm>
        <a:prstGeom prst="rect">
          <a:avLst/>
        </a:prstGeom>
      </xdr:spPr>
    </xdr:pic>
    <xdr:clientData/>
  </xdr:twoCellAnchor>
  <xdr:twoCellAnchor editAs="oneCell">
    <xdr:from>
      <xdr:col>88</xdr:col>
      <xdr:colOff>670151</xdr:colOff>
      <xdr:row>14</xdr:row>
      <xdr:rowOff>119064</xdr:rowOff>
    </xdr:from>
    <xdr:to>
      <xdr:col>88</xdr:col>
      <xdr:colOff>6036466</xdr:colOff>
      <xdr:row>15</xdr:row>
      <xdr:rowOff>2470</xdr:rowOff>
    </xdr:to>
    <xdr:pic>
      <xdr:nvPicPr>
        <xdr:cNvPr id="77" name="Imagen 76">
          <a:extLst>
            <a:ext uri="{FF2B5EF4-FFF2-40B4-BE49-F238E27FC236}">
              <a16:creationId xmlns:a16="http://schemas.microsoft.com/office/drawing/2014/main" id="{73BD5784-A959-4FEA-99BA-A5D567D70313}"/>
            </a:ext>
          </a:extLst>
        </xdr:cNvPr>
        <xdr:cNvPicPr>
          <a:picLocks noChangeAspect="1"/>
        </xdr:cNvPicPr>
      </xdr:nvPicPr>
      <xdr:blipFill>
        <a:blip xmlns:r="http://schemas.openxmlformats.org/officeDocument/2006/relationships" r:embed="rId58"/>
        <a:stretch>
          <a:fillRect/>
        </a:stretch>
      </xdr:blipFill>
      <xdr:spPr>
        <a:xfrm>
          <a:off x="177997076" y="11244264"/>
          <a:ext cx="5366315" cy="2626606"/>
        </a:xfrm>
        <a:prstGeom prst="rect">
          <a:avLst/>
        </a:prstGeom>
      </xdr:spPr>
    </xdr:pic>
    <xdr:clientData/>
  </xdr:twoCellAnchor>
  <xdr:twoCellAnchor editAs="oneCell">
    <xdr:from>
      <xdr:col>88</xdr:col>
      <xdr:colOff>547688</xdr:colOff>
      <xdr:row>15</xdr:row>
      <xdr:rowOff>166688</xdr:rowOff>
    </xdr:from>
    <xdr:to>
      <xdr:col>88</xdr:col>
      <xdr:colOff>6119814</xdr:colOff>
      <xdr:row>15</xdr:row>
      <xdr:rowOff>3131344</xdr:rowOff>
    </xdr:to>
    <xdr:pic>
      <xdr:nvPicPr>
        <xdr:cNvPr id="78" name="Imagen 77">
          <a:extLst>
            <a:ext uri="{FF2B5EF4-FFF2-40B4-BE49-F238E27FC236}">
              <a16:creationId xmlns:a16="http://schemas.microsoft.com/office/drawing/2014/main" id="{58E26762-2340-47E4-B40C-151A5E900ADA}"/>
            </a:ext>
          </a:extLst>
        </xdr:cNvPr>
        <xdr:cNvPicPr>
          <a:picLocks noChangeAspect="1"/>
        </xdr:cNvPicPr>
      </xdr:nvPicPr>
      <xdr:blipFill>
        <a:blip xmlns:r="http://schemas.openxmlformats.org/officeDocument/2006/relationships" r:embed="rId59"/>
        <a:stretch>
          <a:fillRect/>
        </a:stretch>
      </xdr:blipFill>
      <xdr:spPr>
        <a:xfrm>
          <a:off x="177874613" y="14035088"/>
          <a:ext cx="5572126" cy="2964656"/>
        </a:xfrm>
        <a:prstGeom prst="rect">
          <a:avLst/>
        </a:prstGeom>
      </xdr:spPr>
    </xdr:pic>
    <xdr:clientData/>
  </xdr:twoCellAnchor>
  <xdr:twoCellAnchor editAs="oneCell">
    <xdr:from>
      <xdr:col>88</xdr:col>
      <xdr:colOff>114300</xdr:colOff>
      <xdr:row>45</xdr:row>
      <xdr:rowOff>0</xdr:rowOff>
    </xdr:from>
    <xdr:to>
      <xdr:col>88</xdr:col>
      <xdr:colOff>114300</xdr:colOff>
      <xdr:row>45</xdr:row>
      <xdr:rowOff>38100</xdr:rowOff>
    </xdr:to>
    <xdr:pic>
      <xdr:nvPicPr>
        <xdr:cNvPr id="79" name="32 Imagen">
          <a:extLst>
            <a:ext uri="{FF2B5EF4-FFF2-40B4-BE49-F238E27FC236}">
              <a16:creationId xmlns:a16="http://schemas.microsoft.com/office/drawing/2014/main" id="{D4E954AE-AC8D-4F46-9E2D-F71799A2F94D}"/>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77441225" y="996410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45</xdr:row>
      <xdr:rowOff>0</xdr:rowOff>
    </xdr:from>
    <xdr:to>
      <xdr:col>88</xdr:col>
      <xdr:colOff>76200</xdr:colOff>
      <xdr:row>45</xdr:row>
      <xdr:rowOff>19050</xdr:rowOff>
    </xdr:to>
    <xdr:pic>
      <xdr:nvPicPr>
        <xdr:cNvPr id="80" name="33 Imagen">
          <a:extLst>
            <a:ext uri="{FF2B5EF4-FFF2-40B4-BE49-F238E27FC236}">
              <a16:creationId xmlns:a16="http://schemas.microsoft.com/office/drawing/2014/main" id="{E97B642E-0225-453C-9A88-84E9E45AB0C7}"/>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77403125" y="996410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1114425</xdr:colOff>
      <xdr:row>46</xdr:row>
      <xdr:rowOff>0</xdr:rowOff>
    </xdr:from>
    <xdr:to>
      <xdr:col>88</xdr:col>
      <xdr:colOff>4829175</xdr:colOff>
      <xdr:row>46</xdr:row>
      <xdr:rowOff>0</xdr:rowOff>
    </xdr:to>
    <xdr:graphicFrame macro="">
      <xdr:nvGraphicFramePr>
        <xdr:cNvPr id="81" name="3 Gráfico">
          <a:extLst>
            <a:ext uri="{FF2B5EF4-FFF2-40B4-BE49-F238E27FC236}">
              <a16:creationId xmlns:a16="http://schemas.microsoft.com/office/drawing/2014/main" id="{354BD821-3B0D-478C-B3B7-31456D45F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88</xdr:col>
      <xdr:colOff>771801</xdr:colOff>
      <xdr:row>45</xdr:row>
      <xdr:rowOff>107156</xdr:rowOff>
    </xdr:from>
    <xdr:to>
      <xdr:col>88</xdr:col>
      <xdr:colOff>5965031</xdr:colOff>
      <xdr:row>45</xdr:row>
      <xdr:rowOff>2952750</xdr:rowOff>
    </xdr:to>
    <xdr:pic>
      <xdr:nvPicPr>
        <xdr:cNvPr id="82" name="Imagen 81">
          <a:extLst>
            <a:ext uri="{FF2B5EF4-FFF2-40B4-BE49-F238E27FC236}">
              <a16:creationId xmlns:a16="http://schemas.microsoft.com/office/drawing/2014/main" id="{B153EC59-4DCE-4B88-92B3-6C58C95AF2D8}"/>
            </a:ext>
          </a:extLst>
        </xdr:cNvPr>
        <xdr:cNvPicPr>
          <a:picLocks noChangeAspect="1"/>
        </xdr:cNvPicPr>
      </xdr:nvPicPr>
      <xdr:blipFill>
        <a:blip xmlns:r="http://schemas.openxmlformats.org/officeDocument/2006/relationships" r:embed="rId63"/>
        <a:stretch>
          <a:fillRect/>
        </a:stretch>
      </xdr:blipFill>
      <xdr:spPr>
        <a:xfrm>
          <a:off x="178098726" y="99748181"/>
          <a:ext cx="5193230" cy="2845594"/>
        </a:xfrm>
        <a:prstGeom prst="rect">
          <a:avLst/>
        </a:prstGeom>
      </xdr:spPr>
    </xdr:pic>
    <xdr:clientData/>
  </xdr:twoCellAnchor>
  <xdr:twoCellAnchor editAs="oneCell">
    <xdr:from>
      <xdr:col>88</xdr:col>
      <xdr:colOff>726278</xdr:colOff>
      <xdr:row>46</xdr:row>
      <xdr:rowOff>845342</xdr:rowOff>
    </xdr:from>
    <xdr:to>
      <xdr:col>88</xdr:col>
      <xdr:colOff>6286499</xdr:colOff>
      <xdr:row>46</xdr:row>
      <xdr:rowOff>4488655</xdr:rowOff>
    </xdr:to>
    <xdr:pic>
      <xdr:nvPicPr>
        <xdr:cNvPr id="83" name="Imagen 82">
          <a:extLst>
            <a:ext uri="{FF2B5EF4-FFF2-40B4-BE49-F238E27FC236}">
              <a16:creationId xmlns:a16="http://schemas.microsoft.com/office/drawing/2014/main" id="{1EEF9C85-A33A-430F-AA24-D7AAA28A18B6}"/>
            </a:ext>
          </a:extLst>
        </xdr:cNvPr>
        <xdr:cNvPicPr>
          <a:picLocks noChangeAspect="1"/>
        </xdr:cNvPicPr>
      </xdr:nvPicPr>
      <xdr:blipFill>
        <a:blip xmlns:r="http://schemas.openxmlformats.org/officeDocument/2006/relationships" r:embed="rId64"/>
        <a:stretch>
          <a:fillRect/>
        </a:stretch>
      </xdr:blipFill>
      <xdr:spPr>
        <a:xfrm>
          <a:off x="178053203" y="103534367"/>
          <a:ext cx="5560221" cy="3643313"/>
        </a:xfrm>
        <a:prstGeom prst="rect">
          <a:avLst/>
        </a:prstGeom>
      </xdr:spPr>
    </xdr:pic>
    <xdr:clientData/>
  </xdr:twoCellAnchor>
  <xdr:twoCellAnchor editAs="oneCell">
    <xdr:from>
      <xdr:col>88</xdr:col>
      <xdr:colOff>1083469</xdr:colOff>
      <xdr:row>63</xdr:row>
      <xdr:rowOff>107156</xdr:rowOff>
    </xdr:from>
    <xdr:to>
      <xdr:col>88</xdr:col>
      <xdr:colOff>5703093</xdr:colOff>
      <xdr:row>63</xdr:row>
      <xdr:rowOff>2595562</xdr:rowOff>
    </xdr:to>
    <xdr:pic>
      <xdr:nvPicPr>
        <xdr:cNvPr id="84" name="Imagen 83">
          <a:extLst>
            <a:ext uri="{FF2B5EF4-FFF2-40B4-BE49-F238E27FC236}">
              <a16:creationId xmlns:a16="http://schemas.microsoft.com/office/drawing/2014/main" id="{51575ED8-D928-4BE8-931B-3B3D3A322E89}"/>
            </a:ext>
          </a:extLst>
        </xdr:cNvPr>
        <xdr:cNvPicPr>
          <a:picLocks noChangeAspect="1"/>
        </xdr:cNvPicPr>
      </xdr:nvPicPr>
      <xdr:blipFill>
        <a:blip xmlns:r="http://schemas.openxmlformats.org/officeDocument/2006/relationships" r:embed="rId65"/>
        <a:stretch>
          <a:fillRect/>
        </a:stretch>
      </xdr:blipFill>
      <xdr:spPr>
        <a:xfrm>
          <a:off x="178410394" y="153145331"/>
          <a:ext cx="4619624" cy="2488406"/>
        </a:xfrm>
        <a:prstGeom prst="rect">
          <a:avLst/>
        </a:prstGeom>
      </xdr:spPr>
    </xdr:pic>
    <xdr:clientData/>
  </xdr:twoCellAnchor>
  <xdr:twoCellAnchor editAs="oneCell">
    <xdr:from>
      <xdr:col>88</xdr:col>
      <xdr:colOff>559595</xdr:colOff>
      <xdr:row>106</xdr:row>
      <xdr:rowOff>178593</xdr:rowOff>
    </xdr:from>
    <xdr:to>
      <xdr:col>88</xdr:col>
      <xdr:colOff>6215063</xdr:colOff>
      <xdr:row>106</xdr:row>
      <xdr:rowOff>685800</xdr:rowOff>
    </xdr:to>
    <xdr:pic>
      <xdr:nvPicPr>
        <xdr:cNvPr id="85" name="Imagen 84">
          <a:extLst>
            <a:ext uri="{FF2B5EF4-FFF2-40B4-BE49-F238E27FC236}">
              <a16:creationId xmlns:a16="http://schemas.microsoft.com/office/drawing/2014/main" id="{28ABB561-306A-45D3-990E-508174C81B6E}"/>
            </a:ext>
          </a:extLst>
        </xdr:cNvPr>
        <xdr:cNvPicPr>
          <a:picLocks noChangeAspect="1"/>
        </xdr:cNvPicPr>
      </xdr:nvPicPr>
      <xdr:blipFill>
        <a:blip xmlns:r="http://schemas.openxmlformats.org/officeDocument/2006/relationships" r:embed="rId66"/>
        <a:stretch>
          <a:fillRect/>
        </a:stretch>
      </xdr:blipFill>
      <xdr:spPr>
        <a:xfrm>
          <a:off x="177886520" y="301797243"/>
          <a:ext cx="5655468" cy="507207"/>
        </a:xfrm>
        <a:prstGeom prst="rect">
          <a:avLst/>
        </a:prstGeom>
      </xdr:spPr>
    </xdr:pic>
    <xdr:clientData/>
  </xdr:twoCellAnchor>
  <xdr:twoCellAnchor editAs="oneCell">
    <xdr:from>
      <xdr:col>88</xdr:col>
      <xdr:colOff>642938</xdr:colOff>
      <xdr:row>24</xdr:row>
      <xdr:rowOff>211478</xdr:rowOff>
    </xdr:from>
    <xdr:to>
      <xdr:col>88</xdr:col>
      <xdr:colOff>6119164</xdr:colOff>
      <xdr:row>24</xdr:row>
      <xdr:rowOff>2702718</xdr:rowOff>
    </xdr:to>
    <xdr:pic>
      <xdr:nvPicPr>
        <xdr:cNvPr id="86" name="Imagen 85">
          <a:extLst>
            <a:ext uri="{FF2B5EF4-FFF2-40B4-BE49-F238E27FC236}">
              <a16:creationId xmlns:a16="http://schemas.microsoft.com/office/drawing/2014/main" id="{52E8B0E6-C730-4712-8E7A-828D38D2B6FE}"/>
            </a:ext>
          </a:extLst>
        </xdr:cNvPr>
        <xdr:cNvPicPr>
          <a:picLocks noChangeAspect="1"/>
        </xdr:cNvPicPr>
      </xdr:nvPicPr>
      <xdr:blipFill>
        <a:blip xmlns:r="http://schemas.openxmlformats.org/officeDocument/2006/relationships" r:embed="rId67"/>
        <a:stretch>
          <a:fillRect/>
        </a:stretch>
      </xdr:blipFill>
      <xdr:spPr>
        <a:xfrm>
          <a:off x="177969863" y="39330653"/>
          <a:ext cx="5476226" cy="2491240"/>
        </a:xfrm>
        <a:prstGeom prst="rect">
          <a:avLst/>
        </a:prstGeom>
      </xdr:spPr>
    </xdr:pic>
    <xdr:clientData/>
  </xdr:twoCellAnchor>
  <xdr:twoCellAnchor editAs="oneCell">
    <xdr:from>
      <xdr:col>88</xdr:col>
      <xdr:colOff>769938</xdr:colOff>
      <xdr:row>93</xdr:row>
      <xdr:rowOff>250031</xdr:rowOff>
    </xdr:from>
    <xdr:to>
      <xdr:col>88</xdr:col>
      <xdr:colOff>5929312</xdr:colOff>
      <xdr:row>93</xdr:row>
      <xdr:rowOff>757237</xdr:rowOff>
    </xdr:to>
    <xdr:pic>
      <xdr:nvPicPr>
        <xdr:cNvPr id="87" name="Imagen 86">
          <a:extLst>
            <a:ext uri="{FF2B5EF4-FFF2-40B4-BE49-F238E27FC236}">
              <a16:creationId xmlns:a16="http://schemas.microsoft.com/office/drawing/2014/main" id="{BF523276-C431-4A1C-9DFB-2F57C3E70379}"/>
            </a:ext>
          </a:extLst>
        </xdr:cNvPr>
        <xdr:cNvPicPr>
          <a:picLocks noChangeAspect="1"/>
        </xdr:cNvPicPr>
      </xdr:nvPicPr>
      <xdr:blipFill>
        <a:blip xmlns:r="http://schemas.openxmlformats.org/officeDocument/2006/relationships" r:embed="rId68"/>
        <a:stretch>
          <a:fillRect/>
        </a:stretch>
      </xdr:blipFill>
      <xdr:spPr>
        <a:xfrm>
          <a:off x="178096863" y="256815431"/>
          <a:ext cx="5159374" cy="507206"/>
        </a:xfrm>
        <a:prstGeom prst="rect">
          <a:avLst/>
        </a:prstGeom>
      </xdr:spPr>
    </xdr:pic>
    <xdr:clientData/>
  </xdr:twoCellAnchor>
  <xdr:twoCellAnchor editAs="oneCell">
    <xdr:from>
      <xdr:col>88</xdr:col>
      <xdr:colOff>452436</xdr:colOff>
      <xdr:row>94</xdr:row>
      <xdr:rowOff>142876</xdr:rowOff>
    </xdr:from>
    <xdr:to>
      <xdr:col>88</xdr:col>
      <xdr:colOff>6036467</xdr:colOff>
      <xdr:row>94</xdr:row>
      <xdr:rowOff>647701</xdr:rowOff>
    </xdr:to>
    <xdr:pic>
      <xdr:nvPicPr>
        <xdr:cNvPr id="88" name="Imagen 87">
          <a:extLst>
            <a:ext uri="{FF2B5EF4-FFF2-40B4-BE49-F238E27FC236}">
              <a16:creationId xmlns:a16="http://schemas.microsoft.com/office/drawing/2014/main" id="{0F796DB8-F00E-43EC-8970-44A7EDE0FDE6}"/>
            </a:ext>
          </a:extLst>
        </xdr:cNvPr>
        <xdr:cNvPicPr>
          <a:picLocks noChangeAspect="1"/>
        </xdr:cNvPicPr>
      </xdr:nvPicPr>
      <xdr:blipFill>
        <a:blip xmlns:r="http://schemas.openxmlformats.org/officeDocument/2006/relationships" r:embed="rId69"/>
        <a:stretch>
          <a:fillRect/>
        </a:stretch>
      </xdr:blipFill>
      <xdr:spPr>
        <a:xfrm>
          <a:off x="177779361" y="259784851"/>
          <a:ext cx="5584031" cy="504825"/>
        </a:xfrm>
        <a:prstGeom prst="rect">
          <a:avLst/>
        </a:prstGeom>
      </xdr:spPr>
    </xdr:pic>
    <xdr:clientData/>
  </xdr:twoCellAnchor>
  <xdr:twoCellAnchor editAs="oneCell">
    <xdr:from>
      <xdr:col>88</xdr:col>
      <xdr:colOff>658812</xdr:colOff>
      <xdr:row>95</xdr:row>
      <xdr:rowOff>202409</xdr:rowOff>
    </xdr:from>
    <xdr:to>
      <xdr:col>88</xdr:col>
      <xdr:colOff>6024562</xdr:colOff>
      <xdr:row>95</xdr:row>
      <xdr:rowOff>709613</xdr:rowOff>
    </xdr:to>
    <xdr:pic>
      <xdr:nvPicPr>
        <xdr:cNvPr id="89" name="Imagen 88">
          <a:extLst>
            <a:ext uri="{FF2B5EF4-FFF2-40B4-BE49-F238E27FC236}">
              <a16:creationId xmlns:a16="http://schemas.microsoft.com/office/drawing/2014/main" id="{2DEDAFDD-4C35-4E79-8E22-A8D994005D19}"/>
            </a:ext>
          </a:extLst>
        </xdr:cNvPr>
        <xdr:cNvPicPr>
          <a:picLocks noChangeAspect="1"/>
        </xdr:cNvPicPr>
      </xdr:nvPicPr>
      <xdr:blipFill>
        <a:blip xmlns:r="http://schemas.openxmlformats.org/officeDocument/2006/relationships" r:embed="rId70"/>
        <a:stretch>
          <a:fillRect/>
        </a:stretch>
      </xdr:blipFill>
      <xdr:spPr>
        <a:xfrm>
          <a:off x="177985737" y="263254334"/>
          <a:ext cx="5365750" cy="507204"/>
        </a:xfrm>
        <a:prstGeom prst="rect">
          <a:avLst/>
        </a:prstGeom>
      </xdr:spPr>
    </xdr:pic>
    <xdr:clientData/>
  </xdr:twoCellAnchor>
  <xdr:twoCellAnchor editAs="oneCell">
    <xdr:from>
      <xdr:col>88</xdr:col>
      <xdr:colOff>581024</xdr:colOff>
      <xdr:row>98</xdr:row>
      <xdr:rowOff>130968</xdr:rowOff>
    </xdr:from>
    <xdr:to>
      <xdr:col>88</xdr:col>
      <xdr:colOff>6072187</xdr:colOff>
      <xdr:row>98</xdr:row>
      <xdr:rowOff>637632</xdr:rowOff>
    </xdr:to>
    <xdr:pic>
      <xdr:nvPicPr>
        <xdr:cNvPr id="90" name="Imagen 89">
          <a:extLst>
            <a:ext uri="{FF2B5EF4-FFF2-40B4-BE49-F238E27FC236}">
              <a16:creationId xmlns:a16="http://schemas.microsoft.com/office/drawing/2014/main" id="{1981994E-F58C-49F2-A185-F4C46D9EA903}"/>
            </a:ext>
          </a:extLst>
        </xdr:cNvPr>
        <xdr:cNvPicPr>
          <a:picLocks noChangeAspect="1"/>
        </xdr:cNvPicPr>
      </xdr:nvPicPr>
      <xdr:blipFill>
        <a:blip xmlns:r="http://schemas.openxmlformats.org/officeDocument/2006/relationships" r:embed="rId71"/>
        <a:stretch>
          <a:fillRect/>
        </a:stretch>
      </xdr:blipFill>
      <xdr:spPr>
        <a:xfrm>
          <a:off x="177907949" y="272688843"/>
          <a:ext cx="5491163" cy="506664"/>
        </a:xfrm>
        <a:prstGeom prst="rect">
          <a:avLst/>
        </a:prstGeom>
      </xdr:spPr>
    </xdr:pic>
    <xdr:clientData/>
  </xdr:twoCellAnchor>
  <xdr:twoCellAnchor editAs="oneCell">
    <xdr:from>
      <xdr:col>88</xdr:col>
      <xdr:colOff>361153</xdr:colOff>
      <xdr:row>96</xdr:row>
      <xdr:rowOff>130969</xdr:rowOff>
    </xdr:from>
    <xdr:to>
      <xdr:col>88</xdr:col>
      <xdr:colOff>6291422</xdr:colOff>
      <xdr:row>96</xdr:row>
      <xdr:rowOff>635794</xdr:rowOff>
    </xdr:to>
    <xdr:pic>
      <xdr:nvPicPr>
        <xdr:cNvPr id="91" name="Imagen 90">
          <a:extLst>
            <a:ext uri="{FF2B5EF4-FFF2-40B4-BE49-F238E27FC236}">
              <a16:creationId xmlns:a16="http://schemas.microsoft.com/office/drawing/2014/main" id="{74674536-B770-442A-9E04-BD07EDDB9BED}"/>
            </a:ext>
          </a:extLst>
        </xdr:cNvPr>
        <xdr:cNvPicPr>
          <a:picLocks noChangeAspect="1"/>
        </xdr:cNvPicPr>
      </xdr:nvPicPr>
      <xdr:blipFill>
        <a:blip xmlns:r="http://schemas.openxmlformats.org/officeDocument/2006/relationships" r:embed="rId72"/>
        <a:stretch>
          <a:fillRect/>
        </a:stretch>
      </xdr:blipFill>
      <xdr:spPr>
        <a:xfrm>
          <a:off x="177688078" y="266583319"/>
          <a:ext cx="5930269" cy="504825"/>
        </a:xfrm>
        <a:prstGeom prst="rect">
          <a:avLst/>
        </a:prstGeom>
      </xdr:spPr>
    </xdr:pic>
    <xdr:clientData/>
  </xdr:twoCellAnchor>
  <xdr:twoCellAnchor editAs="oneCell">
    <xdr:from>
      <xdr:col>88</xdr:col>
      <xdr:colOff>688976</xdr:colOff>
      <xdr:row>97</xdr:row>
      <xdr:rowOff>154781</xdr:rowOff>
    </xdr:from>
    <xdr:to>
      <xdr:col>88</xdr:col>
      <xdr:colOff>5988843</xdr:colOff>
      <xdr:row>97</xdr:row>
      <xdr:rowOff>661987</xdr:rowOff>
    </xdr:to>
    <xdr:pic>
      <xdr:nvPicPr>
        <xdr:cNvPr id="92" name="Imagen 91">
          <a:extLst>
            <a:ext uri="{FF2B5EF4-FFF2-40B4-BE49-F238E27FC236}">
              <a16:creationId xmlns:a16="http://schemas.microsoft.com/office/drawing/2014/main" id="{0D64BB55-444D-4532-8A89-2D1254DC6DB8}"/>
            </a:ext>
          </a:extLst>
        </xdr:cNvPr>
        <xdr:cNvPicPr>
          <a:picLocks noChangeAspect="1"/>
        </xdr:cNvPicPr>
      </xdr:nvPicPr>
      <xdr:blipFill>
        <a:blip xmlns:r="http://schemas.openxmlformats.org/officeDocument/2006/relationships" r:embed="rId73"/>
        <a:stretch>
          <a:fillRect/>
        </a:stretch>
      </xdr:blipFill>
      <xdr:spPr>
        <a:xfrm>
          <a:off x="178015901" y="269521781"/>
          <a:ext cx="5299867" cy="507206"/>
        </a:xfrm>
        <a:prstGeom prst="rect">
          <a:avLst/>
        </a:prstGeom>
      </xdr:spPr>
    </xdr:pic>
    <xdr:clientData/>
  </xdr:twoCellAnchor>
  <xdr:twoCellAnchor editAs="oneCell">
    <xdr:from>
      <xdr:col>88</xdr:col>
      <xdr:colOff>557211</xdr:colOff>
      <xdr:row>99</xdr:row>
      <xdr:rowOff>500062</xdr:rowOff>
    </xdr:from>
    <xdr:to>
      <xdr:col>88</xdr:col>
      <xdr:colOff>6405563</xdr:colOff>
      <xdr:row>99</xdr:row>
      <xdr:rowOff>1004887</xdr:rowOff>
    </xdr:to>
    <xdr:pic>
      <xdr:nvPicPr>
        <xdr:cNvPr id="93" name="Imagen 92">
          <a:extLst>
            <a:ext uri="{FF2B5EF4-FFF2-40B4-BE49-F238E27FC236}">
              <a16:creationId xmlns:a16="http://schemas.microsoft.com/office/drawing/2014/main" id="{2A007EB2-C1EF-445D-8AAE-C35A64C86C44}"/>
            </a:ext>
          </a:extLst>
        </xdr:cNvPr>
        <xdr:cNvPicPr>
          <a:picLocks noChangeAspect="1"/>
        </xdr:cNvPicPr>
      </xdr:nvPicPr>
      <xdr:blipFill>
        <a:blip xmlns:r="http://schemas.openxmlformats.org/officeDocument/2006/relationships" r:embed="rId74"/>
        <a:stretch>
          <a:fillRect/>
        </a:stretch>
      </xdr:blipFill>
      <xdr:spPr>
        <a:xfrm>
          <a:off x="177884136" y="276944137"/>
          <a:ext cx="5848352" cy="504825"/>
        </a:xfrm>
        <a:prstGeom prst="rect">
          <a:avLst/>
        </a:prstGeom>
      </xdr:spPr>
    </xdr:pic>
    <xdr:clientData/>
  </xdr:twoCellAnchor>
  <xdr:twoCellAnchor editAs="oneCell">
    <xdr:from>
      <xdr:col>88</xdr:col>
      <xdr:colOff>888206</xdr:colOff>
      <xdr:row>100</xdr:row>
      <xdr:rowOff>202407</xdr:rowOff>
    </xdr:from>
    <xdr:to>
      <xdr:col>88</xdr:col>
      <xdr:colOff>5988844</xdr:colOff>
      <xdr:row>100</xdr:row>
      <xdr:rowOff>714375</xdr:rowOff>
    </xdr:to>
    <xdr:pic>
      <xdr:nvPicPr>
        <xdr:cNvPr id="94" name="Imagen 93">
          <a:extLst>
            <a:ext uri="{FF2B5EF4-FFF2-40B4-BE49-F238E27FC236}">
              <a16:creationId xmlns:a16="http://schemas.microsoft.com/office/drawing/2014/main" id="{59396904-CEFF-402F-A2E9-6006B0D6261E}"/>
            </a:ext>
          </a:extLst>
        </xdr:cNvPr>
        <xdr:cNvPicPr>
          <a:picLocks noChangeAspect="1"/>
        </xdr:cNvPicPr>
      </xdr:nvPicPr>
      <xdr:blipFill>
        <a:blip xmlns:r="http://schemas.openxmlformats.org/officeDocument/2006/relationships" r:embed="rId75"/>
        <a:stretch>
          <a:fillRect/>
        </a:stretch>
      </xdr:blipFill>
      <xdr:spPr>
        <a:xfrm>
          <a:off x="178215131" y="281180382"/>
          <a:ext cx="5100638" cy="511968"/>
        </a:xfrm>
        <a:prstGeom prst="rect">
          <a:avLst/>
        </a:prstGeom>
      </xdr:spPr>
    </xdr:pic>
    <xdr:clientData/>
  </xdr:twoCellAnchor>
  <xdr:twoCellAnchor editAs="oneCell">
    <xdr:from>
      <xdr:col>88</xdr:col>
      <xdr:colOff>431149</xdr:colOff>
      <xdr:row>92</xdr:row>
      <xdr:rowOff>892970</xdr:rowOff>
    </xdr:from>
    <xdr:to>
      <xdr:col>88</xdr:col>
      <xdr:colOff>6341496</xdr:colOff>
      <xdr:row>92</xdr:row>
      <xdr:rowOff>1397794</xdr:rowOff>
    </xdr:to>
    <xdr:pic>
      <xdr:nvPicPr>
        <xdr:cNvPr id="95" name="Imagen 94">
          <a:extLst>
            <a:ext uri="{FF2B5EF4-FFF2-40B4-BE49-F238E27FC236}">
              <a16:creationId xmlns:a16="http://schemas.microsoft.com/office/drawing/2014/main" id="{64A704BE-4137-49D8-8C81-394E57CA5BA9}"/>
            </a:ext>
          </a:extLst>
        </xdr:cNvPr>
        <xdr:cNvPicPr>
          <a:picLocks noChangeAspect="1"/>
        </xdr:cNvPicPr>
      </xdr:nvPicPr>
      <xdr:blipFill>
        <a:blip xmlns:r="http://schemas.openxmlformats.org/officeDocument/2006/relationships" r:embed="rId76"/>
        <a:stretch>
          <a:fillRect/>
        </a:stretch>
      </xdr:blipFill>
      <xdr:spPr>
        <a:xfrm>
          <a:off x="177758074" y="252257720"/>
          <a:ext cx="5910347" cy="504824"/>
        </a:xfrm>
        <a:prstGeom prst="rect">
          <a:avLst/>
        </a:prstGeom>
      </xdr:spPr>
    </xdr:pic>
    <xdr:clientData/>
  </xdr:twoCellAnchor>
  <xdr:twoCellAnchor editAs="oneCell">
    <xdr:from>
      <xdr:col>88</xdr:col>
      <xdr:colOff>717776</xdr:colOff>
      <xdr:row>101</xdr:row>
      <xdr:rowOff>90147</xdr:rowOff>
    </xdr:from>
    <xdr:to>
      <xdr:col>88</xdr:col>
      <xdr:colOff>5779633</xdr:colOff>
      <xdr:row>101</xdr:row>
      <xdr:rowOff>594084</xdr:rowOff>
    </xdr:to>
    <xdr:pic>
      <xdr:nvPicPr>
        <xdr:cNvPr id="96" name="Imagen 95">
          <a:extLst>
            <a:ext uri="{FF2B5EF4-FFF2-40B4-BE49-F238E27FC236}">
              <a16:creationId xmlns:a16="http://schemas.microsoft.com/office/drawing/2014/main" id="{17E6F4AB-F47F-4199-A7EE-287BA99ECFA9}"/>
            </a:ext>
          </a:extLst>
        </xdr:cNvPr>
        <xdr:cNvPicPr>
          <a:picLocks noChangeAspect="1"/>
        </xdr:cNvPicPr>
      </xdr:nvPicPr>
      <xdr:blipFill>
        <a:blip xmlns:r="http://schemas.openxmlformats.org/officeDocument/2006/relationships" r:embed="rId77"/>
        <a:stretch>
          <a:fillRect/>
        </a:stretch>
      </xdr:blipFill>
      <xdr:spPr>
        <a:xfrm>
          <a:off x="178044701" y="284678097"/>
          <a:ext cx="5061857" cy="503937"/>
        </a:xfrm>
        <a:prstGeom prst="rect">
          <a:avLst/>
        </a:prstGeom>
      </xdr:spPr>
    </xdr:pic>
    <xdr:clientData/>
  </xdr:twoCellAnchor>
  <xdr:twoCellAnchor editAs="oneCell">
    <xdr:from>
      <xdr:col>88</xdr:col>
      <xdr:colOff>656546</xdr:colOff>
      <xdr:row>103</xdr:row>
      <xdr:rowOff>755195</xdr:rowOff>
    </xdr:from>
    <xdr:to>
      <xdr:col>88</xdr:col>
      <xdr:colOff>6226968</xdr:colOff>
      <xdr:row>103</xdr:row>
      <xdr:rowOff>1266824</xdr:rowOff>
    </xdr:to>
    <xdr:pic>
      <xdr:nvPicPr>
        <xdr:cNvPr id="97" name="Imagen 96">
          <a:extLst>
            <a:ext uri="{FF2B5EF4-FFF2-40B4-BE49-F238E27FC236}">
              <a16:creationId xmlns:a16="http://schemas.microsoft.com/office/drawing/2014/main" id="{3D72DC46-A382-4618-A43E-561AEAD2EE00}"/>
            </a:ext>
          </a:extLst>
        </xdr:cNvPr>
        <xdr:cNvPicPr>
          <a:picLocks noChangeAspect="1"/>
        </xdr:cNvPicPr>
      </xdr:nvPicPr>
      <xdr:blipFill>
        <a:blip xmlns:r="http://schemas.openxmlformats.org/officeDocument/2006/relationships" r:embed="rId78"/>
        <a:stretch>
          <a:fillRect/>
        </a:stretch>
      </xdr:blipFill>
      <xdr:spPr>
        <a:xfrm>
          <a:off x="177983471" y="289762745"/>
          <a:ext cx="5570422" cy="511629"/>
        </a:xfrm>
        <a:prstGeom prst="rect">
          <a:avLst/>
        </a:prstGeom>
      </xdr:spPr>
    </xdr:pic>
    <xdr:clientData/>
  </xdr:twoCellAnchor>
  <xdr:twoCellAnchor editAs="oneCell">
    <xdr:from>
      <xdr:col>88</xdr:col>
      <xdr:colOff>394607</xdr:colOff>
      <xdr:row>104</xdr:row>
      <xdr:rowOff>678657</xdr:rowOff>
    </xdr:from>
    <xdr:to>
      <xdr:col>88</xdr:col>
      <xdr:colOff>6393657</xdr:colOff>
      <xdr:row>104</xdr:row>
      <xdr:rowOff>1185864</xdr:rowOff>
    </xdr:to>
    <xdr:pic>
      <xdr:nvPicPr>
        <xdr:cNvPr id="98" name="Imagen 97">
          <a:extLst>
            <a:ext uri="{FF2B5EF4-FFF2-40B4-BE49-F238E27FC236}">
              <a16:creationId xmlns:a16="http://schemas.microsoft.com/office/drawing/2014/main" id="{E11650CD-A9C9-41E8-8652-578A716CC453}"/>
            </a:ext>
          </a:extLst>
        </xdr:cNvPr>
        <xdr:cNvPicPr>
          <a:picLocks noChangeAspect="1"/>
        </xdr:cNvPicPr>
      </xdr:nvPicPr>
      <xdr:blipFill>
        <a:blip xmlns:r="http://schemas.openxmlformats.org/officeDocument/2006/relationships" r:embed="rId79"/>
        <a:stretch>
          <a:fillRect/>
        </a:stretch>
      </xdr:blipFill>
      <xdr:spPr>
        <a:xfrm>
          <a:off x="177721532" y="294563007"/>
          <a:ext cx="5999050" cy="507207"/>
        </a:xfrm>
        <a:prstGeom prst="rect">
          <a:avLst/>
        </a:prstGeom>
      </xdr:spPr>
    </xdr:pic>
    <xdr:clientData/>
  </xdr:twoCellAnchor>
  <xdr:twoCellAnchor editAs="oneCell">
    <xdr:from>
      <xdr:col>88</xdr:col>
      <xdr:colOff>782411</xdr:colOff>
      <xdr:row>105</xdr:row>
      <xdr:rowOff>93549</xdr:rowOff>
    </xdr:from>
    <xdr:to>
      <xdr:col>88</xdr:col>
      <xdr:colOff>5885609</xdr:colOff>
      <xdr:row>105</xdr:row>
      <xdr:rowOff>603816</xdr:rowOff>
    </xdr:to>
    <xdr:pic>
      <xdr:nvPicPr>
        <xdr:cNvPr id="99" name="Imagen 98">
          <a:extLst>
            <a:ext uri="{FF2B5EF4-FFF2-40B4-BE49-F238E27FC236}">
              <a16:creationId xmlns:a16="http://schemas.microsoft.com/office/drawing/2014/main" id="{B91E3D22-CD3A-41D7-BEF3-1CB57C2C07F4}"/>
            </a:ext>
          </a:extLst>
        </xdr:cNvPr>
        <xdr:cNvPicPr>
          <a:picLocks noChangeAspect="1"/>
        </xdr:cNvPicPr>
      </xdr:nvPicPr>
      <xdr:blipFill>
        <a:blip xmlns:r="http://schemas.openxmlformats.org/officeDocument/2006/relationships" r:embed="rId80"/>
        <a:stretch>
          <a:fillRect/>
        </a:stretch>
      </xdr:blipFill>
      <xdr:spPr>
        <a:xfrm>
          <a:off x="178109336" y="298854699"/>
          <a:ext cx="5103198" cy="510267"/>
        </a:xfrm>
        <a:prstGeom prst="rect">
          <a:avLst/>
        </a:prstGeom>
      </xdr:spPr>
    </xdr:pic>
    <xdr:clientData/>
  </xdr:twoCellAnchor>
  <xdr:twoCellAnchor editAs="oneCell">
    <xdr:from>
      <xdr:col>88</xdr:col>
      <xdr:colOff>738186</xdr:colOff>
      <xdr:row>102</xdr:row>
      <xdr:rowOff>107156</xdr:rowOff>
    </xdr:from>
    <xdr:to>
      <xdr:col>88</xdr:col>
      <xdr:colOff>5750718</xdr:colOff>
      <xdr:row>102</xdr:row>
      <xdr:rowOff>611981</xdr:rowOff>
    </xdr:to>
    <xdr:pic>
      <xdr:nvPicPr>
        <xdr:cNvPr id="100" name="Imagen 99">
          <a:extLst>
            <a:ext uri="{FF2B5EF4-FFF2-40B4-BE49-F238E27FC236}">
              <a16:creationId xmlns:a16="http://schemas.microsoft.com/office/drawing/2014/main" id="{4B0BCE00-D733-4EB3-B2EF-71B10A7198A0}"/>
            </a:ext>
          </a:extLst>
        </xdr:cNvPr>
        <xdr:cNvPicPr>
          <a:picLocks noChangeAspect="1"/>
        </xdr:cNvPicPr>
      </xdr:nvPicPr>
      <xdr:blipFill>
        <a:blip xmlns:r="http://schemas.openxmlformats.org/officeDocument/2006/relationships" r:embed="rId81"/>
        <a:stretch>
          <a:fillRect/>
        </a:stretch>
      </xdr:blipFill>
      <xdr:spPr>
        <a:xfrm>
          <a:off x="178065111" y="286981106"/>
          <a:ext cx="5012532" cy="504825"/>
        </a:xfrm>
        <a:prstGeom prst="rect">
          <a:avLst/>
        </a:prstGeom>
      </xdr:spPr>
    </xdr:pic>
    <xdr:clientData/>
  </xdr:twoCellAnchor>
  <xdr:twoCellAnchor editAs="oneCell">
    <xdr:from>
      <xdr:col>88</xdr:col>
      <xdr:colOff>830035</xdr:colOff>
      <xdr:row>53</xdr:row>
      <xdr:rowOff>112259</xdr:rowOff>
    </xdr:from>
    <xdr:to>
      <xdr:col>88</xdr:col>
      <xdr:colOff>5786435</xdr:colOff>
      <xdr:row>53</xdr:row>
      <xdr:rowOff>2476500</xdr:rowOff>
    </xdr:to>
    <xdr:pic>
      <xdr:nvPicPr>
        <xdr:cNvPr id="101" name="Imagen 100">
          <a:extLst>
            <a:ext uri="{FF2B5EF4-FFF2-40B4-BE49-F238E27FC236}">
              <a16:creationId xmlns:a16="http://schemas.microsoft.com/office/drawing/2014/main" id="{A1F7AF8A-2DDA-4DBE-9876-DBAAAB559735}"/>
            </a:ext>
          </a:extLst>
        </xdr:cNvPr>
        <xdr:cNvPicPr>
          <a:picLocks noChangeAspect="1"/>
        </xdr:cNvPicPr>
      </xdr:nvPicPr>
      <xdr:blipFill>
        <a:blip xmlns:r="http://schemas.openxmlformats.org/officeDocument/2006/relationships" r:embed="rId82"/>
        <a:stretch>
          <a:fillRect/>
        </a:stretch>
      </xdr:blipFill>
      <xdr:spPr>
        <a:xfrm>
          <a:off x="178156960" y="126594734"/>
          <a:ext cx="4956400" cy="2364241"/>
        </a:xfrm>
        <a:prstGeom prst="rect">
          <a:avLst/>
        </a:prstGeom>
      </xdr:spPr>
    </xdr:pic>
    <xdr:clientData/>
  </xdr:twoCellAnchor>
  <xdr:twoCellAnchor editAs="oneCell">
    <xdr:from>
      <xdr:col>88</xdr:col>
      <xdr:colOff>797719</xdr:colOff>
      <xdr:row>55</xdr:row>
      <xdr:rowOff>119063</xdr:rowOff>
    </xdr:from>
    <xdr:to>
      <xdr:col>88</xdr:col>
      <xdr:colOff>5893595</xdr:colOff>
      <xdr:row>55</xdr:row>
      <xdr:rowOff>2512219</xdr:rowOff>
    </xdr:to>
    <xdr:pic>
      <xdr:nvPicPr>
        <xdr:cNvPr id="102" name="Imagen 101">
          <a:extLst>
            <a:ext uri="{FF2B5EF4-FFF2-40B4-BE49-F238E27FC236}">
              <a16:creationId xmlns:a16="http://schemas.microsoft.com/office/drawing/2014/main" id="{FF5F12BA-81A9-4D70-9C2A-61808D55F1B2}"/>
            </a:ext>
          </a:extLst>
        </xdr:cNvPr>
        <xdr:cNvPicPr>
          <a:picLocks noChangeAspect="1"/>
        </xdr:cNvPicPr>
      </xdr:nvPicPr>
      <xdr:blipFill>
        <a:blip xmlns:r="http://schemas.openxmlformats.org/officeDocument/2006/relationships" r:embed="rId83"/>
        <a:stretch>
          <a:fillRect/>
        </a:stretch>
      </xdr:blipFill>
      <xdr:spPr>
        <a:xfrm>
          <a:off x="178124644" y="131764088"/>
          <a:ext cx="5095876" cy="2393156"/>
        </a:xfrm>
        <a:prstGeom prst="rect">
          <a:avLst/>
        </a:prstGeom>
      </xdr:spPr>
    </xdr:pic>
    <xdr:clientData/>
  </xdr:twoCellAnchor>
  <xdr:twoCellAnchor editAs="oneCell">
    <xdr:from>
      <xdr:col>88</xdr:col>
      <xdr:colOff>869155</xdr:colOff>
      <xdr:row>54</xdr:row>
      <xdr:rowOff>147978</xdr:rowOff>
    </xdr:from>
    <xdr:to>
      <xdr:col>88</xdr:col>
      <xdr:colOff>5845968</xdr:colOff>
      <xdr:row>54</xdr:row>
      <xdr:rowOff>2440782</xdr:rowOff>
    </xdr:to>
    <xdr:pic>
      <xdr:nvPicPr>
        <xdr:cNvPr id="103" name="Imagen 102">
          <a:extLst>
            <a:ext uri="{FF2B5EF4-FFF2-40B4-BE49-F238E27FC236}">
              <a16:creationId xmlns:a16="http://schemas.microsoft.com/office/drawing/2014/main" id="{70CA3514-CB6C-4B32-8029-A0FB7CB71783}"/>
            </a:ext>
          </a:extLst>
        </xdr:cNvPr>
        <xdr:cNvPicPr>
          <a:picLocks noChangeAspect="1"/>
        </xdr:cNvPicPr>
      </xdr:nvPicPr>
      <xdr:blipFill>
        <a:blip xmlns:r="http://schemas.openxmlformats.org/officeDocument/2006/relationships" r:embed="rId84"/>
        <a:stretch>
          <a:fillRect/>
        </a:stretch>
      </xdr:blipFill>
      <xdr:spPr>
        <a:xfrm>
          <a:off x="178196080" y="129211728"/>
          <a:ext cx="4976813" cy="2292804"/>
        </a:xfrm>
        <a:prstGeom prst="rect">
          <a:avLst/>
        </a:prstGeom>
      </xdr:spPr>
    </xdr:pic>
    <xdr:clientData/>
  </xdr:twoCellAnchor>
  <xdr:twoCellAnchor editAs="oneCell">
    <xdr:from>
      <xdr:col>88</xdr:col>
      <xdr:colOff>785812</xdr:colOff>
      <xdr:row>56</xdr:row>
      <xdr:rowOff>119062</xdr:rowOff>
    </xdr:from>
    <xdr:to>
      <xdr:col>88</xdr:col>
      <xdr:colOff>5893594</xdr:colOff>
      <xdr:row>56</xdr:row>
      <xdr:rowOff>2464593</xdr:rowOff>
    </xdr:to>
    <xdr:pic>
      <xdr:nvPicPr>
        <xdr:cNvPr id="104" name="Imagen 103">
          <a:extLst>
            <a:ext uri="{FF2B5EF4-FFF2-40B4-BE49-F238E27FC236}">
              <a16:creationId xmlns:a16="http://schemas.microsoft.com/office/drawing/2014/main" id="{F7399E21-47FB-4D2C-B417-94D34D1BA446}"/>
            </a:ext>
          </a:extLst>
        </xdr:cNvPr>
        <xdr:cNvPicPr>
          <a:picLocks noChangeAspect="1"/>
        </xdr:cNvPicPr>
      </xdr:nvPicPr>
      <xdr:blipFill rotWithShape="1">
        <a:blip xmlns:r="http://schemas.openxmlformats.org/officeDocument/2006/relationships" r:embed="rId85"/>
        <a:srcRect t="13117"/>
        <a:stretch/>
      </xdr:blipFill>
      <xdr:spPr>
        <a:xfrm>
          <a:off x="178112737" y="134345362"/>
          <a:ext cx="5107782" cy="2345531"/>
        </a:xfrm>
        <a:prstGeom prst="rect">
          <a:avLst/>
        </a:prstGeom>
        <a:ln>
          <a:solidFill>
            <a:schemeClr val="bg1">
              <a:lumMod val="85000"/>
            </a:schemeClr>
          </a:solidFill>
        </a:ln>
      </xdr:spPr>
    </xdr:pic>
    <xdr:clientData/>
  </xdr:twoCellAnchor>
  <xdr:twoCellAnchor editAs="oneCell">
    <xdr:from>
      <xdr:col>88</xdr:col>
      <xdr:colOff>666749</xdr:colOff>
      <xdr:row>16</xdr:row>
      <xdr:rowOff>59533</xdr:rowOff>
    </xdr:from>
    <xdr:to>
      <xdr:col>88</xdr:col>
      <xdr:colOff>5932713</xdr:colOff>
      <xdr:row>16</xdr:row>
      <xdr:rowOff>3048000</xdr:rowOff>
    </xdr:to>
    <xdr:pic>
      <xdr:nvPicPr>
        <xdr:cNvPr id="105" name="Imagen 104">
          <a:extLst>
            <a:ext uri="{FF2B5EF4-FFF2-40B4-BE49-F238E27FC236}">
              <a16:creationId xmlns:a16="http://schemas.microsoft.com/office/drawing/2014/main" id="{46E6EA2B-39FC-431F-AE60-8D312E34BC9F}"/>
            </a:ext>
          </a:extLst>
        </xdr:cNvPr>
        <xdr:cNvPicPr>
          <a:picLocks noChangeAspect="1"/>
        </xdr:cNvPicPr>
      </xdr:nvPicPr>
      <xdr:blipFill>
        <a:blip xmlns:r="http://schemas.openxmlformats.org/officeDocument/2006/relationships" r:embed="rId86"/>
        <a:stretch>
          <a:fillRect/>
        </a:stretch>
      </xdr:blipFill>
      <xdr:spPr>
        <a:xfrm>
          <a:off x="177993674" y="17280733"/>
          <a:ext cx="5265964" cy="2988467"/>
        </a:xfrm>
        <a:prstGeom prst="rect">
          <a:avLst/>
        </a:prstGeom>
      </xdr:spPr>
    </xdr:pic>
    <xdr:clientData/>
  </xdr:twoCellAnchor>
  <xdr:twoCellAnchor editAs="oneCell">
    <xdr:from>
      <xdr:col>88</xdr:col>
      <xdr:colOff>833436</xdr:colOff>
      <xdr:row>19</xdr:row>
      <xdr:rowOff>154781</xdr:rowOff>
    </xdr:from>
    <xdr:to>
      <xdr:col>88</xdr:col>
      <xdr:colOff>5907199</xdr:colOff>
      <xdr:row>19</xdr:row>
      <xdr:rowOff>2619375</xdr:rowOff>
    </xdr:to>
    <xdr:pic>
      <xdr:nvPicPr>
        <xdr:cNvPr id="106" name="Imagen 105">
          <a:extLst>
            <a:ext uri="{FF2B5EF4-FFF2-40B4-BE49-F238E27FC236}">
              <a16:creationId xmlns:a16="http://schemas.microsoft.com/office/drawing/2014/main" id="{1325CFCD-28C2-420A-8713-D4833FA8C9F8}"/>
            </a:ext>
          </a:extLst>
        </xdr:cNvPr>
        <xdr:cNvPicPr>
          <a:picLocks noChangeAspect="1"/>
        </xdr:cNvPicPr>
      </xdr:nvPicPr>
      <xdr:blipFill>
        <a:blip xmlns:r="http://schemas.openxmlformats.org/officeDocument/2006/relationships" r:embed="rId87"/>
        <a:stretch>
          <a:fillRect/>
        </a:stretch>
      </xdr:blipFill>
      <xdr:spPr>
        <a:xfrm>
          <a:off x="178160361" y="25091231"/>
          <a:ext cx="5073763" cy="2464594"/>
        </a:xfrm>
        <a:prstGeom prst="rect">
          <a:avLst/>
        </a:prstGeom>
      </xdr:spPr>
    </xdr:pic>
    <xdr:clientData/>
  </xdr:twoCellAnchor>
  <xdr:twoCellAnchor editAs="oneCell">
    <xdr:from>
      <xdr:col>88</xdr:col>
      <xdr:colOff>964407</xdr:colOff>
      <xdr:row>17</xdr:row>
      <xdr:rowOff>161587</xdr:rowOff>
    </xdr:from>
    <xdr:to>
      <xdr:col>88</xdr:col>
      <xdr:colOff>5619751</xdr:colOff>
      <xdr:row>17</xdr:row>
      <xdr:rowOff>2609991</xdr:rowOff>
    </xdr:to>
    <xdr:pic>
      <xdr:nvPicPr>
        <xdr:cNvPr id="107" name="Imagen 106">
          <a:extLst>
            <a:ext uri="{FF2B5EF4-FFF2-40B4-BE49-F238E27FC236}">
              <a16:creationId xmlns:a16="http://schemas.microsoft.com/office/drawing/2014/main" id="{A4D445C0-EC1C-4F0E-8029-466B79D134B2}"/>
            </a:ext>
          </a:extLst>
        </xdr:cNvPr>
        <xdr:cNvPicPr>
          <a:picLocks noChangeAspect="1"/>
        </xdr:cNvPicPr>
      </xdr:nvPicPr>
      <xdr:blipFill>
        <a:blip xmlns:r="http://schemas.openxmlformats.org/officeDocument/2006/relationships" r:embed="rId88"/>
        <a:stretch>
          <a:fillRect/>
        </a:stretch>
      </xdr:blipFill>
      <xdr:spPr>
        <a:xfrm>
          <a:off x="178291332" y="20526037"/>
          <a:ext cx="4655344" cy="2448404"/>
        </a:xfrm>
        <a:prstGeom prst="rect">
          <a:avLst/>
        </a:prstGeom>
      </xdr:spPr>
    </xdr:pic>
    <xdr:clientData/>
  </xdr:twoCellAnchor>
  <xdr:twoCellAnchor editAs="oneCell">
    <xdr:from>
      <xdr:col>88</xdr:col>
      <xdr:colOff>845343</xdr:colOff>
      <xdr:row>20</xdr:row>
      <xdr:rowOff>95248</xdr:rowOff>
    </xdr:from>
    <xdr:to>
      <xdr:col>88</xdr:col>
      <xdr:colOff>5917407</xdr:colOff>
      <xdr:row>20</xdr:row>
      <xdr:rowOff>2667000</xdr:rowOff>
    </xdr:to>
    <xdr:pic>
      <xdr:nvPicPr>
        <xdr:cNvPr id="108" name="Imagen 107">
          <a:extLst>
            <a:ext uri="{FF2B5EF4-FFF2-40B4-BE49-F238E27FC236}">
              <a16:creationId xmlns:a16="http://schemas.microsoft.com/office/drawing/2014/main" id="{80A58B70-74F7-4CB9-B09D-A4C2C27EDD2C}"/>
            </a:ext>
          </a:extLst>
        </xdr:cNvPr>
        <xdr:cNvPicPr>
          <a:picLocks noChangeAspect="1"/>
        </xdr:cNvPicPr>
      </xdr:nvPicPr>
      <xdr:blipFill>
        <a:blip xmlns:r="http://schemas.openxmlformats.org/officeDocument/2006/relationships" r:embed="rId89"/>
        <a:stretch>
          <a:fillRect/>
        </a:stretch>
      </xdr:blipFill>
      <xdr:spPr>
        <a:xfrm>
          <a:off x="178172268" y="27784423"/>
          <a:ext cx="5072064" cy="2571752"/>
        </a:xfrm>
        <a:prstGeom prst="rect">
          <a:avLst/>
        </a:prstGeom>
      </xdr:spPr>
    </xdr:pic>
    <xdr:clientData/>
  </xdr:twoCellAnchor>
  <xdr:twoCellAnchor editAs="oneCell">
    <xdr:from>
      <xdr:col>88</xdr:col>
      <xdr:colOff>1219150</xdr:colOff>
      <xdr:row>79</xdr:row>
      <xdr:rowOff>59275</xdr:rowOff>
    </xdr:from>
    <xdr:to>
      <xdr:col>88</xdr:col>
      <xdr:colOff>5414540</xdr:colOff>
      <xdr:row>79</xdr:row>
      <xdr:rowOff>2285999</xdr:rowOff>
    </xdr:to>
    <xdr:pic>
      <xdr:nvPicPr>
        <xdr:cNvPr id="109" name="Imagen 108">
          <a:extLst>
            <a:ext uri="{FF2B5EF4-FFF2-40B4-BE49-F238E27FC236}">
              <a16:creationId xmlns:a16="http://schemas.microsoft.com/office/drawing/2014/main" id="{5FD64528-3B70-4A06-8C5F-36EDEB6C2F7D}"/>
            </a:ext>
          </a:extLst>
        </xdr:cNvPr>
        <xdr:cNvPicPr>
          <a:picLocks noChangeAspect="1"/>
        </xdr:cNvPicPr>
      </xdr:nvPicPr>
      <xdr:blipFill>
        <a:blip xmlns:r="http://schemas.openxmlformats.org/officeDocument/2006/relationships" r:embed="rId90"/>
        <a:stretch>
          <a:fillRect/>
        </a:stretch>
      </xdr:blipFill>
      <xdr:spPr>
        <a:xfrm>
          <a:off x="178546075" y="213038275"/>
          <a:ext cx="4195390" cy="2226724"/>
        </a:xfrm>
        <a:prstGeom prst="rect">
          <a:avLst/>
        </a:prstGeom>
      </xdr:spPr>
    </xdr:pic>
    <xdr:clientData/>
  </xdr:twoCellAnchor>
  <xdr:twoCellAnchor editAs="oneCell">
    <xdr:from>
      <xdr:col>88</xdr:col>
      <xdr:colOff>1117685</xdr:colOff>
      <xdr:row>80</xdr:row>
      <xdr:rowOff>102137</xdr:rowOff>
    </xdr:from>
    <xdr:to>
      <xdr:col>88</xdr:col>
      <xdr:colOff>5679283</xdr:colOff>
      <xdr:row>80</xdr:row>
      <xdr:rowOff>2464592</xdr:rowOff>
    </xdr:to>
    <xdr:pic>
      <xdr:nvPicPr>
        <xdr:cNvPr id="110" name="Imagen 109">
          <a:extLst>
            <a:ext uri="{FF2B5EF4-FFF2-40B4-BE49-F238E27FC236}">
              <a16:creationId xmlns:a16="http://schemas.microsoft.com/office/drawing/2014/main" id="{68FAFA86-5178-42F9-B9B1-DB23F60CB535}"/>
            </a:ext>
          </a:extLst>
        </xdr:cNvPr>
        <xdr:cNvPicPr>
          <a:picLocks noChangeAspect="1"/>
        </xdr:cNvPicPr>
      </xdr:nvPicPr>
      <xdr:blipFill>
        <a:blip xmlns:r="http://schemas.openxmlformats.org/officeDocument/2006/relationships" r:embed="rId91"/>
        <a:stretch>
          <a:fillRect/>
        </a:stretch>
      </xdr:blipFill>
      <xdr:spPr>
        <a:xfrm>
          <a:off x="178444610" y="215424287"/>
          <a:ext cx="4561598" cy="2362455"/>
        </a:xfrm>
        <a:prstGeom prst="rect">
          <a:avLst/>
        </a:prstGeom>
      </xdr:spPr>
    </xdr:pic>
    <xdr:clientData/>
  </xdr:twoCellAnchor>
  <xdr:twoCellAnchor editAs="oneCell">
    <xdr:from>
      <xdr:col>88</xdr:col>
      <xdr:colOff>923412</xdr:colOff>
      <xdr:row>81</xdr:row>
      <xdr:rowOff>194998</xdr:rowOff>
    </xdr:from>
    <xdr:to>
      <xdr:col>88</xdr:col>
      <xdr:colOff>5738813</xdr:colOff>
      <xdr:row>81</xdr:row>
      <xdr:rowOff>2887742</xdr:rowOff>
    </xdr:to>
    <xdr:pic>
      <xdr:nvPicPr>
        <xdr:cNvPr id="111" name="Imagen 110">
          <a:extLst>
            <a:ext uri="{FF2B5EF4-FFF2-40B4-BE49-F238E27FC236}">
              <a16:creationId xmlns:a16="http://schemas.microsoft.com/office/drawing/2014/main" id="{C0DD986D-F1BA-41FA-B999-27F60417AF28}"/>
            </a:ext>
          </a:extLst>
        </xdr:cNvPr>
        <xdr:cNvPicPr>
          <a:picLocks noChangeAspect="1"/>
        </xdr:cNvPicPr>
      </xdr:nvPicPr>
      <xdr:blipFill>
        <a:blip xmlns:r="http://schemas.openxmlformats.org/officeDocument/2006/relationships" r:embed="rId92"/>
        <a:stretch>
          <a:fillRect/>
        </a:stretch>
      </xdr:blipFill>
      <xdr:spPr>
        <a:xfrm>
          <a:off x="178250337" y="218060323"/>
          <a:ext cx="4815401" cy="2692744"/>
        </a:xfrm>
        <a:prstGeom prst="rect">
          <a:avLst/>
        </a:prstGeom>
      </xdr:spPr>
    </xdr:pic>
    <xdr:clientData/>
  </xdr:twoCellAnchor>
  <xdr:twoCellAnchor editAs="oneCell">
    <xdr:from>
      <xdr:col>88</xdr:col>
      <xdr:colOff>785812</xdr:colOff>
      <xdr:row>57</xdr:row>
      <xdr:rowOff>71439</xdr:rowOff>
    </xdr:from>
    <xdr:to>
      <xdr:col>88</xdr:col>
      <xdr:colOff>5933142</xdr:colOff>
      <xdr:row>57</xdr:row>
      <xdr:rowOff>2488409</xdr:rowOff>
    </xdr:to>
    <xdr:pic>
      <xdr:nvPicPr>
        <xdr:cNvPr id="112" name="Imagen 111">
          <a:extLst>
            <a:ext uri="{FF2B5EF4-FFF2-40B4-BE49-F238E27FC236}">
              <a16:creationId xmlns:a16="http://schemas.microsoft.com/office/drawing/2014/main" id="{5519B967-9E19-4EED-90D6-1C2B91D11E15}"/>
            </a:ext>
          </a:extLst>
        </xdr:cNvPr>
        <xdr:cNvPicPr>
          <a:picLocks noChangeAspect="1"/>
        </xdr:cNvPicPr>
      </xdr:nvPicPr>
      <xdr:blipFill>
        <a:blip xmlns:r="http://schemas.openxmlformats.org/officeDocument/2006/relationships" r:embed="rId93"/>
        <a:stretch>
          <a:fillRect/>
        </a:stretch>
      </xdr:blipFill>
      <xdr:spPr>
        <a:xfrm>
          <a:off x="178112737" y="136879014"/>
          <a:ext cx="5147330" cy="2416970"/>
        </a:xfrm>
        <a:prstGeom prst="rect">
          <a:avLst/>
        </a:prstGeom>
      </xdr:spPr>
    </xdr:pic>
    <xdr:clientData/>
  </xdr:twoCellAnchor>
  <xdr:twoCellAnchor editAs="oneCell">
    <xdr:from>
      <xdr:col>88</xdr:col>
      <xdr:colOff>821530</xdr:colOff>
      <xdr:row>58</xdr:row>
      <xdr:rowOff>107158</xdr:rowOff>
    </xdr:from>
    <xdr:to>
      <xdr:col>88</xdr:col>
      <xdr:colOff>5965993</xdr:colOff>
      <xdr:row>58</xdr:row>
      <xdr:rowOff>2476500</xdr:rowOff>
    </xdr:to>
    <xdr:pic>
      <xdr:nvPicPr>
        <xdr:cNvPr id="113" name="Imagen 112">
          <a:extLst>
            <a:ext uri="{FF2B5EF4-FFF2-40B4-BE49-F238E27FC236}">
              <a16:creationId xmlns:a16="http://schemas.microsoft.com/office/drawing/2014/main" id="{95263927-1D73-47F0-AD3D-0783399926F7}"/>
            </a:ext>
          </a:extLst>
        </xdr:cNvPr>
        <xdr:cNvPicPr>
          <a:picLocks noChangeAspect="1"/>
        </xdr:cNvPicPr>
      </xdr:nvPicPr>
      <xdr:blipFill>
        <a:blip xmlns:r="http://schemas.openxmlformats.org/officeDocument/2006/relationships" r:embed="rId94"/>
        <a:stretch>
          <a:fillRect/>
        </a:stretch>
      </xdr:blipFill>
      <xdr:spPr>
        <a:xfrm>
          <a:off x="178148455" y="139457908"/>
          <a:ext cx="5144463" cy="2369342"/>
        </a:xfrm>
        <a:prstGeom prst="rect">
          <a:avLst/>
        </a:prstGeom>
      </xdr:spPr>
    </xdr:pic>
    <xdr:clientData/>
  </xdr:twoCellAnchor>
  <xdr:twoCellAnchor editAs="oneCell">
    <xdr:from>
      <xdr:col>88</xdr:col>
      <xdr:colOff>836082</xdr:colOff>
      <xdr:row>47</xdr:row>
      <xdr:rowOff>154780</xdr:rowOff>
    </xdr:from>
    <xdr:to>
      <xdr:col>88</xdr:col>
      <xdr:colOff>5765270</xdr:colOff>
      <xdr:row>47</xdr:row>
      <xdr:rowOff>2869406</xdr:rowOff>
    </xdr:to>
    <xdr:pic>
      <xdr:nvPicPr>
        <xdr:cNvPr id="114" name="Imagen 113">
          <a:extLst>
            <a:ext uri="{FF2B5EF4-FFF2-40B4-BE49-F238E27FC236}">
              <a16:creationId xmlns:a16="http://schemas.microsoft.com/office/drawing/2014/main" id="{A50CB53D-D11E-4551-A73A-C816A6680512}"/>
            </a:ext>
          </a:extLst>
        </xdr:cNvPr>
        <xdr:cNvPicPr>
          <a:picLocks noChangeAspect="1"/>
        </xdr:cNvPicPr>
      </xdr:nvPicPr>
      <xdr:blipFill>
        <a:blip xmlns:r="http://schemas.openxmlformats.org/officeDocument/2006/relationships" r:embed="rId95"/>
        <a:stretch>
          <a:fillRect/>
        </a:stretch>
      </xdr:blipFill>
      <xdr:spPr>
        <a:xfrm>
          <a:off x="178163007" y="108044455"/>
          <a:ext cx="4929188" cy="2714626"/>
        </a:xfrm>
        <a:prstGeom prst="rect">
          <a:avLst/>
        </a:prstGeom>
      </xdr:spPr>
    </xdr:pic>
    <xdr:clientData/>
  </xdr:twoCellAnchor>
  <xdr:twoCellAnchor editAs="oneCell">
    <xdr:from>
      <xdr:col>88</xdr:col>
      <xdr:colOff>631030</xdr:colOff>
      <xdr:row>48</xdr:row>
      <xdr:rowOff>166688</xdr:rowOff>
    </xdr:from>
    <xdr:to>
      <xdr:col>88</xdr:col>
      <xdr:colOff>5986197</xdr:colOff>
      <xdr:row>48</xdr:row>
      <xdr:rowOff>3345656</xdr:rowOff>
    </xdr:to>
    <xdr:pic>
      <xdr:nvPicPr>
        <xdr:cNvPr id="115" name="Imagen 114">
          <a:extLst>
            <a:ext uri="{FF2B5EF4-FFF2-40B4-BE49-F238E27FC236}">
              <a16:creationId xmlns:a16="http://schemas.microsoft.com/office/drawing/2014/main" id="{E6472C13-1243-46F8-BB7A-F772054547C2}"/>
            </a:ext>
          </a:extLst>
        </xdr:cNvPr>
        <xdr:cNvPicPr>
          <a:picLocks noChangeAspect="1"/>
        </xdr:cNvPicPr>
      </xdr:nvPicPr>
      <xdr:blipFill>
        <a:blip xmlns:r="http://schemas.openxmlformats.org/officeDocument/2006/relationships" r:embed="rId96"/>
        <a:stretch>
          <a:fillRect/>
        </a:stretch>
      </xdr:blipFill>
      <xdr:spPr>
        <a:xfrm>
          <a:off x="177957955" y="111123413"/>
          <a:ext cx="5355167" cy="3178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7258E430-9E52-4935-B123-4C3D6AAE4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auri\Downloads\20220930_mapa_riesgos_gestion_consolidado_3monitore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Viviana%20Mendoza\Downloads\20-04-2022%20CE_riesgos_gestion_1er%20timestre%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220419_riesgos_gestion_ti_1monitore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20412%20reporte%20primer%20trimestre%20mapa_riesgos_plan%20GC_01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20408_mapa_riesgos_gestion_g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dis_I_monitoreo_2022%2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pss_v0_1monitore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20220407_riesgos_gestion_atc_I_monitoreo_2022%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04-2022%20TH_riesgos_gestion_1er%20timestre%2020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smt_v0_1monitore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gec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gf_I_monitoreo_2022%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20421_mapa_riesgos_gestion_gif.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Viviana%20Mendoza\Downloads\20220422%20Riesgos_GA_2022_I_Trimestr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gd_v0_1monitoreo_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SUARIO\Downloads\20211224_for_sg_013_v2_mapa_riesgos_pla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Viviana%20Mendoza\Downloads\18-04-2022%20GJ_riesgos_gestion_1er%20timestre%2020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20220713_riesgos_gestion_sg_2monitore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Viviana%20Mendoza\Downloads\090422_mapa_riesgos_gestion_ac%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20220412_riesgos_ivc_v0_2022_ITRIMESTRE%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auri/Downloads/20220128_indicadores_de_gestion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lauri\Downloads\20221021_insumos_paii_III_trim_indicadores_ges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de63\Users\Documents%20and%20Settings\abarrera\Mis%20documentos\DT%202014\753\Terri%20por%20cd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Hoja1"/>
      <sheetName val="2. Anexos"/>
    </sheetNames>
    <sheetDataSet>
      <sheetData sheetId="0" refreshError="1"/>
      <sheetData sheetId="1" refreshError="1"/>
      <sheetData sheetId="2">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Resumen"/>
      <sheetName val="Gráfica"/>
      <sheetName val="Listas desplegables"/>
      <sheetName val="Hoja1"/>
    </sheetNames>
    <sheetDataSet>
      <sheetData sheetId="0"/>
      <sheetData sheetId="1"/>
      <sheetData sheetId="2"/>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4">
        <row r="2">
          <cell r="E2" t="str">
            <v>Cumplimiento</v>
          </cell>
        </row>
        <row r="3">
          <cell r="D3" t="str">
            <v>Junio</v>
          </cell>
          <cell r="E3">
            <v>0.94390243902439019</v>
          </cell>
        </row>
        <row r="4">
          <cell r="D4" t="str">
            <v>Diciembre</v>
          </cell>
        </row>
        <row r="5">
          <cell r="D5" t="str">
            <v>Vigencia</v>
          </cell>
          <cell r="E5">
            <v>0.94390243902439019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83956C-6FB4-40E2-8C09-4AD4AE21714E}" name="Tabla4" displayName="Tabla4" ref="B14:AQ183" totalsRowShown="0" headerRowDxfId="295" dataDxfId="294" tableBorderDxfId="293">
  <autoFilter ref="B14:AQ183" xr:uid="{3683956C-6FB4-40E2-8C09-4AD4AE21714E}">
    <filterColumn colId="34">
      <filters>
        <filter val="- Cronograma de actividades con fechas programadas_x000a_- Soportes que den cuenta de las actividades ejecutadas"/>
        <filter val="- Herramienta de registro y seguimiento de acciones de mejora_x000a_- Soportes que den cuenta de las actividades ejecutadas"/>
        <filter val="_x000a_Informe de implementación del sistema de gestión"/>
        <filter val="1 acta por mes (julio, agosto, septiembre)"/>
        <filter val="Actas de asistencia técnica para el seguimiento a la implementación de la PPDFHC, la PPA y los compromisos adquiridos respecto a otras políticas públicas"/>
        <filter val="Actas de pruebas representativas realizadas"/>
        <filter val="Actas de reunión y Matriz de registro de articulaciones"/>
        <filter val="Actas de reunión y/o listados de asistencia de las jornadas de sensibilización, en el período a reportar."/>
        <filter val="Actas de seguimiento a la asistencia técnica para la implementación de los lineamientos correspondientes a las modalidades de servicio"/>
        <filter val="Actas de sesiones de política pública de infancia y adolescencia de acuerdo con la periodicidad establecida normativamente:  2 CODIA, 3 COLIAS y 2 NODO CODIA"/>
        <filter val="Actas del CODFHC y del CODA"/>
        <filter val="Actas elaboradas de acuerdo con las sesiones realizadas"/>
        <filter val="Avances del documento de sistematización acuerdo con la programación"/>
        <filter val="Base de datos DATASET_NCS, DATAMART-Sistema para el Registro de Beneficiarios -SIRBE"/>
        <filter val="Base de datos de predios actualizada"/>
        <filter val="Borrador de Decreto que modifica el Decreto 460 de 2008, enviado a Secretaría General para estudio"/>
        <filter val="Borrador del avance en el documento de lineamientos para la Política de Calidad de los Servicios Sociales del documento de lineamientos para la política de calidad de los servicios sociales"/>
        <filter val="Certificiones de conciliación judicial y extrajudicial en el periodo"/>
        <filter val="Documento diagnóstico de la Fase II Agenda Pública"/>
        <filter val="Documento metodológico de evaluación del servicio apoyos economicos para la juventud"/>
        <filter val="Documento preliminar de actualización Plan Estratégico de Tecnologías de la Información"/>
        <filter val="Documento preliminar propuesta de actualización Indice de Pobreza Multidimensional"/>
        <filter val="Documento tecnico preliminar de procedimiento de salida de los servicios sociales _x000a_"/>
        <filter val="Formatos de seguimiento y gestión diligenciados en el periodo"/>
        <filter val="Informe de actividades realizadas por el areá fiannciera."/>
        <filter val="Informe de actividades realizadas por el area juridica."/>
        <filter val="Informe de gestión datos tomados de la base de datos general de la OAD, donde refleja el estado, instruccion y cantidad de procesos vigentes en la Dependencia"/>
        <filter val="Informe de Gestión de avance de la implementación de los productos del plan de acción de la política pública de juventud"/>
        <filter val="Informe de gestión de la herramienta Aranda web para la atención de requerimientos en los servicios logísticos"/>
        <filter val="Informe de gestión SIAC publicado-segundo trimestre 2022"/>
        <filter val="Informe de implementación del plan de acción PIGA 2022 I Semestre."/>
        <filter val="Informe de implementacion del Plan de Tratamiento de Riesgo de Seguridad Digital"/>
        <filter val="Informe de seguimiento a la implementacion delPlan Estratégico de Tecnologías de la Información"/>
        <filter val="informe de seguimiento correspondiente al tercer trimestre mes vencido"/>
        <filter val="Informe ejecutivo de conceptos de Gestión Predial e infraestructura"/>
        <filter val="Informe trimestral de implementación y seguimiento al Plan de compras relacionado con alimentos"/>
        <filter val="Informe trimestral de implementación y seguimiento al Plan de Nutrición y Abastecimiento de la SDIS"/>
        <filter val="Informes de seguimiento de los planes de acción de las 6 políticas publicas lideradas por la SDIS"/>
        <filter val="Informes ejecutivos sobre el avance del proceso de implementación de la Estrategia de territorios cuidadores."/>
        <filter val="Informes ejecutivos sobre el avance del proceso de implementación del modelo itinerante para la atención de población en flujos migratorios mixtos."/>
        <filter val="Memorandos de envio con las cartas de alerta y recomendaciones a los proyectos de inversion, del segundo trimestre 2022"/>
        <filter val="Plan estratégico aprobado y publicado"/>
        <filter val="Registro de ejecución del total de las actividades programadas para el trimestre con soportes."/>
        <filter val="reporte con las acciones realizadas para la gestión de los casos creados en la Mesa de Servicio Tecnológica corte tercer trimestre 2022"/>
        <filter val="Reporte con las respuestas emitidas por la entidad a solicitudes realizadas por victimas del conflicto armado y alertas de la defensoría del pueblo durante el tercer trimestre 2022"/>
        <filter val="Reporte de atencion a las solicitudes de acompañamiento a las dependencias en la formulación de planes de mejoramiento"/>
        <filter val="Reporte de correo electrónicos de envío con las cartas de gestión y alertas por proceso, correspondientes al segundo trimestre 2022"/>
        <filter val="Reporte de la Inspección y Vigilancia realizadas a 2 nuevos servicios sociales implementando los estandares de calidad"/>
        <filter val="Reporte de oportunidad en la atencion de solicitudes de información del sistema de información misional corte 15 de septiembre"/>
        <filter val="reporte de seguimiento a la implementacion del Plan de Preservación Digital corte tercer  trimestre 2022"/>
        <filter val="reporte de seguimiento a la implementacion del Plan de Seguridad y Privacidad de la Información corte tercer  trimestre 2022"/>
        <filter val="Reporte de seguimiento al avance del Plan Anticorrupcion y de Atencion al Ciudadano corte agosto 2022."/>
        <filter val="Reporte de seguimiento al avance del Plan de ajuste y sostenibilidad MIPG 2021 corte segundo trimestre 2022."/>
        <filter val="Reporte de seguimiento al avance del Plan de Participación Ciudadana corte segundo trimestre 2022."/>
        <filter val="Reporte de seguimiento de las acciones de mejora a cargo de la DADE y sus subdirecciones tecnicas, con sus respectivas evidencias"/>
        <filter val="Reporte trimestral de las minutas actualizadas._x000a_Minutas de servicio de apoyo alimentario actualizadas."/>
        <filter val="Reporte trimestral de valoración de casos referenciados por la Secretaría de Salud y valorados por SDIS"/>
        <filter val="Reportes de seguimiento a la implementacion de los proyectos de inversion corte agosto 2022"/>
        <filter val="Reportes de seguimiento: Uno por cada política Mujer y Equidad de Género, de Atención a Víctimas del Conflicto Armado Interno, de Actividades Sexuales Pagas."/>
        <filter val="reportes mensuales de disponibilidad de la infraestructura tecnológica, sistemas de información y servicios conexos a tercer trimestre 2022"/>
        <filter val="Reportes mensuales de personas en listados de priorización por servicio, modalidad o estrategia"/>
        <filter val="Reportes mensuales de seguimiento al Plan Anual de Adquisiciones en el aplicativo ERP SEVEN tercer  trimestre 2022"/>
        <filter val="Respuesta a las tutelas contestadas en el periodo"/>
        <filter val="Respuesta y/o traslado de las denuncias en el periodo"/>
        <filter val="Seguimiento Plan de Ajuste MIPG del Trimestre - Carpeta de evidencias del Plan"/>
        <filter val="Seguimiento trimestral al cumplimiento del Plan de Comunicaciones"/>
        <filter val="Sistematización de requerimientos y respuestas de Control Político - semestre II de 2020"/>
        <filter val="Un reporte de avance de la realización de las actividades de divulgación de la información definidas para la vigencia en le marco de la política de comunicaciones correspondiente al tercer  trimestre"/>
      </filters>
    </filterColumn>
  </autoFilter>
  <tableColumns count="42">
    <tableColumn id="1" xr3:uid="{312A1359-7820-4F7C-A819-1D7B9BB1399C}" name="Meta plan de desarrollo" dataDxfId="292"/>
    <tableColumn id="2" xr3:uid="{FFF2E13A-38F8-44A0-BC33-238F24EC3DFE}" name="Objetivo estratégico sectorial" dataDxfId="291"/>
    <tableColumn id="3" xr3:uid="{8885BE81-2FA0-47B0-9F12-54B5989F0666}" name="Meta sectorial" dataDxfId="290"/>
    <tableColumn id="4" xr3:uid="{88E7065E-1C97-47E1-873A-499D6C0EF78D}" name="Objetivo estratégico 2020-2024" dataDxfId="289"/>
    <tableColumn id="5" xr3:uid="{12468CA9-AC8C-48A5-8ADE-1E5DE3BFD4A8}" name="Metas 2020-2024" dataDxfId="288"/>
    <tableColumn id="6" xr3:uid="{B0F6582D-0322-4A35-8674-659E543D1E47}" name="Política o componente MIPG" dataDxfId="287"/>
    <tableColumn id="7" xr3:uid="{AB5313F1-2B12-47FD-A843-24FC3EEAF92A}" name="Proceso relacionado" dataDxfId="286"/>
    <tableColumn id="8" xr3:uid="{68077FCC-410F-4137-8331-67FDBC04E1AB}" name="Fuente de financiación " dataDxfId="285"/>
    <tableColumn id="9" xr3:uid="{284E8DDF-A00B-4A5F-ACB7-7DC65904C952}" name="Proyecto de inversión" dataDxfId="284"/>
    <tableColumn id="10" xr3:uid="{36E742FE-9C0D-4FCA-A9CB-6D7306AE63C9}" name="Meta proyecto de inversión " dataDxfId="283"/>
    <tableColumn id="11" xr3:uid="{331AAB94-D4F5-4364-8EAB-F158997AF829}" name="Plan asociado" dataDxfId="282"/>
    <tableColumn id="12" xr3:uid="{48522063-86D5-47D0-BADA-49ACE066B188}" name="Plan de acción política pública asociada" dataDxfId="281"/>
    <tableColumn id="13" xr3:uid="{A725A9B1-398D-4863-9F6C-CAFD17F18BFD}" name="Número de Actividad / Acción" dataDxfId="280"/>
    <tableColumn id="14" xr3:uid="{55F4F3A7-B311-4793-BAB5-9D0F56C88CE6}" name="Actividades / Acciones" dataDxfId="279"/>
    <tableColumn id="15" xr3:uid="{3865449B-EF00-4612-B4D4-BB357297C466}" name="Meta Actividad/ Acción" dataDxfId="278"/>
    <tableColumn id="16" xr3:uid="{BCBDF665-FAB1-4C5A-8F0D-C812AA7FFC18}" name="Suma programación anual" dataDxfId="277"/>
    <tableColumn id="17" xr3:uid="{6617E45D-6D08-4E1E-8168-D7D249571CC4}" name="Tendencia de meta" dataDxfId="276"/>
    <tableColumn id="18" xr3:uid="{6E336AFD-ADD0-44E4-B6AE-20EF001BA64B}" name="Nombre del indicador de la meta" dataDxfId="275"/>
    <tableColumn id="19" xr3:uid="{C60F327B-C424-4762-884D-A81FF4DFDC6B}" name="Fórmula del indicador ó índice" dataDxfId="274"/>
    <tableColumn id="20" xr3:uid="{657ADA78-8131-4DD5-991F-A01DAEB8E004}" name="Fecha inicio_x000a_DD/MM/AAAA" dataDxfId="273"/>
    <tableColumn id="21" xr3:uid="{34F55C37-D866-49FF-A4E3-0D21A1D95197}" name="Fecha finalización_x000a_DD/MM/AAAA" dataDxfId="272"/>
    <tableColumn id="22" xr3:uid="{0B57D2A9-ED2F-40CC-B365-DFAE2827278B}" name="Dependencia responsable" dataDxfId="271"/>
    <tableColumn id="23" xr3:uid="{034B2D5A-316E-43D1-A731-C886D8997107}" name="Evidencias programadas_x000a_I trimestre" dataDxfId="270"/>
    <tableColumn id="24" xr3:uid="{D8BCA2CC-F082-4D58-8708-876B16FBBF12}" name="Programación  meta_x000a_I trimestre " dataDxfId="269"/>
    <tableColumn id="25" xr3:uid="{532CAE8C-E269-42BA-B78E-1261F67AA871}" name="Avance cuantitativo_x000a_I trimestre" dataDxfId="268"/>
    <tableColumn id="26" xr3:uid="{8D6E65E6-93BC-4A44-9C3C-36AA2EA0FA40}" name="Porcentaje de cumplimiento _x000a_I trimestre" dataDxfId="267">
      <calculatedColumnFormula>(Z15/Y15)</calculatedColumnFormula>
    </tableColumn>
    <tableColumn id="27" xr3:uid="{278BEFCC-D815-4C82-A130-AFEF0F00AC42}" name="Avance cualitativo_x000a_I trimestre" dataDxfId="266"/>
    <tableColumn id="28" xr3:uid="{C8C3BB4C-4257-44DE-ABE7-4B8EA22317DE}" name="Revisión segunda línea de defensa" dataDxfId="265"/>
    <tableColumn id="29" xr3:uid="{64C6CCCD-639D-4A65-A55A-3F6DBCFCC249}" name="Evidencias programadas_x000a_II trimestre" dataDxfId="264"/>
    <tableColumn id="30" xr3:uid="{F1989BB6-6104-478A-9CFA-61C1502C2537}" name="Programación  meta_x000a_II trimestre " dataDxfId="263"/>
    <tableColumn id="31" xr3:uid="{334D0352-E14C-4661-A6D8-43B1E42FAE1E}" name="Avance cuantitativo_x000a_II trimestre" dataDxfId="262"/>
    <tableColumn id="32" xr3:uid="{99478A85-67A1-4609-A5EB-5B08146A6FD1}" name="Porcentaje de cumplimiento _x000a_II trimestre" dataDxfId="261">
      <calculatedColumnFormula>(AF15/AE15)</calculatedColumnFormula>
    </tableColumn>
    <tableColumn id="33" xr3:uid="{328682E1-0743-4BB1-8C7A-FF9B881FF980}" name="Avance cualitativo_x000a_II trimestre" dataDxfId="260"/>
    <tableColumn id="34" xr3:uid="{DF8D2918-71DA-4FE0-B6EF-59A936735B06}" name="Revisión segunda línea de defensa2" dataDxfId="259"/>
    <tableColumn id="35" xr3:uid="{D4106BB8-C197-41F2-B6F4-FDC42528D2ED}" name="Evidencias programadas_x000a_III trimestre" dataDxfId="258"/>
    <tableColumn id="36" xr3:uid="{08EE7B67-8386-4126-903B-437143ABC92B}" name="Programación  meta_x000a_III trimestre " dataDxfId="257"/>
    <tableColumn id="37" xr3:uid="{E474000B-095A-420C-880B-D04E090B8506}" name="Avance cuantitativo_x000a_III trimestre" dataDxfId="256"/>
    <tableColumn id="38" xr3:uid="{0F50751B-F2F7-4D61-984D-2BDB22D71DCF}" name="Porcentaje de cumplimiento _x000a_III trimestre" dataDxfId="255" dataCellStyle="Porcentaje"/>
    <tableColumn id="39" xr3:uid="{61E4C382-BB26-40D1-AF8A-CA056E9172A5}" name="Avance cualitativo_x000a_III trimestre" dataDxfId="254"/>
    <tableColumn id="40" xr3:uid="{7DA127CF-A5B3-403A-A9FE-7E91DB6D276B}" name="Revisión segunda línea de defensa3" dataDxfId="253"/>
    <tableColumn id="41" xr3:uid="{8AF71ABC-798B-4904-AFBF-22BC12502431}" name="Evidencias programadas_x000a_IV trimestre" dataDxfId="252"/>
    <tableColumn id="42" xr3:uid="{9833D2BA-E336-4B7F-A68B-399318B177B5}" name="Programación  meta_x000a_IV trimestre " dataDxfId="25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62C25F-25C1-41AA-82E4-DB0F4E5FD71C}" name="metaproyecto" displayName="metaproyecto" ref="B7:L106" totalsRowShown="0" headerRowDxfId="250" tableBorderDxfId="249">
  <autoFilter ref="B7:L106" xr:uid="{C8AEDE25-A267-4E3D-9D2F-F4DEE31C2F4F}"/>
  <tableColumns count="11">
    <tableColumn id="1" xr3:uid="{4926B4A4-CF24-4919-86BF-7D9CFD74D2DF}" name="CÓDIGO PROYECTO" dataDxfId="248" totalsRowDxfId="247"/>
    <tableColumn id="13" xr3:uid="{7C0CCA25-F420-4F83-B4D5-341C8A7BD21B}" name="NOMBRE PROYECTO" dataDxfId="246" totalsRowDxfId="245"/>
    <tableColumn id="3" xr3:uid="{2DC00C2C-5E11-4C70-9314-9124206D4723}" name="OBJETIVO GENERAL PROYECTO DE INVERSIÓN" dataDxfId="244" totalsRowDxfId="243"/>
    <tableColumn id="2" xr3:uid="{8D27D321-8782-4A4A-9FF8-209BD4EB948A}" name="META" dataDxfId="242" totalsRowDxfId="241"/>
    <tableColumn id="12" xr3:uid="{4836894D-80B0-488F-979D-C6AF3CA8A7CF}" name="DESCRIPCIÓN META" dataDxfId="240" totalsRowDxfId="239"/>
    <tableColumn id="10" xr3:uid="{407B947D-5975-4122-8844-A89575A948BB}" name="PERIODICIDAD DE MEDICIÓN" dataDxfId="238" totalsRowDxfId="237"/>
    <tableColumn id="5" xr3:uid="{5FC9C7B4-5911-4253-82EC-69825C9BA7E2}" name="TIPO DE META" dataDxfId="236" totalsRowDxfId="235"/>
    <tableColumn id="15" xr3:uid="{AB0B6372-B6F0-4130-95F1-36C81D2CE168}" name="PROGRAMADO CUATRIENO " dataDxfId="234" totalsRowDxfId="233"/>
    <tableColumn id="18" xr3:uid="{4E72CFCF-4D38-425A-AAA1-C52509F90032}" name="PROGRAMADO 2022" dataDxfId="232" totalsRowDxfId="231"/>
    <tableColumn id="8" xr3:uid="{BA2BA95D-DAAE-4820-88E6-EB312F9F1BED}" name="EJECUTADO MARZO" dataDxfId="230"/>
    <tableColumn id="9" xr3:uid="{F33682C0-A21E-4E5A-9DD7-D09BE3CBB844}" name="EJECUTADO JUNIO2" dataDxfId="229"/>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DFB217-A809-4A73-BA81-E2C1B90F3609}" name="metaspdd" displayName="metaspdd" ref="D7:J61" totalsRowShown="0" headerRowDxfId="228" dataDxfId="226" headerRowBorderDxfId="227" tableBorderDxfId="225" totalsRowBorderDxfId="224">
  <autoFilter ref="D7:J61" xr:uid="{F6113849-11A9-43AB-857A-11319A47B387}"/>
  <sortState xmlns:xlrd2="http://schemas.microsoft.com/office/spreadsheetml/2017/richdata2" ref="D8:I61">
    <sortCondition ref="E7"/>
  </sortState>
  <tableColumns count="7">
    <tableColumn id="1" xr3:uid="{BD26C859-A925-450A-86FE-AB8D548B1F3E}" name="PROYECTO ASOCIADO " totalsRowDxfId="223"/>
    <tableColumn id="2" xr3:uid="{D77067E9-C091-47E0-A1A1-61AA7E05F817}" name="CODIGO META SECTORIAL" totalsRowDxfId="222"/>
    <tableColumn id="21" xr3:uid="{93B68682-0EFF-4F20-83D5-A92E0E895429}" name="DESCRIPCIÓN META SECTORIAL " totalsRowDxfId="221"/>
    <tableColumn id="7" xr3:uid="{45C94339-D014-490C-BD44-4593628F5B9F}" name="NOMBRE INDICADOR" dataDxfId="220" totalsRowDxfId="219"/>
    <tableColumn id="24" xr3:uid="{706FE410-CE82-4138-BFE6-66777F8FBE21}" name="PROGRAMADO CUATRIENIO " dataDxfId="218" totalsRowDxfId="217"/>
    <tableColumn id="26" xr3:uid="{1BF44174-8AC1-4D95-8FD6-8E6013956664}" name="MAGNITUD PROGRAMADO 2022" dataDxfId="216" totalsRowDxfId="215"/>
    <tableColumn id="3" xr3:uid="{16CE64DC-4455-4699-B1FC-56343B55A534}" name="EJECUTADO 31 MARZO" dataDxfId="21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0"/>
  <sheetViews>
    <sheetView topLeftCell="A4" zoomScale="90" zoomScaleNormal="90" workbookViewId="0">
      <selection activeCell="D5" sqref="D5"/>
    </sheetView>
  </sheetViews>
  <sheetFormatPr baseColWidth="10" defaultColWidth="11.42578125" defaultRowHeight="111" customHeight="1" x14ac:dyDescent="0.25"/>
  <cols>
    <col min="1" max="1" width="21.85546875" style="1" customWidth="1"/>
    <col min="2" max="2" width="19.5703125" style="1" customWidth="1"/>
    <col min="3" max="3" width="22.28515625" style="1" customWidth="1"/>
    <col min="4" max="4" width="20.140625" style="1" customWidth="1"/>
    <col min="5" max="5" width="18.7109375" style="1" customWidth="1"/>
    <col min="6" max="6" width="14.7109375" style="1" bestFit="1" customWidth="1"/>
    <col min="7" max="7" width="20.42578125" style="2" customWidth="1"/>
    <col min="8" max="8" width="16.28515625" style="2" customWidth="1"/>
    <col min="9" max="9" width="17" style="1" customWidth="1"/>
    <col min="10" max="10" width="11.42578125" style="1"/>
    <col min="11" max="11" width="16.42578125" style="2" customWidth="1"/>
    <col min="12" max="12" width="21.7109375" style="2" customWidth="1"/>
    <col min="13" max="13" width="18.7109375" style="1" customWidth="1"/>
    <col min="14" max="14" width="11.28515625" style="1" bestFit="1" customWidth="1"/>
    <col min="15" max="15" width="10.5703125" style="12" bestFit="1" customWidth="1"/>
    <col min="16" max="16" width="13" style="1" customWidth="1"/>
    <col min="17" max="17" width="36.28515625" style="1" customWidth="1"/>
    <col min="18" max="16384" width="11.42578125" style="1"/>
  </cols>
  <sheetData>
    <row r="1" spans="1:17" s="3" customFormat="1" ht="48.75" customHeight="1" x14ac:dyDescent="0.25">
      <c r="A1" s="13" t="s">
        <v>0</v>
      </c>
      <c r="B1" s="13" t="s">
        <v>1</v>
      </c>
      <c r="C1" s="13" t="s">
        <v>2</v>
      </c>
      <c r="D1" s="14" t="s">
        <v>3</v>
      </c>
      <c r="E1" s="15" t="s">
        <v>4</v>
      </c>
      <c r="F1" s="15" t="s">
        <v>5</v>
      </c>
      <c r="G1" s="18" t="s">
        <v>6</v>
      </c>
      <c r="H1" s="18" t="s">
        <v>7</v>
      </c>
      <c r="I1" s="16" t="s">
        <v>8</v>
      </c>
      <c r="J1" s="16" t="s">
        <v>9</v>
      </c>
      <c r="K1" s="18" t="s">
        <v>10</v>
      </c>
      <c r="L1" s="18" t="s">
        <v>11</v>
      </c>
      <c r="M1" s="16" t="s">
        <v>12</v>
      </c>
      <c r="N1" s="16" t="s">
        <v>13</v>
      </c>
      <c r="O1" s="17" t="s">
        <v>14</v>
      </c>
      <c r="P1" s="17" t="s">
        <v>15</v>
      </c>
      <c r="Q1" s="16" t="s">
        <v>16</v>
      </c>
    </row>
    <row r="2" spans="1:17" ht="111" customHeight="1" x14ac:dyDescent="0.25">
      <c r="A2" s="11" t="s">
        <v>17</v>
      </c>
      <c r="B2" s="2" t="s">
        <v>18</v>
      </c>
      <c r="C2" s="2" t="s">
        <v>19</v>
      </c>
      <c r="D2" s="2" t="s">
        <v>20</v>
      </c>
      <c r="E2" s="1" t="s">
        <v>21</v>
      </c>
      <c r="F2" s="5" t="s">
        <v>22</v>
      </c>
      <c r="G2" s="6" t="s">
        <v>23</v>
      </c>
      <c r="H2" s="6" t="s">
        <v>24</v>
      </c>
      <c r="I2" s="2" t="s">
        <v>25</v>
      </c>
      <c r="J2" s="1" t="s">
        <v>26</v>
      </c>
      <c r="K2" s="4" t="s">
        <v>27</v>
      </c>
      <c r="L2" s="4" t="s">
        <v>28</v>
      </c>
      <c r="M2" s="2" t="s">
        <v>29</v>
      </c>
      <c r="N2" s="1" t="s">
        <v>30</v>
      </c>
      <c r="O2" s="12">
        <v>44562</v>
      </c>
      <c r="P2" s="12">
        <v>44592</v>
      </c>
      <c r="Q2" s="1" t="s">
        <v>31</v>
      </c>
    </row>
    <row r="3" spans="1:17" ht="111" customHeight="1" x14ac:dyDescent="0.25">
      <c r="A3" s="11" t="s">
        <v>32</v>
      </c>
      <c r="B3" s="2" t="s">
        <v>33</v>
      </c>
      <c r="C3" s="2" t="s">
        <v>34</v>
      </c>
      <c r="D3" s="2" t="s">
        <v>35</v>
      </c>
      <c r="E3" s="1" t="s">
        <v>36</v>
      </c>
      <c r="F3" s="5" t="s">
        <v>37</v>
      </c>
      <c r="G3" s="6" t="s">
        <v>38</v>
      </c>
      <c r="H3" s="6" t="s">
        <v>39</v>
      </c>
      <c r="I3" s="2" t="s">
        <v>40</v>
      </c>
      <c r="J3" s="1" t="s">
        <v>41</v>
      </c>
      <c r="K3" s="2" t="s">
        <v>42</v>
      </c>
      <c r="L3" s="19" t="s">
        <v>43</v>
      </c>
      <c r="M3" s="2" t="s">
        <v>44</v>
      </c>
      <c r="N3" s="1" t="s">
        <v>45</v>
      </c>
      <c r="O3" s="12">
        <v>44593</v>
      </c>
      <c r="P3" s="12">
        <v>44620</v>
      </c>
      <c r="Q3" s="1" t="s">
        <v>46</v>
      </c>
    </row>
    <row r="4" spans="1:17" ht="111" customHeight="1" x14ac:dyDescent="0.25">
      <c r="A4" s="11" t="s">
        <v>47</v>
      </c>
      <c r="B4" s="2" t="s">
        <v>48</v>
      </c>
      <c r="C4" s="2" t="s">
        <v>49</v>
      </c>
      <c r="D4" s="2" t="s">
        <v>50</v>
      </c>
      <c r="E4" s="1" t="s">
        <v>51</v>
      </c>
      <c r="F4" s="5" t="s">
        <v>52</v>
      </c>
      <c r="G4" s="6" t="s">
        <v>53</v>
      </c>
      <c r="H4" s="6" t="s">
        <v>54</v>
      </c>
      <c r="I4" s="2" t="s">
        <v>55</v>
      </c>
      <c r="J4" s="1" t="s">
        <v>56</v>
      </c>
      <c r="K4" s="2" t="s">
        <v>57</v>
      </c>
      <c r="L4" s="19" t="s">
        <v>58</v>
      </c>
      <c r="M4" s="2" t="s">
        <v>59</v>
      </c>
      <c r="N4" s="1" t="s">
        <v>60</v>
      </c>
      <c r="O4" s="12">
        <v>44621</v>
      </c>
      <c r="P4" s="12">
        <v>44651</v>
      </c>
      <c r="Q4" s="1" t="s">
        <v>61</v>
      </c>
    </row>
    <row r="5" spans="1:17" ht="111" customHeight="1" x14ac:dyDescent="0.25">
      <c r="A5" s="11" t="s">
        <v>62</v>
      </c>
      <c r="B5" s="2" t="s">
        <v>63</v>
      </c>
      <c r="C5" s="2" t="s">
        <v>64</v>
      </c>
      <c r="D5" s="2" t="s">
        <v>65</v>
      </c>
      <c r="E5" s="2" t="s">
        <v>66</v>
      </c>
      <c r="F5" s="5" t="s">
        <v>67</v>
      </c>
      <c r="G5" s="6" t="s">
        <v>68</v>
      </c>
      <c r="H5" s="6" t="s">
        <v>69</v>
      </c>
      <c r="J5" s="1" t="s">
        <v>70</v>
      </c>
      <c r="K5" s="4" t="s">
        <v>71</v>
      </c>
      <c r="L5" s="19" t="s">
        <v>72</v>
      </c>
      <c r="M5" s="2" t="s">
        <v>73</v>
      </c>
      <c r="O5" s="12">
        <v>44652</v>
      </c>
      <c r="P5" s="12">
        <v>44681</v>
      </c>
      <c r="Q5" s="1" t="s">
        <v>74</v>
      </c>
    </row>
    <row r="6" spans="1:17" ht="111" customHeight="1" x14ac:dyDescent="0.25">
      <c r="A6" s="11" t="s">
        <v>75</v>
      </c>
      <c r="B6" s="4" t="s">
        <v>76</v>
      </c>
      <c r="C6" s="2" t="s">
        <v>77</v>
      </c>
      <c r="D6" s="2" t="s">
        <v>78</v>
      </c>
      <c r="E6" s="4" t="s">
        <v>79</v>
      </c>
      <c r="F6" s="5" t="s">
        <v>80</v>
      </c>
      <c r="G6" s="5" t="s">
        <v>81</v>
      </c>
      <c r="H6" s="5" t="s">
        <v>82</v>
      </c>
      <c r="J6" s="1" t="s">
        <v>83</v>
      </c>
      <c r="K6" s="2" t="s">
        <v>84</v>
      </c>
      <c r="L6" s="19" t="s">
        <v>85</v>
      </c>
      <c r="M6" s="2" t="s">
        <v>86</v>
      </c>
      <c r="O6" s="12">
        <v>44682</v>
      </c>
      <c r="P6" s="12">
        <v>44712</v>
      </c>
      <c r="Q6" s="1" t="s">
        <v>87</v>
      </c>
    </row>
    <row r="7" spans="1:17" ht="111" customHeight="1" x14ac:dyDescent="0.25">
      <c r="A7" s="11" t="s">
        <v>88</v>
      </c>
      <c r="B7" s="4" t="s">
        <v>89</v>
      </c>
      <c r="C7" s="2" t="s">
        <v>90</v>
      </c>
      <c r="D7" s="2" t="s">
        <v>91</v>
      </c>
      <c r="F7" s="5" t="s">
        <v>92</v>
      </c>
      <c r="G7" s="7" t="s">
        <v>93</v>
      </c>
      <c r="H7" s="7" t="s">
        <v>94</v>
      </c>
      <c r="J7" s="1" t="s">
        <v>95</v>
      </c>
      <c r="K7" s="2" t="s">
        <v>96</v>
      </c>
      <c r="L7" s="19" t="s">
        <v>97</v>
      </c>
      <c r="M7" s="2" t="s">
        <v>98</v>
      </c>
      <c r="O7" s="12">
        <v>44713</v>
      </c>
      <c r="P7" s="12">
        <v>44742</v>
      </c>
      <c r="Q7" s="1" t="s">
        <v>99</v>
      </c>
    </row>
    <row r="8" spans="1:17" ht="111" customHeight="1" x14ac:dyDescent="0.25">
      <c r="A8" s="11" t="s">
        <v>100</v>
      </c>
      <c r="C8" s="2" t="s">
        <v>101</v>
      </c>
      <c r="D8" s="4" t="s">
        <v>102</v>
      </c>
      <c r="F8" s="5" t="s">
        <v>103</v>
      </c>
      <c r="G8" s="6" t="s">
        <v>104</v>
      </c>
      <c r="H8" s="6" t="s">
        <v>105</v>
      </c>
      <c r="J8" s="1" t="s">
        <v>106</v>
      </c>
      <c r="K8" s="2" t="s">
        <v>107</v>
      </c>
      <c r="L8" s="19" t="s">
        <v>108</v>
      </c>
      <c r="M8" s="2" t="s">
        <v>109</v>
      </c>
      <c r="O8" s="12">
        <v>44743</v>
      </c>
      <c r="P8" s="12">
        <v>44773</v>
      </c>
      <c r="Q8" s="1" t="s">
        <v>110</v>
      </c>
    </row>
    <row r="9" spans="1:17" ht="111" customHeight="1" x14ac:dyDescent="0.25">
      <c r="A9" s="11" t="s">
        <v>111</v>
      </c>
      <c r="C9" s="2" t="s">
        <v>112</v>
      </c>
      <c r="D9" s="4" t="s">
        <v>113</v>
      </c>
      <c r="F9" s="5" t="s">
        <v>114</v>
      </c>
      <c r="G9" s="7" t="s">
        <v>115</v>
      </c>
      <c r="H9" s="7" t="s">
        <v>116</v>
      </c>
      <c r="J9" s="1" t="s">
        <v>117</v>
      </c>
      <c r="K9" s="2" t="s">
        <v>118</v>
      </c>
      <c r="L9" s="19" t="s">
        <v>119</v>
      </c>
      <c r="M9" s="2" t="s">
        <v>120</v>
      </c>
      <c r="O9" s="12">
        <v>44774</v>
      </c>
      <c r="P9" s="12">
        <v>44804</v>
      </c>
      <c r="Q9" s="1" t="s">
        <v>121</v>
      </c>
    </row>
    <row r="10" spans="1:17" ht="111" customHeight="1" x14ac:dyDescent="0.25">
      <c r="A10" s="11" t="s">
        <v>122</v>
      </c>
      <c r="C10" s="2" t="s">
        <v>123</v>
      </c>
      <c r="E10" s="1" t="s">
        <v>124</v>
      </c>
      <c r="F10" s="8" t="s">
        <v>125</v>
      </c>
      <c r="G10" s="6" t="s">
        <v>126</v>
      </c>
      <c r="H10" s="6" t="s">
        <v>127</v>
      </c>
      <c r="J10" s="1" t="s">
        <v>128</v>
      </c>
      <c r="K10" s="2" t="s">
        <v>129</v>
      </c>
      <c r="L10" s="19" t="s">
        <v>130</v>
      </c>
      <c r="M10" s="2" t="s">
        <v>131</v>
      </c>
      <c r="O10" s="12">
        <v>44805</v>
      </c>
      <c r="P10" s="12">
        <v>44834</v>
      </c>
      <c r="Q10" s="1" t="s">
        <v>132</v>
      </c>
    </row>
    <row r="11" spans="1:17" ht="111" customHeight="1" x14ac:dyDescent="0.25">
      <c r="A11" s="11" t="s">
        <v>133</v>
      </c>
      <c r="C11" s="2" t="s">
        <v>134</v>
      </c>
      <c r="F11" s="8" t="s">
        <v>135</v>
      </c>
      <c r="G11" s="7" t="s">
        <v>136</v>
      </c>
      <c r="H11" s="7" t="s">
        <v>137</v>
      </c>
      <c r="J11" s="1" t="s">
        <v>138</v>
      </c>
      <c r="K11" s="2" t="s">
        <v>139</v>
      </c>
      <c r="L11" s="4" t="s">
        <v>140</v>
      </c>
      <c r="M11" s="2" t="s">
        <v>141</v>
      </c>
      <c r="O11" s="12">
        <v>44835</v>
      </c>
      <c r="P11" s="12">
        <v>44865</v>
      </c>
      <c r="Q11" s="1" t="s">
        <v>142</v>
      </c>
    </row>
    <row r="12" spans="1:17" ht="111" customHeight="1" x14ac:dyDescent="0.25">
      <c r="A12" s="11" t="s">
        <v>143</v>
      </c>
      <c r="C12" s="2" t="s">
        <v>144</v>
      </c>
      <c r="F12" s="8" t="s">
        <v>145</v>
      </c>
      <c r="G12" s="7" t="s">
        <v>146</v>
      </c>
      <c r="H12" s="7" t="s">
        <v>147</v>
      </c>
      <c r="J12" s="1" t="s">
        <v>148</v>
      </c>
      <c r="K12" s="2" t="s">
        <v>149</v>
      </c>
      <c r="L12" s="19" t="s">
        <v>150</v>
      </c>
      <c r="M12" s="2" t="s">
        <v>151</v>
      </c>
      <c r="O12" s="12">
        <v>44866</v>
      </c>
      <c r="P12" s="12">
        <v>44895</v>
      </c>
      <c r="Q12" s="1" t="s">
        <v>152</v>
      </c>
    </row>
    <row r="13" spans="1:17" ht="111" customHeight="1" x14ac:dyDescent="0.25">
      <c r="A13" s="11" t="s">
        <v>153</v>
      </c>
      <c r="C13" s="2" t="s">
        <v>154</v>
      </c>
      <c r="F13" s="8" t="s">
        <v>155</v>
      </c>
      <c r="G13" s="6" t="s">
        <v>156</v>
      </c>
      <c r="H13" s="6" t="s">
        <v>157</v>
      </c>
      <c r="J13" s="1" t="s">
        <v>158</v>
      </c>
      <c r="K13" s="2" t="s">
        <v>159</v>
      </c>
      <c r="L13" s="19" t="s">
        <v>160</v>
      </c>
      <c r="M13" s="2" t="s">
        <v>161</v>
      </c>
      <c r="O13" s="12">
        <v>44896</v>
      </c>
      <c r="P13" s="12">
        <v>44926</v>
      </c>
      <c r="Q13" s="1" t="s">
        <v>162</v>
      </c>
    </row>
    <row r="14" spans="1:17" ht="111" customHeight="1" x14ac:dyDescent="0.25">
      <c r="A14" s="11" t="s">
        <v>163</v>
      </c>
      <c r="C14" s="2" t="s">
        <v>164</v>
      </c>
      <c r="F14" s="8" t="s">
        <v>165</v>
      </c>
      <c r="G14" s="6" t="s">
        <v>166</v>
      </c>
      <c r="H14" s="6" t="s">
        <v>167</v>
      </c>
      <c r="J14" s="1" t="s">
        <v>168</v>
      </c>
      <c r="K14" s="2" t="s">
        <v>169</v>
      </c>
      <c r="L14" s="19" t="s">
        <v>170</v>
      </c>
      <c r="M14" s="2" t="s">
        <v>171</v>
      </c>
      <c r="Q14" s="1" t="s">
        <v>172</v>
      </c>
    </row>
    <row r="15" spans="1:17" ht="111" customHeight="1" x14ac:dyDescent="0.25">
      <c r="A15" s="11" t="s">
        <v>173</v>
      </c>
      <c r="C15" s="4" t="s">
        <v>174</v>
      </c>
      <c r="F15" s="8" t="s">
        <v>175</v>
      </c>
      <c r="G15" s="6" t="s">
        <v>176</v>
      </c>
      <c r="H15" s="6" t="s">
        <v>177</v>
      </c>
      <c r="J15" s="1" t="s">
        <v>178</v>
      </c>
      <c r="K15" s="2" t="s">
        <v>179</v>
      </c>
      <c r="L15" s="19" t="s">
        <v>180</v>
      </c>
      <c r="M15" s="2" t="s">
        <v>181</v>
      </c>
      <c r="Q15" s="1" t="s">
        <v>182</v>
      </c>
    </row>
    <row r="16" spans="1:17" ht="111" customHeight="1" x14ac:dyDescent="0.25">
      <c r="A16" s="11" t="s">
        <v>183</v>
      </c>
      <c r="C16" s="4" t="s">
        <v>184</v>
      </c>
      <c r="F16" s="5" t="s">
        <v>185</v>
      </c>
      <c r="G16" s="7" t="s">
        <v>186</v>
      </c>
      <c r="H16" s="7" t="s">
        <v>187</v>
      </c>
      <c r="J16" s="1" t="s">
        <v>188</v>
      </c>
      <c r="K16" s="2" t="s">
        <v>189</v>
      </c>
      <c r="L16" s="2" t="s">
        <v>190</v>
      </c>
      <c r="M16" s="2" t="s">
        <v>191</v>
      </c>
      <c r="Q16" s="1" t="s">
        <v>192</v>
      </c>
    </row>
    <row r="17" spans="1:17" ht="111" customHeight="1" x14ac:dyDescent="0.25">
      <c r="A17" s="11" t="s">
        <v>193</v>
      </c>
      <c r="F17" s="5" t="s">
        <v>194</v>
      </c>
      <c r="G17" s="7" t="s">
        <v>167</v>
      </c>
      <c r="H17" s="7" t="s">
        <v>195</v>
      </c>
      <c r="J17" s="1" t="s">
        <v>196</v>
      </c>
      <c r="K17" s="4" t="s">
        <v>56</v>
      </c>
      <c r="L17" s="4" t="s">
        <v>197</v>
      </c>
      <c r="M17" s="2" t="s">
        <v>198</v>
      </c>
      <c r="Q17" s="1" t="s">
        <v>199</v>
      </c>
    </row>
    <row r="18" spans="1:17" ht="111" customHeight="1" x14ac:dyDescent="0.25">
      <c r="A18" s="11" t="s">
        <v>200</v>
      </c>
      <c r="F18" s="5" t="s">
        <v>201</v>
      </c>
      <c r="G18" s="6" t="s">
        <v>202</v>
      </c>
      <c r="H18" s="6" t="s">
        <v>203</v>
      </c>
      <c r="J18" s="1" t="s">
        <v>204</v>
      </c>
      <c r="K18" s="2" t="s">
        <v>205</v>
      </c>
      <c r="L18" s="19" t="s">
        <v>206</v>
      </c>
      <c r="M18" s="2" t="s">
        <v>207</v>
      </c>
      <c r="Q18" s="1" t="s">
        <v>208</v>
      </c>
    </row>
    <row r="19" spans="1:17" ht="111" customHeight="1" x14ac:dyDescent="0.25">
      <c r="A19" s="11" t="s">
        <v>209</v>
      </c>
      <c r="F19" s="5" t="s">
        <v>210</v>
      </c>
      <c r="G19" s="6" t="s">
        <v>211</v>
      </c>
      <c r="H19" s="6" t="s">
        <v>212</v>
      </c>
      <c r="J19" s="1" t="s">
        <v>213</v>
      </c>
      <c r="K19" s="2" t="s">
        <v>214</v>
      </c>
      <c r="L19" s="19" t="s">
        <v>215</v>
      </c>
      <c r="M19" s="2" t="s">
        <v>216</v>
      </c>
      <c r="Q19" s="1" t="s">
        <v>217</v>
      </c>
    </row>
    <row r="20" spans="1:17" ht="111" customHeight="1" x14ac:dyDescent="0.25">
      <c r="A20" s="11" t="s">
        <v>218</v>
      </c>
      <c r="F20" s="5" t="s">
        <v>219</v>
      </c>
      <c r="G20" s="6" t="s">
        <v>220</v>
      </c>
      <c r="H20" s="6" t="s">
        <v>221</v>
      </c>
      <c r="J20" s="4" t="s">
        <v>222</v>
      </c>
      <c r="K20" s="2" t="s">
        <v>223</v>
      </c>
      <c r="L20" s="19" t="s">
        <v>224</v>
      </c>
      <c r="M20" s="4" t="s">
        <v>225</v>
      </c>
      <c r="Q20" s="1" t="s">
        <v>226</v>
      </c>
    </row>
    <row r="21" spans="1:17" ht="111" customHeight="1" x14ac:dyDescent="0.25">
      <c r="A21" s="11" t="s">
        <v>227</v>
      </c>
      <c r="F21" s="9" t="s">
        <v>228</v>
      </c>
      <c r="G21" s="6" t="s">
        <v>229</v>
      </c>
      <c r="H21" s="6" t="s">
        <v>230</v>
      </c>
      <c r="J21" s="4" t="s">
        <v>231</v>
      </c>
      <c r="K21" s="4" t="s">
        <v>70</v>
      </c>
      <c r="L21" s="19" t="s">
        <v>232</v>
      </c>
      <c r="M21" s="4" t="s">
        <v>233</v>
      </c>
      <c r="Q21" s="1" t="s">
        <v>234</v>
      </c>
    </row>
    <row r="22" spans="1:17" ht="111" customHeight="1" x14ac:dyDescent="0.25">
      <c r="A22" s="11" t="s">
        <v>235</v>
      </c>
      <c r="F22" s="5" t="s">
        <v>236</v>
      </c>
      <c r="H22" s="4" t="s">
        <v>237</v>
      </c>
      <c r="J22" s="4" t="s">
        <v>238</v>
      </c>
      <c r="K22" s="2" t="s">
        <v>239</v>
      </c>
      <c r="L22" s="19" t="s">
        <v>240</v>
      </c>
      <c r="Q22" s="1" t="s">
        <v>241</v>
      </c>
    </row>
    <row r="23" spans="1:17" ht="111" customHeight="1" x14ac:dyDescent="0.25">
      <c r="A23" s="11" t="s">
        <v>242</v>
      </c>
      <c r="F23" s="5" t="s">
        <v>243</v>
      </c>
      <c r="J23" s="4" t="s">
        <v>244</v>
      </c>
      <c r="K23" s="2" t="s">
        <v>245</v>
      </c>
      <c r="L23" s="19" t="s">
        <v>246</v>
      </c>
      <c r="Q23" s="1" t="s">
        <v>247</v>
      </c>
    </row>
    <row r="24" spans="1:17" ht="111" customHeight="1" x14ac:dyDescent="0.25">
      <c r="A24" s="11" t="s">
        <v>248</v>
      </c>
      <c r="F24" s="5" t="s">
        <v>249</v>
      </c>
      <c r="J24" s="4" t="s">
        <v>250</v>
      </c>
      <c r="K24" s="2" t="s">
        <v>251</v>
      </c>
      <c r="L24" s="19" t="s">
        <v>252</v>
      </c>
      <c r="Q24" s="1" t="s">
        <v>253</v>
      </c>
    </row>
    <row r="25" spans="1:17" ht="111" customHeight="1" x14ac:dyDescent="0.25">
      <c r="A25" s="11" t="s">
        <v>254</v>
      </c>
      <c r="F25" s="5" t="s">
        <v>255</v>
      </c>
      <c r="K25" s="2" t="s">
        <v>256</v>
      </c>
      <c r="L25" s="4" t="s">
        <v>257</v>
      </c>
      <c r="Q25" s="1" t="s">
        <v>258</v>
      </c>
    </row>
    <row r="26" spans="1:17" ht="111" customHeight="1" x14ac:dyDescent="0.25">
      <c r="A26" s="11" t="s">
        <v>259</v>
      </c>
      <c r="F26" s="5" t="s">
        <v>260</v>
      </c>
      <c r="K26" s="4" t="s">
        <v>83</v>
      </c>
      <c r="Q26" s="1" t="s">
        <v>261</v>
      </c>
    </row>
    <row r="27" spans="1:17" ht="111" customHeight="1" x14ac:dyDescent="0.25">
      <c r="A27" s="11" t="s">
        <v>262</v>
      </c>
      <c r="F27" s="5" t="s">
        <v>263</v>
      </c>
      <c r="K27" s="2" t="s">
        <v>264</v>
      </c>
      <c r="Q27" s="1" t="s">
        <v>265</v>
      </c>
    </row>
    <row r="28" spans="1:17" ht="111" customHeight="1" x14ac:dyDescent="0.25">
      <c r="A28" s="11" t="s">
        <v>266</v>
      </c>
      <c r="F28" s="5" t="s">
        <v>267</v>
      </c>
      <c r="K28" s="2" t="s">
        <v>268</v>
      </c>
      <c r="Q28" s="1" t="s">
        <v>269</v>
      </c>
    </row>
    <row r="29" spans="1:17" ht="111" customHeight="1" x14ac:dyDescent="0.25">
      <c r="A29" s="11" t="s">
        <v>270</v>
      </c>
      <c r="F29" s="5" t="s">
        <v>271</v>
      </c>
      <c r="K29" s="2" t="s">
        <v>272</v>
      </c>
      <c r="Q29" s="1" t="s">
        <v>273</v>
      </c>
    </row>
    <row r="30" spans="1:17" ht="111" customHeight="1" x14ac:dyDescent="0.25">
      <c r="A30" s="11" t="s">
        <v>274</v>
      </c>
      <c r="F30" s="5" t="s">
        <v>275</v>
      </c>
      <c r="K30" s="2" t="s">
        <v>276</v>
      </c>
      <c r="Q30" s="1" t="s">
        <v>277</v>
      </c>
    </row>
    <row r="31" spans="1:17" ht="111" customHeight="1" x14ac:dyDescent="0.25">
      <c r="A31" s="11" t="s">
        <v>278</v>
      </c>
      <c r="F31" s="5" t="s">
        <v>279</v>
      </c>
      <c r="K31" s="2" t="s">
        <v>280</v>
      </c>
      <c r="Q31" s="1" t="s">
        <v>281</v>
      </c>
    </row>
    <row r="32" spans="1:17" ht="111" customHeight="1" x14ac:dyDescent="0.25">
      <c r="A32" s="11" t="s">
        <v>282</v>
      </c>
      <c r="F32" s="5" t="s">
        <v>283</v>
      </c>
      <c r="K32" s="4" t="s">
        <v>95</v>
      </c>
      <c r="Q32" s="1" t="s">
        <v>284</v>
      </c>
    </row>
    <row r="33" spans="1:17" ht="111" customHeight="1" x14ac:dyDescent="0.25">
      <c r="A33" s="11" t="s">
        <v>285</v>
      </c>
      <c r="F33" s="5" t="s">
        <v>286</v>
      </c>
      <c r="K33" s="2" t="s">
        <v>287</v>
      </c>
      <c r="Q33" s="1" t="s">
        <v>288</v>
      </c>
    </row>
    <row r="34" spans="1:17" ht="111" customHeight="1" x14ac:dyDescent="0.25">
      <c r="A34" s="11" t="s">
        <v>289</v>
      </c>
      <c r="F34" s="5" t="s">
        <v>290</v>
      </c>
      <c r="K34" s="2" t="s">
        <v>291</v>
      </c>
      <c r="Q34" s="1" t="s">
        <v>292</v>
      </c>
    </row>
    <row r="35" spans="1:17" ht="111" customHeight="1" x14ac:dyDescent="0.25">
      <c r="A35" s="11" t="s">
        <v>293</v>
      </c>
      <c r="F35" s="5" t="s">
        <v>294</v>
      </c>
      <c r="K35" s="2" t="s">
        <v>295</v>
      </c>
      <c r="Q35" s="1" t="s">
        <v>296</v>
      </c>
    </row>
    <row r="36" spans="1:17" ht="111" customHeight="1" x14ac:dyDescent="0.25">
      <c r="A36" s="11" t="s">
        <v>297</v>
      </c>
      <c r="F36" s="5" t="s">
        <v>298</v>
      </c>
      <c r="K36" s="2" t="s">
        <v>299</v>
      </c>
      <c r="Q36" s="1" t="s">
        <v>300</v>
      </c>
    </row>
    <row r="37" spans="1:17" ht="111" customHeight="1" x14ac:dyDescent="0.25">
      <c r="A37" s="11" t="s">
        <v>301</v>
      </c>
      <c r="F37" s="5" t="s">
        <v>302</v>
      </c>
      <c r="K37" s="2" t="s">
        <v>303</v>
      </c>
      <c r="Q37" s="1" t="s">
        <v>304</v>
      </c>
    </row>
    <row r="38" spans="1:17" ht="111" customHeight="1" x14ac:dyDescent="0.25">
      <c r="A38" s="11" t="s">
        <v>305</v>
      </c>
      <c r="F38" s="5" t="s">
        <v>306</v>
      </c>
      <c r="K38" s="4" t="s">
        <v>106</v>
      </c>
      <c r="Q38" s="1" t="s">
        <v>307</v>
      </c>
    </row>
    <row r="39" spans="1:17" ht="111" customHeight="1" x14ac:dyDescent="0.25">
      <c r="A39" s="11" t="s">
        <v>308</v>
      </c>
      <c r="F39" s="5" t="s">
        <v>309</v>
      </c>
      <c r="K39" s="2" t="s">
        <v>310</v>
      </c>
      <c r="Q39" s="1" t="s">
        <v>311</v>
      </c>
    </row>
    <row r="40" spans="1:17" ht="156" x14ac:dyDescent="0.25">
      <c r="A40" s="11" t="s">
        <v>312</v>
      </c>
      <c r="F40" s="5" t="s">
        <v>313</v>
      </c>
      <c r="K40" s="2" t="s">
        <v>314</v>
      </c>
      <c r="Q40" s="1" t="s">
        <v>315</v>
      </c>
    </row>
    <row r="41" spans="1:17" ht="111" customHeight="1" x14ac:dyDescent="0.25">
      <c r="A41" s="11" t="s">
        <v>316</v>
      </c>
      <c r="F41" s="5" t="s">
        <v>317</v>
      </c>
      <c r="K41" s="2" t="s">
        <v>318</v>
      </c>
      <c r="Q41" s="1" t="s">
        <v>319</v>
      </c>
    </row>
    <row r="42" spans="1:17" ht="111" customHeight="1" x14ac:dyDescent="0.25">
      <c r="A42" s="4" t="s">
        <v>320</v>
      </c>
      <c r="F42" s="5" t="s">
        <v>321</v>
      </c>
      <c r="K42" s="2" t="s">
        <v>322</v>
      </c>
      <c r="Q42" s="1" t="s">
        <v>323</v>
      </c>
    </row>
    <row r="43" spans="1:17" ht="111" customHeight="1" x14ac:dyDescent="0.25">
      <c r="F43" s="5" t="s">
        <v>324</v>
      </c>
      <c r="K43" s="2" t="s">
        <v>325</v>
      </c>
      <c r="Q43" s="1" t="s">
        <v>326</v>
      </c>
    </row>
    <row r="44" spans="1:17" ht="111" customHeight="1" x14ac:dyDescent="0.25">
      <c r="F44" s="10" t="s">
        <v>327</v>
      </c>
      <c r="K44" s="2" t="s">
        <v>328</v>
      </c>
      <c r="Q44" s="1" t="s">
        <v>329</v>
      </c>
    </row>
    <row r="45" spans="1:17" ht="111" customHeight="1" x14ac:dyDescent="0.25">
      <c r="F45" s="10" t="s">
        <v>330</v>
      </c>
      <c r="K45" s="2" t="s">
        <v>331</v>
      </c>
      <c r="Q45" s="1" t="s">
        <v>332</v>
      </c>
    </row>
    <row r="46" spans="1:17" ht="111" customHeight="1" x14ac:dyDescent="0.25">
      <c r="F46" s="5" t="s">
        <v>333</v>
      </c>
      <c r="K46" s="2" t="s">
        <v>334</v>
      </c>
      <c r="Q46" s="1" t="s">
        <v>335</v>
      </c>
    </row>
    <row r="47" spans="1:17" ht="111" customHeight="1" x14ac:dyDescent="0.25">
      <c r="F47" s="4" t="s">
        <v>336</v>
      </c>
      <c r="K47" s="4" t="s">
        <v>337</v>
      </c>
    </row>
    <row r="48" spans="1:17" ht="111" customHeight="1" x14ac:dyDescent="0.25">
      <c r="F48" s="4" t="s">
        <v>338</v>
      </c>
      <c r="K48" s="2" t="s">
        <v>339</v>
      </c>
    </row>
    <row r="49" spans="11:11" ht="111" customHeight="1" x14ac:dyDescent="0.25">
      <c r="K49" s="2" t="s">
        <v>340</v>
      </c>
    </row>
    <row r="50" spans="11:11" ht="111" customHeight="1" x14ac:dyDescent="0.25">
      <c r="K50" s="2" t="s">
        <v>341</v>
      </c>
    </row>
    <row r="51" spans="11:11" ht="111" customHeight="1" x14ac:dyDescent="0.25">
      <c r="K51" s="2" t="s">
        <v>342</v>
      </c>
    </row>
    <row r="52" spans="11:11" ht="111" customHeight="1" x14ac:dyDescent="0.25">
      <c r="K52" s="2" t="s">
        <v>343</v>
      </c>
    </row>
    <row r="53" spans="11:11" ht="111" customHeight="1" x14ac:dyDescent="0.25">
      <c r="K53" s="2" t="s">
        <v>344</v>
      </c>
    </row>
    <row r="54" spans="11:11" ht="111" customHeight="1" x14ac:dyDescent="0.25">
      <c r="K54" s="4" t="s">
        <v>128</v>
      </c>
    </row>
    <row r="55" spans="11:11" ht="111" customHeight="1" x14ac:dyDescent="0.25">
      <c r="K55" s="2" t="s">
        <v>345</v>
      </c>
    </row>
    <row r="56" spans="11:11" ht="111" customHeight="1" x14ac:dyDescent="0.25">
      <c r="K56" s="2" t="s">
        <v>346</v>
      </c>
    </row>
    <row r="57" spans="11:11" ht="111" customHeight="1" x14ac:dyDescent="0.25">
      <c r="K57" s="2" t="s">
        <v>347</v>
      </c>
    </row>
    <row r="58" spans="11:11" ht="111" customHeight="1" x14ac:dyDescent="0.25">
      <c r="K58" s="2" t="s">
        <v>348</v>
      </c>
    </row>
    <row r="59" spans="11:11" ht="111" customHeight="1" x14ac:dyDescent="0.25">
      <c r="K59" s="2" t="s">
        <v>349</v>
      </c>
    </row>
    <row r="60" spans="11:11" ht="111" customHeight="1" x14ac:dyDescent="0.25">
      <c r="K60" s="2" t="s">
        <v>350</v>
      </c>
    </row>
    <row r="61" spans="11:11" ht="111" customHeight="1" x14ac:dyDescent="0.25">
      <c r="K61" s="2" t="s">
        <v>351</v>
      </c>
    </row>
    <row r="62" spans="11:11" ht="111" customHeight="1" x14ac:dyDescent="0.25">
      <c r="K62" s="2" t="s">
        <v>352</v>
      </c>
    </row>
    <row r="63" spans="11:11" ht="111" customHeight="1" x14ac:dyDescent="0.25">
      <c r="K63" s="2" t="s">
        <v>353</v>
      </c>
    </row>
    <row r="64" spans="11:11" ht="111" customHeight="1" x14ac:dyDescent="0.25">
      <c r="K64" s="2" t="s">
        <v>354</v>
      </c>
    </row>
    <row r="65" spans="11:11" ht="111" customHeight="1" x14ac:dyDescent="0.25">
      <c r="K65" s="2" t="s">
        <v>355</v>
      </c>
    </row>
    <row r="66" spans="11:11" ht="111" customHeight="1" x14ac:dyDescent="0.25">
      <c r="K66" s="4" t="s">
        <v>356</v>
      </c>
    </row>
    <row r="67" spans="11:11" ht="111" customHeight="1" x14ac:dyDescent="0.25">
      <c r="K67" s="2" t="s">
        <v>357</v>
      </c>
    </row>
    <row r="68" spans="11:11" ht="111" customHeight="1" x14ac:dyDescent="0.25">
      <c r="K68" s="2" t="s">
        <v>358</v>
      </c>
    </row>
    <row r="69" spans="11:11" ht="111" customHeight="1" x14ac:dyDescent="0.25">
      <c r="K69" s="2" t="s">
        <v>359</v>
      </c>
    </row>
    <row r="70" spans="11:11" ht="111" customHeight="1" x14ac:dyDescent="0.25">
      <c r="K70" s="2" t="s">
        <v>360</v>
      </c>
    </row>
    <row r="71" spans="11:11" ht="111" customHeight="1" x14ac:dyDescent="0.25">
      <c r="K71" s="2" t="s">
        <v>361</v>
      </c>
    </row>
    <row r="72" spans="11:11" ht="111" customHeight="1" x14ac:dyDescent="0.25">
      <c r="K72" s="2" t="s">
        <v>362</v>
      </c>
    </row>
    <row r="73" spans="11:11" ht="111" customHeight="1" x14ac:dyDescent="0.25">
      <c r="K73" s="2" t="s">
        <v>363</v>
      </c>
    </row>
    <row r="74" spans="11:11" ht="111" customHeight="1" x14ac:dyDescent="0.25">
      <c r="K74" s="4" t="s">
        <v>148</v>
      </c>
    </row>
    <row r="75" spans="11:11" ht="111" customHeight="1" x14ac:dyDescent="0.25">
      <c r="K75" s="2" t="s">
        <v>364</v>
      </c>
    </row>
    <row r="76" spans="11:11" ht="111" customHeight="1" x14ac:dyDescent="0.25">
      <c r="K76" s="2" t="s">
        <v>365</v>
      </c>
    </row>
    <row r="77" spans="11:11" ht="111" customHeight="1" x14ac:dyDescent="0.25">
      <c r="K77" s="2" t="s">
        <v>366</v>
      </c>
    </row>
    <row r="78" spans="11:11" ht="111" customHeight="1" x14ac:dyDescent="0.25">
      <c r="K78" s="2" t="s">
        <v>367</v>
      </c>
    </row>
    <row r="79" spans="11:11" ht="111" customHeight="1" x14ac:dyDescent="0.25">
      <c r="K79" s="4" t="s">
        <v>158</v>
      </c>
    </row>
    <row r="80" spans="11:11" ht="111" customHeight="1" x14ac:dyDescent="0.25">
      <c r="K80" s="2" t="s">
        <v>368</v>
      </c>
    </row>
    <row r="81" spans="11:11" ht="111" customHeight="1" x14ac:dyDescent="0.25">
      <c r="K81" s="2" t="s">
        <v>369</v>
      </c>
    </row>
    <row r="82" spans="11:11" ht="111" customHeight="1" x14ac:dyDescent="0.25">
      <c r="K82" s="2" t="s">
        <v>370</v>
      </c>
    </row>
    <row r="83" spans="11:11" ht="111" customHeight="1" x14ac:dyDescent="0.25">
      <c r="K83" s="4" t="s">
        <v>371</v>
      </c>
    </row>
    <row r="84" spans="11:11" ht="111" customHeight="1" x14ac:dyDescent="0.25">
      <c r="K84" s="2" t="s">
        <v>372</v>
      </c>
    </row>
    <row r="85" spans="11:11" ht="111" customHeight="1" x14ac:dyDescent="0.25">
      <c r="K85" s="2" t="s">
        <v>373</v>
      </c>
    </row>
    <row r="86" spans="11:11" ht="111" customHeight="1" x14ac:dyDescent="0.25">
      <c r="K86" s="2" t="s">
        <v>374</v>
      </c>
    </row>
    <row r="87" spans="11:11" ht="111" customHeight="1" x14ac:dyDescent="0.25">
      <c r="K87" s="2" t="s">
        <v>375</v>
      </c>
    </row>
    <row r="88" spans="11:11" ht="111" customHeight="1" x14ac:dyDescent="0.25">
      <c r="K88" s="4" t="s">
        <v>178</v>
      </c>
    </row>
    <row r="89" spans="11:11" ht="111" customHeight="1" x14ac:dyDescent="0.25">
      <c r="K89" s="2" t="s">
        <v>376</v>
      </c>
    </row>
    <row r="90" spans="11:11" ht="111" customHeight="1" x14ac:dyDescent="0.25">
      <c r="K90" s="2" t="s">
        <v>377</v>
      </c>
    </row>
    <row r="91" spans="11:11" ht="111" customHeight="1" x14ac:dyDescent="0.25">
      <c r="K91" s="2" t="s">
        <v>378</v>
      </c>
    </row>
    <row r="92" spans="11:11" ht="111" customHeight="1" x14ac:dyDescent="0.25">
      <c r="K92" s="2" t="s">
        <v>379</v>
      </c>
    </row>
    <row r="93" spans="11:11" ht="111" customHeight="1" x14ac:dyDescent="0.25">
      <c r="K93" s="2" t="s">
        <v>380</v>
      </c>
    </row>
    <row r="94" spans="11:11" ht="111" customHeight="1" x14ac:dyDescent="0.25">
      <c r="K94" s="4" t="s">
        <v>188</v>
      </c>
    </row>
    <row r="95" spans="11:11" ht="111" customHeight="1" x14ac:dyDescent="0.25">
      <c r="K95" s="2" t="s">
        <v>381</v>
      </c>
    </row>
    <row r="96" spans="11:11" ht="111" customHeight="1" x14ac:dyDescent="0.25">
      <c r="K96" s="2" t="s">
        <v>382</v>
      </c>
    </row>
    <row r="97" spans="11:11" ht="111" customHeight="1" x14ac:dyDescent="0.25">
      <c r="K97" s="2" t="s">
        <v>383</v>
      </c>
    </row>
    <row r="98" spans="11:11" ht="111" customHeight="1" x14ac:dyDescent="0.25">
      <c r="K98" s="2" t="s">
        <v>384</v>
      </c>
    </row>
    <row r="99" spans="11:11" ht="111" customHeight="1" x14ac:dyDescent="0.25">
      <c r="K99" s="2" t="s">
        <v>385</v>
      </c>
    </row>
    <row r="100" spans="11:11" ht="111" customHeight="1" x14ac:dyDescent="0.25">
      <c r="K100" s="4" t="s">
        <v>196</v>
      </c>
    </row>
    <row r="101" spans="11:11" ht="111" customHeight="1" x14ac:dyDescent="0.25">
      <c r="K101" s="2" t="s">
        <v>386</v>
      </c>
    </row>
    <row r="102" spans="11:11" ht="111" customHeight="1" x14ac:dyDescent="0.25">
      <c r="K102" s="2" t="s">
        <v>387</v>
      </c>
    </row>
    <row r="103" spans="11:11" ht="111" customHeight="1" x14ac:dyDescent="0.25">
      <c r="K103" s="2" t="s">
        <v>388</v>
      </c>
    </row>
    <row r="104" spans="11:11" ht="111" customHeight="1" x14ac:dyDescent="0.25">
      <c r="K104" s="2" t="s">
        <v>389</v>
      </c>
    </row>
    <row r="105" spans="11:11" ht="111" customHeight="1" x14ac:dyDescent="0.25">
      <c r="K105" s="4" t="s">
        <v>204</v>
      </c>
    </row>
    <row r="106" spans="11:11" ht="111" customHeight="1" x14ac:dyDescent="0.25">
      <c r="K106" s="2" t="s">
        <v>390</v>
      </c>
    </row>
    <row r="107" spans="11:11" ht="111" customHeight="1" x14ac:dyDescent="0.25">
      <c r="K107" s="2" t="s">
        <v>391</v>
      </c>
    </row>
    <row r="108" spans="11:11" ht="111" customHeight="1" x14ac:dyDescent="0.25">
      <c r="K108" s="2" t="s">
        <v>392</v>
      </c>
    </row>
    <row r="109" spans="11:11" ht="111" customHeight="1" x14ac:dyDescent="0.25">
      <c r="K109" s="2" t="s">
        <v>393</v>
      </c>
    </row>
    <row r="110" spans="11:11" ht="111" customHeight="1" x14ac:dyDescent="0.25">
      <c r="K110" s="2" t="s">
        <v>394</v>
      </c>
    </row>
    <row r="111" spans="11:11" ht="111" customHeight="1" x14ac:dyDescent="0.25">
      <c r="K111" s="2" t="s">
        <v>395</v>
      </c>
    </row>
    <row r="112" spans="11:11" ht="111" customHeight="1" x14ac:dyDescent="0.25">
      <c r="K112" s="2" t="s">
        <v>396</v>
      </c>
    </row>
    <row r="113" spans="11:11" ht="111" customHeight="1" x14ac:dyDescent="0.25">
      <c r="K113" s="4" t="s">
        <v>213</v>
      </c>
    </row>
    <row r="114" spans="11:11" ht="111" customHeight="1" x14ac:dyDescent="0.25">
      <c r="K114" s="2" t="s">
        <v>397</v>
      </c>
    </row>
    <row r="115" spans="11:11" ht="111" customHeight="1" x14ac:dyDescent="0.25">
      <c r="K115" s="2" t="s">
        <v>398</v>
      </c>
    </row>
    <row r="116" spans="11:11" ht="111" customHeight="1" x14ac:dyDescent="0.25">
      <c r="K116" s="2" t="s">
        <v>399</v>
      </c>
    </row>
    <row r="117" spans="11:11" ht="111" customHeight="1" x14ac:dyDescent="0.25">
      <c r="K117" s="2" t="s">
        <v>400</v>
      </c>
    </row>
    <row r="118" spans="11:11" ht="111" customHeight="1" x14ac:dyDescent="0.25">
      <c r="K118" s="2" t="s">
        <v>401</v>
      </c>
    </row>
    <row r="119" spans="11:11" ht="111" customHeight="1" x14ac:dyDescent="0.25">
      <c r="K119" s="4" t="s">
        <v>402</v>
      </c>
    </row>
    <row r="120" spans="11:11" ht="111" customHeight="1" x14ac:dyDescent="0.25">
      <c r="K120" s="4" t="s">
        <v>403</v>
      </c>
    </row>
  </sheetData>
  <autoFilter ref="A1:Q120" xr:uid="{00000000-0001-0000-0000-000000000000}"/>
  <dataValidations count="2">
    <dataValidation type="list" allowBlank="1" showInputMessage="1" showErrorMessage="1" sqref="B1" xr:uid="{00000000-0002-0000-0000-000000000000}">
      <formula1>$B$2:$B$5</formula1>
    </dataValidation>
    <dataValidation type="list" allowBlank="1" showInputMessage="1" showErrorMessage="1" sqref="A1" xr:uid="{00000000-0002-0000-0000-000001000000}">
      <formula1>$A$2:$A$12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1842-AE0E-4D11-A5AF-A72E10BBBAF5}">
  <sheetPr>
    <tabColor theme="5" tint="0.59999389629810485"/>
  </sheetPr>
  <dimension ref="A1"/>
  <sheetViews>
    <sheetView showGridLines="0" tabSelected="1" workbookViewId="0">
      <selection activeCell="J5" sqref="J5"/>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7B317-6221-4286-BA41-39DA892BACB6}">
  <dimension ref="B2:E5"/>
  <sheetViews>
    <sheetView topLeftCell="A2" workbookViewId="0">
      <selection activeCell="D6" sqref="D6"/>
    </sheetView>
  </sheetViews>
  <sheetFormatPr baseColWidth="10" defaultColWidth="11.42578125" defaultRowHeight="15" x14ac:dyDescent="0.25"/>
  <cols>
    <col min="2" max="2" width="14.42578125" customWidth="1"/>
    <col min="3" max="3" width="17" customWidth="1"/>
    <col min="4" max="4" width="42" customWidth="1"/>
    <col min="5" max="5" width="40.85546875" bestFit="1" customWidth="1"/>
  </cols>
  <sheetData>
    <row r="2" spans="2:5" x14ac:dyDescent="0.25">
      <c r="B2" s="67" t="s">
        <v>404</v>
      </c>
      <c r="C2" s="66" t="s">
        <v>405</v>
      </c>
      <c r="D2" s="66" t="s">
        <v>406</v>
      </c>
      <c r="E2" s="66" t="s">
        <v>407</v>
      </c>
    </row>
    <row r="3" spans="2:5" ht="28.5" x14ac:dyDescent="0.25">
      <c r="B3" s="65" t="s">
        <v>408</v>
      </c>
      <c r="C3" s="65" t="s">
        <v>409</v>
      </c>
      <c r="D3" s="64" t="s">
        <v>410</v>
      </c>
      <c r="E3" s="64" t="s">
        <v>411</v>
      </c>
    </row>
    <row r="4" spans="2:5" ht="42.75" x14ac:dyDescent="0.25">
      <c r="B4" s="65" t="s">
        <v>412</v>
      </c>
      <c r="C4" s="65" t="s">
        <v>413</v>
      </c>
      <c r="D4" s="64" t="s">
        <v>414</v>
      </c>
      <c r="E4" s="64" t="s">
        <v>411</v>
      </c>
    </row>
    <row r="5" spans="2:5" ht="128.25" x14ac:dyDescent="0.25">
      <c r="B5" s="65" t="s">
        <v>415</v>
      </c>
      <c r="C5" s="65" t="s">
        <v>416</v>
      </c>
      <c r="D5" s="64" t="s">
        <v>417</v>
      </c>
      <c r="E5" s="64" t="s">
        <v>418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CC187"/>
  <sheetViews>
    <sheetView showGridLines="0" zoomScale="60" zoomScaleNormal="60" workbookViewId="0">
      <selection activeCell="D18" sqref="D18"/>
    </sheetView>
  </sheetViews>
  <sheetFormatPr baseColWidth="10" defaultColWidth="34.5703125" defaultRowHeight="17.25" customHeight="1" x14ac:dyDescent="0.2"/>
  <cols>
    <col min="1" max="1" width="13.28515625" style="20" customWidth="1"/>
    <col min="2" max="2" width="29.28515625" style="20" customWidth="1"/>
    <col min="3" max="3" width="30.7109375" style="20" customWidth="1"/>
    <col min="4" max="4" width="23.28515625" style="20" customWidth="1"/>
    <col min="5" max="5" width="27.140625" style="20" customWidth="1"/>
    <col min="6" max="6" width="20.28515625" style="20" customWidth="1"/>
    <col min="7" max="7" width="25.85546875" style="20" customWidth="1"/>
    <col min="8" max="8" width="25.140625" style="20" customWidth="1"/>
    <col min="9" max="9" width="18" style="20" customWidth="1"/>
    <col min="10" max="10" width="28.5703125" style="20" customWidth="1"/>
    <col min="11" max="12" width="28" style="20" customWidth="1"/>
    <col min="13" max="13" width="30.7109375" style="20" customWidth="1"/>
    <col min="14" max="14" width="17.85546875" style="28" customWidth="1"/>
    <col min="15" max="15" width="59.85546875" style="27" customWidth="1"/>
    <col min="16" max="16" width="19.85546875" style="28" customWidth="1"/>
    <col min="17" max="17" width="24.42578125" style="28" customWidth="1"/>
    <col min="18" max="18" width="10.140625" style="27" customWidth="1"/>
    <col min="19" max="19" width="34.5703125" style="20" customWidth="1"/>
    <col min="20" max="20" width="23.7109375" style="20" customWidth="1"/>
    <col min="21" max="21" width="11.140625" style="22" customWidth="1"/>
    <col min="22" max="22" width="12.28515625" style="22" customWidth="1"/>
    <col min="23" max="23" width="36.7109375" style="22" customWidth="1"/>
    <col min="24" max="24" width="27.28515625" style="20" customWidth="1"/>
    <col min="25" max="25" width="20.7109375" style="21" customWidth="1"/>
    <col min="26" max="26" width="19.85546875" style="47" customWidth="1"/>
    <col min="27" max="27" width="20.5703125" style="33" customWidth="1"/>
    <col min="28" max="28" width="27" style="652" customWidth="1"/>
    <col min="29" max="29" width="17" style="50" customWidth="1"/>
    <col min="30" max="30" width="26.85546875" style="20" customWidth="1"/>
    <col min="31" max="31" width="23" style="21" customWidth="1"/>
    <col min="32" max="32" width="19.28515625" style="25" customWidth="1"/>
    <col min="33" max="33" width="25.42578125" style="25" customWidth="1"/>
    <col min="34" max="34" width="70.5703125" style="59" customWidth="1"/>
    <col min="35" max="36" width="34.42578125" style="20" customWidth="1"/>
    <col min="37" max="37" width="34.5703125" style="21" customWidth="1"/>
    <col min="38" max="38" width="34.5703125" style="20" customWidth="1"/>
    <col min="39" max="39" width="19.7109375" style="673" customWidth="1"/>
    <col min="40" max="40" width="53.28515625" style="686" customWidth="1"/>
    <col min="41" max="42" width="34.5703125" style="20" customWidth="1"/>
    <col min="43" max="43" width="34.5703125" style="21" customWidth="1"/>
    <col min="44" max="44" width="34.5703125" style="21" hidden="1" customWidth="1"/>
    <col min="45" max="47" width="34.5703125" style="20" hidden="1" customWidth="1"/>
    <col min="48" max="48" width="21.28515625" style="20" customWidth="1"/>
    <col min="49" max="49" width="24.5703125" style="20" bestFit="1" customWidth="1"/>
    <col min="50" max="50" width="20.28515625" style="47" bestFit="1" customWidth="1"/>
    <col min="51" max="51" width="28.7109375" style="20" bestFit="1" customWidth="1"/>
    <col min="52" max="52" width="25.7109375" style="20" bestFit="1" customWidth="1"/>
    <col min="53" max="16384" width="34.5703125" style="20"/>
  </cols>
  <sheetData>
    <row r="1" spans="1:81" ht="17.25" customHeight="1" x14ac:dyDescent="0.2">
      <c r="N1" s="21"/>
      <c r="O1" s="20"/>
      <c r="P1" s="21"/>
      <c r="Q1" s="21"/>
      <c r="R1" s="20"/>
    </row>
    <row r="2" spans="1:81" ht="17.25" customHeight="1" x14ac:dyDescent="0.2">
      <c r="B2" s="875"/>
      <c r="C2" s="876"/>
      <c r="D2" s="922" t="s">
        <v>419</v>
      </c>
      <c r="E2" s="923"/>
      <c r="F2" s="923"/>
      <c r="G2" s="923"/>
      <c r="H2" s="923"/>
      <c r="I2" s="923"/>
      <c r="J2" s="923"/>
      <c r="K2" s="923"/>
      <c r="L2" s="923"/>
      <c r="M2" s="923"/>
      <c r="N2" s="923"/>
      <c r="O2" s="923"/>
      <c r="P2" s="923"/>
      <c r="Q2" s="923"/>
      <c r="R2" s="923"/>
      <c r="S2" s="923"/>
      <c r="T2" s="923"/>
      <c r="U2" s="924"/>
      <c r="V2" s="924"/>
      <c r="W2" s="923"/>
      <c r="X2" s="923"/>
      <c r="Y2" s="923"/>
      <c r="Z2" s="925"/>
      <c r="AA2" s="926"/>
      <c r="AB2" s="927"/>
      <c r="AC2" s="924"/>
      <c r="AD2" s="923"/>
      <c r="AE2" s="923"/>
      <c r="AF2" s="923"/>
      <c r="AG2" s="923"/>
      <c r="AH2" s="928"/>
      <c r="AI2" s="923"/>
      <c r="AJ2" s="923"/>
      <c r="AK2" s="923"/>
      <c r="AL2" s="923"/>
      <c r="AM2" s="923"/>
      <c r="AN2" s="929"/>
      <c r="AO2" s="923"/>
      <c r="AP2" s="923"/>
      <c r="AQ2" s="923"/>
      <c r="AR2" s="946" t="s">
        <v>420</v>
      </c>
      <c r="AS2" s="947"/>
      <c r="AT2" s="947"/>
      <c r="AU2" s="948"/>
      <c r="AV2" s="23"/>
    </row>
    <row r="3" spans="1:81" ht="17.25" customHeight="1" x14ac:dyDescent="0.2">
      <c r="B3" s="877"/>
      <c r="C3" s="878"/>
      <c r="D3" s="930"/>
      <c r="E3" s="931"/>
      <c r="F3" s="931"/>
      <c r="G3" s="931"/>
      <c r="H3" s="931"/>
      <c r="I3" s="931"/>
      <c r="J3" s="931"/>
      <c r="K3" s="931"/>
      <c r="L3" s="931"/>
      <c r="M3" s="931"/>
      <c r="N3" s="931"/>
      <c r="O3" s="931"/>
      <c r="P3" s="931"/>
      <c r="Q3" s="931"/>
      <c r="R3" s="931"/>
      <c r="S3" s="931"/>
      <c r="T3" s="931"/>
      <c r="U3" s="932"/>
      <c r="V3" s="932"/>
      <c r="W3" s="931"/>
      <c r="X3" s="931"/>
      <c r="Y3" s="931"/>
      <c r="Z3" s="933"/>
      <c r="AA3" s="934"/>
      <c r="AB3" s="935"/>
      <c r="AC3" s="932"/>
      <c r="AD3" s="931"/>
      <c r="AE3" s="931"/>
      <c r="AF3" s="931"/>
      <c r="AG3" s="931"/>
      <c r="AH3" s="936"/>
      <c r="AI3" s="931"/>
      <c r="AJ3" s="931"/>
      <c r="AK3" s="931"/>
      <c r="AL3" s="931"/>
      <c r="AM3" s="931"/>
      <c r="AN3" s="937"/>
      <c r="AO3" s="931"/>
      <c r="AP3" s="931"/>
      <c r="AQ3" s="931"/>
      <c r="AR3" s="946" t="s">
        <v>421</v>
      </c>
      <c r="AS3" s="947"/>
      <c r="AT3" s="947"/>
      <c r="AU3" s="948"/>
      <c r="AV3" s="23"/>
    </row>
    <row r="4" spans="1:81" ht="17.25" customHeight="1" x14ac:dyDescent="0.2">
      <c r="B4" s="877"/>
      <c r="C4" s="878"/>
      <c r="D4" s="930"/>
      <c r="E4" s="931"/>
      <c r="F4" s="931"/>
      <c r="G4" s="931"/>
      <c r="H4" s="931"/>
      <c r="I4" s="931"/>
      <c r="J4" s="931"/>
      <c r="K4" s="931"/>
      <c r="L4" s="931"/>
      <c r="M4" s="931"/>
      <c r="N4" s="931"/>
      <c r="O4" s="931"/>
      <c r="P4" s="931"/>
      <c r="Q4" s="931"/>
      <c r="R4" s="931"/>
      <c r="S4" s="931"/>
      <c r="T4" s="931"/>
      <c r="U4" s="932"/>
      <c r="V4" s="932"/>
      <c r="W4" s="931"/>
      <c r="X4" s="931"/>
      <c r="Y4" s="931"/>
      <c r="Z4" s="933"/>
      <c r="AA4" s="934"/>
      <c r="AB4" s="935"/>
      <c r="AC4" s="932"/>
      <c r="AD4" s="931"/>
      <c r="AE4" s="931"/>
      <c r="AF4" s="931"/>
      <c r="AG4" s="931"/>
      <c r="AH4" s="936"/>
      <c r="AI4" s="931"/>
      <c r="AJ4" s="931"/>
      <c r="AK4" s="931"/>
      <c r="AL4" s="931"/>
      <c r="AM4" s="931"/>
      <c r="AN4" s="937"/>
      <c r="AO4" s="931"/>
      <c r="AP4" s="931"/>
      <c r="AQ4" s="931"/>
      <c r="AR4" s="946" t="s">
        <v>422</v>
      </c>
      <c r="AS4" s="947"/>
      <c r="AT4" s="947"/>
      <c r="AU4" s="948"/>
      <c r="AV4" s="23"/>
    </row>
    <row r="5" spans="1:81" ht="17.25" customHeight="1" x14ac:dyDescent="0.2">
      <c r="B5" s="879"/>
      <c r="C5" s="880"/>
      <c r="D5" s="938"/>
      <c r="E5" s="939"/>
      <c r="F5" s="939"/>
      <c r="G5" s="939"/>
      <c r="H5" s="939"/>
      <c r="I5" s="939"/>
      <c r="J5" s="939"/>
      <c r="K5" s="939"/>
      <c r="L5" s="939"/>
      <c r="M5" s="939"/>
      <c r="N5" s="939"/>
      <c r="O5" s="939"/>
      <c r="P5" s="939"/>
      <c r="Q5" s="939"/>
      <c r="R5" s="939"/>
      <c r="S5" s="939"/>
      <c r="T5" s="939"/>
      <c r="U5" s="940"/>
      <c r="V5" s="940"/>
      <c r="W5" s="939"/>
      <c r="X5" s="939"/>
      <c r="Y5" s="939"/>
      <c r="Z5" s="941"/>
      <c r="AA5" s="942"/>
      <c r="AB5" s="943"/>
      <c r="AC5" s="940"/>
      <c r="AD5" s="939"/>
      <c r="AE5" s="939"/>
      <c r="AF5" s="939"/>
      <c r="AG5" s="939"/>
      <c r="AH5" s="944"/>
      <c r="AI5" s="939"/>
      <c r="AJ5" s="939"/>
      <c r="AK5" s="939"/>
      <c r="AL5" s="939"/>
      <c r="AM5" s="939"/>
      <c r="AN5" s="945"/>
      <c r="AO5" s="939"/>
      <c r="AP5" s="939"/>
      <c r="AQ5" s="939"/>
      <c r="AR5" s="946" t="s">
        <v>423</v>
      </c>
      <c r="AS5" s="947"/>
      <c r="AT5" s="947"/>
      <c r="AU5" s="948"/>
      <c r="AV5" s="23"/>
    </row>
    <row r="6" spans="1:81" ht="17.25" customHeight="1" x14ac:dyDescent="0.2">
      <c r="B6" s="24"/>
      <c r="C6" s="24"/>
      <c r="D6" s="24"/>
      <c r="E6" s="24"/>
      <c r="F6" s="24"/>
      <c r="G6" s="24"/>
      <c r="H6" s="24"/>
      <c r="I6" s="24"/>
      <c r="J6" s="24"/>
      <c r="K6" s="24"/>
      <c r="L6" s="24"/>
      <c r="M6" s="24"/>
      <c r="N6" s="25"/>
      <c r="O6" s="24"/>
      <c r="P6" s="25"/>
      <c r="Q6" s="25"/>
      <c r="R6" s="24"/>
      <c r="S6" s="24"/>
      <c r="T6" s="24"/>
      <c r="U6" s="24"/>
      <c r="V6" s="24"/>
      <c r="W6" s="24"/>
      <c r="X6" s="24"/>
      <c r="Y6" s="25"/>
      <c r="Z6" s="48"/>
      <c r="AA6" s="34"/>
      <c r="AB6" s="63"/>
      <c r="AC6" s="51"/>
      <c r="AD6" s="24"/>
      <c r="AE6" s="25"/>
      <c r="AI6" s="24"/>
      <c r="AJ6" s="24"/>
      <c r="AK6" s="25"/>
      <c r="AL6" s="24"/>
      <c r="AM6" s="674"/>
      <c r="AO6" s="24"/>
      <c r="AP6" s="24"/>
      <c r="AQ6" s="25"/>
      <c r="AR6" s="25"/>
      <c r="AS6" s="24"/>
      <c r="AT6" s="24"/>
    </row>
    <row r="7" spans="1:81" ht="17.25" customHeight="1" x14ac:dyDescent="0.2">
      <c r="B7" s="26" t="s">
        <v>424</v>
      </c>
      <c r="C7" s="888" t="s">
        <v>425</v>
      </c>
      <c r="D7" s="889"/>
      <c r="E7" s="889"/>
      <c r="F7" s="889"/>
      <c r="G7" s="889"/>
      <c r="H7" s="889"/>
      <c r="I7" s="889"/>
      <c r="J7" s="889"/>
      <c r="K7" s="889"/>
      <c r="L7" s="889"/>
      <c r="M7" s="889"/>
      <c r="N7" s="889"/>
      <c r="O7" s="889"/>
      <c r="P7" s="889"/>
      <c r="Q7" s="889"/>
      <c r="R7" s="889"/>
      <c r="S7" s="889"/>
      <c r="T7" s="889"/>
      <c r="U7" s="889"/>
      <c r="V7" s="889"/>
      <c r="W7" s="889"/>
      <c r="X7" s="889"/>
      <c r="Y7" s="889"/>
      <c r="Z7" s="890"/>
      <c r="AA7" s="891"/>
      <c r="AB7" s="892"/>
      <c r="AC7" s="889"/>
      <c r="AD7" s="889"/>
      <c r="AE7" s="889"/>
      <c r="AF7" s="893"/>
      <c r="AG7" s="893"/>
      <c r="AH7" s="894"/>
      <c r="AI7" s="889"/>
      <c r="AJ7" s="889"/>
      <c r="AK7" s="889"/>
      <c r="AL7" s="889"/>
      <c r="AM7" s="889"/>
      <c r="AN7" s="895"/>
      <c r="AO7" s="889"/>
      <c r="AP7" s="889"/>
      <c r="AQ7" s="889"/>
      <c r="AR7" s="889"/>
      <c r="AS7" s="889"/>
      <c r="AT7" s="889"/>
      <c r="AU7" s="896"/>
    </row>
    <row r="8" spans="1:81" ht="17.25" customHeight="1" x14ac:dyDescent="0.2">
      <c r="B8" s="26" t="s">
        <v>426</v>
      </c>
      <c r="C8" s="897" t="s">
        <v>427</v>
      </c>
      <c r="D8" s="898"/>
      <c r="E8" s="898"/>
      <c r="F8" s="898"/>
      <c r="G8" s="898"/>
      <c r="H8" s="898"/>
      <c r="I8" s="898"/>
      <c r="J8" s="898"/>
      <c r="K8" s="898"/>
      <c r="L8" s="898"/>
      <c r="M8" s="898"/>
      <c r="N8" s="898"/>
      <c r="O8" s="898"/>
      <c r="P8" s="898"/>
      <c r="Q8" s="898"/>
      <c r="R8" s="898"/>
      <c r="S8" s="898"/>
      <c r="T8" s="898"/>
      <c r="U8" s="898"/>
      <c r="V8" s="898"/>
      <c r="W8" s="898"/>
      <c r="X8" s="898"/>
      <c r="Y8" s="898"/>
      <c r="Z8" s="899"/>
      <c r="AA8" s="900"/>
      <c r="AB8" s="901"/>
      <c r="AC8" s="898"/>
      <c r="AD8" s="898"/>
      <c r="AE8" s="898"/>
      <c r="AF8" s="902"/>
      <c r="AG8" s="902"/>
      <c r="AH8" s="903"/>
      <c r="AI8" s="898"/>
      <c r="AJ8" s="898"/>
      <c r="AK8" s="898"/>
      <c r="AL8" s="898"/>
      <c r="AM8" s="898"/>
      <c r="AN8" s="904"/>
      <c r="AO8" s="898"/>
      <c r="AP8" s="898"/>
      <c r="AQ8" s="898"/>
      <c r="AR8" s="898"/>
      <c r="AS8" s="898"/>
      <c r="AT8" s="898"/>
      <c r="AU8" s="905"/>
    </row>
    <row r="9" spans="1:81" ht="17.25" customHeight="1" x14ac:dyDescent="0.2">
      <c r="B9" s="26" t="s">
        <v>428</v>
      </c>
      <c r="C9" s="897" t="s">
        <v>429</v>
      </c>
      <c r="D9" s="898"/>
      <c r="E9" s="898"/>
      <c r="F9" s="898"/>
      <c r="G9" s="898"/>
      <c r="H9" s="898"/>
      <c r="I9" s="898"/>
      <c r="J9" s="898"/>
      <c r="K9" s="898"/>
      <c r="L9" s="898"/>
      <c r="M9" s="898"/>
      <c r="N9" s="898"/>
      <c r="O9" s="898"/>
      <c r="P9" s="898"/>
      <c r="Q9" s="898"/>
      <c r="R9" s="898"/>
      <c r="S9" s="898"/>
      <c r="T9" s="898"/>
      <c r="U9" s="898"/>
      <c r="V9" s="898"/>
      <c r="W9" s="898"/>
      <c r="X9" s="898"/>
      <c r="Y9" s="898"/>
      <c r="Z9" s="899"/>
      <c r="AA9" s="900"/>
      <c r="AB9" s="901"/>
      <c r="AC9" s="898"/>
      <c r="AD9" s="898"/>
      <c r="AE9" s="898"/>
      <c r="AF9" s="902"/>
      <c r="AG9" s="902"/>
      <c r="AH9" s="903"/>
      <c r="AI9" s="898"/>
      <c r="AJ9" s="898"/>
      <c r="AK9" s="898"/>
      <c r="AL9" s="898"/>
      <c r="AM9" s="898"/>
      <c r="AN9" s="904"/>
      <c r="AO9" s="898"/>
      <c r="AP9" s="898"/>
      <c r="AQ9" s="898"/>
      <c r="AR9" s="898"/>
      <c r="AS9" s="898"/>
      <c r="AT9" s="898"/>
      <c r="AU9" s="905"/>
    </row>
    <row r="10" spans="1:81" ht="17.25" customHeight="1" x14ac:dyDescent="0.2">
      <c r="N10" s="21"/>
      <c r="O10" s="20"/>
      <c r="P10" s="21"/>
      <c r="Q10" s="21"/>
      <c r="R10" s="20"/>
      <c r="U10" s="20"/>
      <c r="V10" s="20"/>
      <c r="W10" s="20"/>
    </row>
    <row r="11" spans="1:81" s="21" customFormat="1" ht="17.25" customHeight="1" x14ac:dyDescent="0.2">
      <c r="B11" s="882" t="s">
        <v>430</v>
      </c>
      <c r="C11" s="883"/>
      <c r="D11" s="884"/>
      <c r="E11" s="882" t="s">
        <v>431</v>
      </c>
      <c r="F11" s="884"/>
      <c r="G11" s="906" t="s">
        <v>432</v>
      </c>
      <c r="H11" s="906"/>
      <c r="I11" s="906"/>
      <c r="J11" s="906"/>
      <c r="K11" s="906"/>
      <c r="L11" s="906"/>
      <c r="M11" s="906"/>
      <c r="N11" s="906"/>
      <c r="O11" s="906"/>
      <c r="P11" s="906"/>
      <c r="Q11" s="906"/>
      <c r="R11" s="906"/>
      <c r="S11" s="906"/>
      <c r="T11" s="906"/>
      <c r="U11" s="907"/>
      <c r="V11" s="907"/>
      <c r="W11" s="906"/>
      <c r="X11" s="906"/>
      <c r="Y11" s="906"/>
      <c r="Z11" s="908"/>
      <c r="AA11" s="909"/>
      <c r="AB11" s="910"/>
      <c r="AC11" s="907"/>
      <c r="AD11" s="906"/>
      <c r="AE11" s="906"/>
      <c r="AF11" s="906"/>
      <c r="AG11" s="906"/>
      <c r="AH11" s="911"/>
      <c r="AI11" s="906"/>
      <c r="AJ11" s="906"/>
      <c r="AK11" s="906"/>
      <c r="AL11" s="906"/>
      <c r="AM11" s="906"/>
      <c r="AN11" s="912"/>
      <c r="AO11" s="906"/>
      <c r="AP11" s="906"/>
      <c r="AQ11" s="906"/>
      <c r="AR11" s="906"/>
      <c r="AS11" s="906"/>
      <c r="AT11" s="906"/>
      <c r="AU11" s="906"/>
      <c r="AX11" s="47"/>
    </row>
    <row r="12" spans="1:81" s="21" customFormat="1" ht="17.25" customHeight="1" x14ac:dyDescent="0.2">
      <c r="B12" s="885"/>
      <c r="C12" s="886"/>
      <c r="D12" s="887"/>
      <c r="E12" s="885"/>
      <c r="F12" s="887"/>
      <c r="G12" s="906" t="s">
        <v>433</v>
      </c>
      <c r="H12" s="906"/>
      <c r="I12" s="906"/>
      <c r="J12" s="906"/>
      <c r="K12" s="906"/>
      <c r="L12" s="906"/>
      <c r="M12" s="906"/>
      <c r="N12" s="906"/>
      <c r="O12" s="906"/>
      <c r="P12" s="906"/>
      <c r="Q12" s="906"/>
      <c r="R12" s="906"/>
      <c r="S12" s="906"/>
      <c r="T12" s="906"/>
      <c r="U12" s="907"/>
      <c r="V12" s="907"/>
      <c r="W12" s="906"/>
      <c r="X12" s="906"/>
      <c r="Y12" s="906"/>
      <c r="Z12" s="908"/>
      <c r="AA12" s="909"/>
      <c r="AB12" s="910"/>
      <c r="AC12" s="907"/>
      <c r="AD12" s="906"/>
      <c r="AE12" s="906"/>
      <c r="AF12" s="906"/>
      <c r="AG12" s="906"/>
      <c r="AH12" s="911"/>
      <c r="AI12" s="906"/>
      <c r="AJ12" s="906"/>
      <c r="AK12" s="906"/>
      <c r="AL12" s="906"/>
      <c r="AM12" s="906"/>
      <c r="AN12" s="912"/>
      <c r="AO12" s="906"/>
      <c r="AP12" s="906"/>
      <c r="AQ12" s="906"/>
      <c r="AR12" s="906"/>
      <c r="AS12" s="906"/>
      <c r="AT12" s="906"/>
      <c r="AU12" s="906"/>
      <c r="AX12" s="47"/>
    </row>
    <row r="13" spans="1:81" s="21" customFormat="1" ht="17.25" customHeight="1" x14ac:dyDescent="0.2">
      <c r="B13" s="885"/>
      <c r="C13" s="886"/>
      <c r="D13" s="887"/>
      <c r="E13" s="885"/>
      <c r="F13" s="887"/>
      <c r="G13" s="913"/>
      <c r="H13" s="913"/>
      <c r="I13" s="913"/>
      <c r="J13" s="913"/>
      <c r="K13" s="913"/>
      <c r="L13" s="913"/>
      <c r="M13" s="913"/>
      <c r="N13" s="915" t="s">
        <v>434</v>
      </c>
      <c r="O13" s="915"/>
      <c r="P13" s="915"/>
      <c r="Q13" s="915"/>
      <c r="R13" s="915"/>
      <c r="S13" s="915"/>
      <c r="T13" s="915"/>
      <c r="U13" s="916"/>
      <c r="V13" s="916"/>
      <c r="W13" s="915"/>
      <c r="X13" s="914" t="s">
        <v>435</v>
      </c>
      <c r="Y13" s="914"/>
      <c r="Z13" s="917" t="s">
        <v>436</v>
      </c>
      <c r="AA13" s="918"/>
      <c r="AB13" s="919"/>
      <c r="AC13" s="916"/>
      <c r="AD13" s="914" t="s">
        <v>437</v>
      </c>
      <c r="AE13" s="914"/>
      <c r="AF13" s="915" t="s">
        <v>438</v>
      </c>
      <c r="AG13" s="915"/>
      <c r="AH13" s="920"/>
      <c r="AI13" s="915"/>
      <c r="AJ13" s="914" t="s">
        <v>439</v>
      </c>
      <c r="AK13" s="914"/>
      <c r="AL13" s="915" t="s">
        <v>440</v>
      </c>
      <c r="AM13" s="915"/>
      <c r="AN13" s="921"/>
      <c r="AO13" s="915"/>
      <c r="AP13" s="914" t="s">
        <v>441</v>
      </c>
      <c r="AQ13" s="914"/>
      <c r="AR13" s="949" t="s">
        <v>442</v>
      </c>
      <c r="AS13" s="949"/>
      <c r="AT13" s="949"/>
      <c r="AU13" s="949"/>
      <c r="AW13" s="881" t="s">
        <v>443</v>
      </c>
      <c r="AX13" s="881"/>
      <c r="AY13" s="881"/>
      <c r="AZ13" s="881"/>
    </row>
    <row r="14" spans="1:81" ht="17.25" customHeight="1" x14ac:dyDescent="0.2">
      <c r="B14" s="547" t="s">
        <v>444</v>
      </c>
      <c r="C14" s="548" t="s">
        <v>445</v>
      </c>
      <c r="D14" s="548" t="s">
        <v>446</v>
      </c>
      <c r="E14" s="548" t="s">
        <v>3</v>
      </c>
      <c r="F14" s="548" t="s">
        <v>5</v>
      </c>
      <c r="G14" s="549" t="s">
        <v>447</v>
      </c>
      <c r="H14" s="549" t="s">
        <v>7</v>
      </c>
      <c r="I14" s="549" t="s">
        <v>448</v>
      </c>
      <c r="J14" s="549" t="s">
        <v>9</v>
      </c>
      <c r="K14" s="549" t="s">
        <v>10</v>
      </c>
      <c r="L14" s="549" t="s">
        <v>11</v>
      </c>
      <c r="M14" s="549" t="s">
        <v>449</v>
      </c>
      <c r="N14" s="549" t="s">
        <v>450</v>
      </c>
      <c r="O14" s="549" t="s">
        <v>451</v>
      </c>
      <c r="P14" s="549" t="s">
        <v>452</v>
      </c>
      <c r="Q14" s="549" t="s">
        <v>453</v>
      </c>
      <c r="R14" s="549" t="s">
        <v>454</v>
      </c>
      <c r="S14" s="549" t="s">
        <v>455</v>
      </c>
      <c r="T14" s="549" t="s">
        <v>456</v>
      </c>
      <c r="U14" s="549" t="s">
        <v>457</v>
      </c>
      <c r="V14" s="549" t="s">
        <v>458</v>
      </c>
      <c r="W14" s="550" t="s">
        <v>16</v>
      </c>
      <c r="X14" s="549" t="s">
        <v>459</v>
      </c>
      <c r="Y14" s="549" t="s">
        <v>460</v>
      </c>
      <c r="Z14" s="550" t="s">
        <v>461</v>
      </c>
      <c r="AA14" s="551" t="s">
        <v>462</v>
      </c>
      <c r="AB14" s="552" t="s">
        <v>463</v>
      </c>
      <c r="AC14" s="550" t="s">
        <v>464</v>
      </c>
      <c r="AD14" s="549" t="s">
        <v>465</v>
      </c>
      <c r="AE14" s="549" t="s">
        <v>466</v>
      </c>
      <c r="AF14" s="550" t="s">
        <v>467</v>
      </c>
      <c r="AG14" s="550" t="s">
        <v>468</v>
      </c>
      <c r="AH14" s="550" t="s">
        <v>469</v>
      </c>
      <c r="AI14" s="550" t="s">
        <v>470</v>
      </c>
      <c r="AJ14" s="549" t="s">
        <v>471</v>
      </c>
      <c r="AK14" s="549" t="s">
        <v>472</v>
      </c>
      <c r="AL14" s="61" t="s">
        <v>473</v>
      </c>
      <c r="AM14" s="672" t="s">
        <v>474</v>
      </c>
      <c r="AN14" s="683" t="s">
        <v>475</v>
      </c>
      <c r="AO14" s="61" t="s">
        <v>476</v>
      </c>
      <c r="AP14" s="549" t="s">
        <v>477</v>
      </c>
      <c r="AQ14" s="596" t="s">
        <v>478</v>
      </c>
      <c r="AR14" s="597" t="s">
        <v>479</v>
      </c>
      <c r="AS14" s="598" t="s">
        <v>480</v>
      </c>
      <c r="AT14" s="598" t="s">
        <v>481</v>
      </c>
      <c r="AU14" s="598" t="s">
        <v>464</v>
      </c>
      <c r="AV14" s="599"/>
      <c r="AW14" s="600" t="s">
        <v>482</v>
      </c>
      <c r="AX14" s="600" t="s">
        <v>483</v>
      </c>
      <c r="AY14" s="600" t="s">
        <v>484</v>
      </c>
      <c r="AZ14" s="600" t="s">
        <v>485</v>
      </c>
    </row>
    <row r="15" spans="1:81" s="43" customFormat="1" ht="17.25" hidden="1" customHeight="1" x14ac:dyDescent="0.2">
      <c r="A15" s="62"/>
      <c r="B15" s="109" t="s">
        <v>320</v>
      </c>
      <c r="C15" s="68" t="s">
        <v>76</v>
      </c>
      <c r="D15" s="68" t="s">
        <v>184</v>
      </c>
      <c r="E15" s="68" t="s">
        <v>102</v>
      </c>
      <c r="F15" s="68" t="s">
        <v>338</v>
      </c>
      <c r="G15" s="68" t="s">
        <v>486</v>
      </c>
      <c r="H15" s="68" t="s">
        <v>212</v>
      </c>
      <c r="I15" s="68" t="s">
        <v>25</v>
      </c>
      <c r="J15" s="68" t="s">
        <v>222</v>
      </c>
      <c r="K15" s="68" t="s">
        <v>403</v>
      </c>
      <c r="L15" s="68" t="s">
        <v>257</v>
      </c>
      <c r="M15" s="68" t="s">
        <v>487</v>
      </c>
      <c r="N15" s="69">
        <v>1</v>
      </c>
      <c r="O15" s="68" t="s">
        <v>488</v>
      </c>
      <c r="P15" s="69">
        <v>2</v>
      </c>
      <c r="Q15" s="69">
        <f>+Y15+AE15+AK15+AQ15</f>
        <v>2</v>
      </c>
      <c r="R15" s="68" t="s">
        <v>45</v>
      </c>
      <c r="S15" s="68" t="s">
        <v>489</v>
      </c>
      <c r="T15" s="68" t="s">
        <v>490</v>
      </c>
      <c r="U15" s="70">
        <v>44562</v>
      </c>
      <c r="V15" s="68" t="s">
        <v>491</v>
      </c>
      <c r="W15" s="68" t="s">
        <v>31</v>
      </c>
      <c r="X15" s="68" t="s">
        <v>492</v>
      </c>
      <c r="Y15" s="81">
        <v>0</v>
      </c>
      <c r="Z15" s="69">
        <v>0</v>
      </c>
      <c r="AA15" s="95"/>
      <c r="AB15" s="69"/>
      <c r="AC15" s="74"/>
      <c r="AD15" s="68" t="s">
        <v>493</v>
      </c>
      <c r="AE15" s="69">
        <v>1</v>
      </c>
      <c r="AF15" s="69">
        <v>1</v>
      </c>
      <c r="AG15" s="74">
        <f t="shared" ref="AG15" si="0">(AF15/AE15)</f>
        <v>1</v>
      </c>
      <c r="AH15" s="68" t="s">
        <v>494</v>
      </c>
      <c r="AI15" s="71" t="s">
        <v>495</v>
      </c>
      <c r="AJ15" s="68" t="s">
        <v>492</v>
      </c>
      <c r="AK15" s="69">
        <v>0</v>
      </c>
      <c r="AL15" s="58"/>
      <c r="AM15" s="675" t="s">
        <v>496</v>
      </c>
      <c r="AN15" s="44"/>
      <c r="AO15" s="44" t="s">
        <v>496</v>
      </c>
      <c r="AP15" s="68" t="s">
        <v>497</v>
      </c>
      <c r="AQ15" s="104">
        <v>1</v>
      </c>
      <c r="AR15" s="69">
        <v>0</v>
      </c>
      <c r="AS15" s="68" t="s">
        <v>496</v>
      </c>
      <c r="AT15" s="68" t="s">
        <v>496</v>
      </c>
      <c r="AU15" s="68" t="s">
        <v>496</v>
      </c>
      <c r="AV15" s="599"/>
      <c r="AW15" s="601">
        <f>+Tabla4[[#This Row],[Programación  meta
I trimestre ]]+Tabla4[[#This Row],[Programación  meta
II trimestre ]]+Tabla4[[#This Row],[Programación  meta
III trimestre ]]+Tabla4[[#This Row],[Programación  meta
IV trimestre ]]</f>
        <v>2</v>
      </c>
      <c r="AX15" s="584">
        <f>+Tabla4[[#This Row],[Avance cuantitativo
I trimestre]]+Tabla4[[#This Row],[Avance cuantitativo
II trimestre]]+Tabla4[[#This Row],[Avance cuantitativo
III trimestre]]+AR15</f>
        <v>1</v>
      </c>
      <c r="AY15" s="602">
        <f>+(AX15/AW15)</f>
        <v>0.5</v>
      </c>
      <c r="AZ15" s="594" t="s">
        <v>496</v>
      </c>
      <c r="BA15" s="62" t="s">
        <v>496</v>
      </c>
      <c r="BB15" s="62" t="s">
        <v>496</v>
      </c>
      <c r="BC15" s="62" t="s">
        <v>496</v>
      </c>
      <c r="BD15" s="62" t="s">
        <v>496</v>
      </c>
      <c r="BE15" s="62" t="s">
        <v>496</v>
      </c>
      <c r="BF15" s="62" t="s">
        <v>496</v>
      </c>
      <c r="BG15" s="62" t="s">
        <v>496</v>
      </c>
      <c r="BH15" s="62" t="s">
        <v>496</v>
      </c>
      <c r="BI15" s="62" t="s">
        <v>496</v>
      </c>
      <c r="BJ15" s="62" t="s">
        <v>496</v>
      </c>
      <c r="BK15" s="62" t="s">
        <v>496</v>
      </c>
      <c r="BL15" s="62" t="s">
        <v>496</v>
      </c>
      <c r="BM15" s="62" t="s">
        <v>496</v>
      </c>
      <c r="BN15" s="62" t="s">
        <v>496</v>
      </c>
      <c r="BO15" s="62" t="s">
        <v>496</v>
      </c>
      <c r="BP15" s="62" t="s">
        <v>496</v>
      </c>
      <c r="BQ15" s="62" t="s">
        <v>496</v>
      </c>
      <c r="BR15" s="62" t="s">
        <v>496</v>
      </c>
      <c r="BS15" s="62" t="s">
        <v>496</v>
      </c>
      <c r="BT15" s="62" t="s">
        <v>496</v>
      </c>
      <c r="BU15" s="62" t="s">
        <v>496</v>
      </c>
      <c r="BV15" s="62" t="s">
        <v>496</v>
      </c>
      <c r="BW15" s="62" t="s">
        <v>496</v>
      </c>
      <c r="BX15" s="62" t="s">
        <v>496</v>
      </c>
      <c r="BY15" s="62" t="s">
        <v>496</v>
      </c>
      <c r="BZ15" s="62" t="s">
        <v>496</v>
      </c>
      <c r="CA15" s="62" t="s">
        <v>496</v>
      </c>
      <c r="CB15" s="62" t="s">
        <v>496</v>
      </c>
      <c r="CC15" s="62" t="s">
        <v>496</v>
      </c>
    </row>
    <row r="16" spans="1:81" s="27" customFormat="1" ht="17.25" customHeight="1" x14ac:dyDescent="0.2">
      <c r="A16" s="35"/>
      <c r="B16" s="108" t="s">
        <v>289</v>
      </c>
      <c r="C16" s="71" t="s">
        <v>18</v>
      </c>
      <c r="D16" s="71" t="s">
        <v>498</v>
      </c>
      <c r="E16" s="71" t="s">
        <v>50</v>
      </c>
      <c r="F16" s="71" t="s">
        <v>313</v>
      </c>
      <c r="G16" s="71" t="s">
        <v>220</v>
      </c>
      <c r="H16" s="71" t="s">
        <v>212</v>
      </c>
      <c r="I16" s="71" t="s">
        <v>25</v>
      </c>
      <c r="J16" s="71" t="s">
        <v>106</v>
      </c>
      <c r="K16" s="71" t="s">
        <v>322</v>
      </c>
      <c r="L16" s="71" t="s">
        <v>257</v>
      </c>
      <c r="M16" s="71" t="s">
        <v>225</v>
      </c>
      <c r="N16" s="72">
        <v>2</v>
      </c>
      <c r="O16" s="71" t="s">
        <v>499</v>
      </c>
      <c r="P16" s="72">
        <v>12</v>
      </c>
      <c r="Q16" s="72">
        <f>+Y16+AE16+AK16+AQ16</f>
        <v>12</v>
      </c>
      <c r="R16" s="71" t="s">
        <v>45</v>
      </c>
      <c r="S16" s="71" t="s">
        <v>500</v>
      </c>
      <c r="T16" s="71" t="s">
        <v>501</v>
      </c>
      <c r="U16" s="73">
        <v>44562</v>
      </c>
      <c r="V16" s="71" t="s">
        <v>491</v>
      </c>
      <c r="W16" s="71" t="s">
        <v>162</v>
      </c>
      <c r="X16" s="71" t="s">
        <v>502</v>
      </c>
      <c r="Y16" s="72">
        <v>3</v>
      </c>
      <c r="Z16" s="72">
        <v>3</v>
      </c>
      <c r="AA16" s="96">
        <f>(Z16/Y16)</f>
        <v>1</v>
      </c>
      <c r="AB16" s="100" t="s">
        <v>503</v>
      </c>
      <c r="AC16" s="99" t="s">
        <v>504</v>
      </c>
      <c r="AD16" s="71" t="s">
        <v>502</v>
      </c>
      <c r="AE16" s="72">
        <v>3</v>
      </c>
      <c r="AF16" s="72">
        <v>3</v>
      </c>
      <c r="AG16" s="75">
        <f t="shared" ref="AG16:AG46" si="1">(AF16/AE16)</f>
        <v>1</v>
      </c>
      <c r="AH16" s="653" t="s">
        <v>505</v>
      </c>
      <c r="AI16" s="71" t="s">
        <v>504</v>
      </c>
      <c r="AJ16" s="71" t="s">
        <v>502</v>
      </c>
      <c r="AK16" s="72">
        <v>3</v>
      </c>
      <c r="AL16" s="58">
        <v>3</v>
      </c>
      <c r="AM16" s="676">
        <f>+(Tabla4[[#This Row],[Avance cuantitativo
III trimestre]]/Tabla4[[#This Row],[Programación  meta
III trimestre ]])*100%</f>
        <v>1</v>
      </c>
      <c r="AN16" s="684" t="s">
        <v>506</v>
      </c>
      <c r="AO16" s="36" t="s">
        <v>504</v>
      </c>
      <c r="AP16" s="71" t="s">
        <v>502</v>
      </c>
      <c r="AQ16" s="102">
        <v>3</v>
      </c>
      <c r="AR16" s="69">
        <v>0</v>
      </c>
      <c r="AS16" s="71" t="s">
        <v>496</v>
      </c>
      <c r="AT16" s="71" t="s">
        <v>496</v>
      </c>
      <c r="AU16" s="71" t="s">
        <v>496</v>
      </c>
      <c r="AV16" s="599"/>
      <c r="AW16" s="601">
        <f>+Tabla4[[#This Row],[Programación  meta
I trimestre ]]+Tabla4[[#This Row],[Programación  meta
II trimestre ]]+Tabla4[[#This Row],[Programación  meta
III trimestre ]]+Tabla4[[#This Row],[Programación  meta
IV trimestre ]]</f>
        <v>12</v>
      </c>
      <c r="AX16" s="584">
        <f>+Tabla4[[#This Row],[Avance cuantitativo
I trimestre]]+Tabla4[[#This Row],[Avance cuantitativo
II trimestre]]+Tabla4[[#This Row],[Avance cuantitativo
III trimestre]]+AR16</f>
        <v>9</v>
      </c>
      <c r="AY16" s="602">
        <f t="shared" ref="AY16:AY79" si="2">+(AX16/AW16)</f>
        <v>0.75</v>
      </c>
      <c r="AZ16" s="577" t="s">
        <v>496</v>
      </c>
      <c r="BA16" s="35"/>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row>
    <row r="17" spans="1:81" s="27" customFormat="1" ht="17.25" customHeight="1" x14ac:dyDescent="0.2">
      <c r="A17" s="35"/>
      <c r="B17" s="108" t="s">
        <v>289</v>
      </c>
      <c r="C17" s="71" t="s">
        <v>18</v>
      </c>
      <c r="D17" s="71" t="s">
        <v>498</v>
      </c>
      <c r="E17" s="71" t="s">
        <v>50</v>
      </c>
      <c r="F17" s="71" t="s">
        <v>313</v>
      </c>
      <c r="G17" s="71" t="s">
        <v>220</v>
      </c>
      <c r="H17" s="71" t="s">
        <v>212</v>
      </c>
      <c r="I17" s="71" t="s">
        <v>25</v>
      </c>
      <c r="J17" s="71" t="s">
        <v>106</v>
      </c>
      <c r="K17" s="71" t="s">
        <v>322</v>
      </c>
      <c r="L17" s="71" t="s">
        <v>257</v>
      </c>
      <c r="M17" s="71" t="s">
        <v>225</v>
      </c>
      <c r="N17" s="72">
        <v>3</v>
      </c>
      <c r="O17" s="71" t="s">
        <v>507</v>
      </c>
      <c r="P17" s="75">
        <v>1</v>
      </c>
      <c r="Q17" s="29">
        <f>+AQ17</f>
        <v>1</v>
      </c>
      <c r="R17" s="71" t="s">
        <v>60</v>
      </c>
      <c r="S17" s="71" t="s">
        <v>508</v>
      </c>
      <c r="T17" s="71" t="s">
        <v>509</v>
      </c>
      <c r="U17" s="73">
        <v>44562</v>
      </c>
      <c r="V17" s="71" t="s">
        <v>491</v>
      </c>
      <c r="W17" s="71" t="s">
        <v>162</v>
      </c>
      <c r="X17" s="84" t="s">
        <v>492</v>
      </c>
      <c r="Y17" s="72">
        <v>0</v>
      </c>
      <c r="Z17" s="69">
        <v>0</v>
      </c>
      <c r="AA17" s="71" t="s">
        <v>496</v>
      </c>
      <c r="AB17" s="72" t="s">
        <v>496</v>
      </c>
      <c r="AC17" s="72" t="s">
        <v>496</v>
      </c>
      <c r="AD17" s="71" t="s">
        <v>492</v>
      </c>
      <c r="AE17" s="72">
        <v>0</v>
      </c>
      <c r="AF17" s="72">
        <v>0</v>
      </c>
      <c r="AG17" s="96"/>
      <c r="AH17" s="71" t="s">
        <v>496</v>
      </c>
      <c r="AI17" s="71" t="s">
        <v>496</v>
      </c>
      <c r="AJ17" s="71" t="s">
        <v>510</v>
      </c>
      <c r="AK17" s="75">
        <v>0.5</v>
      </c>
      <c r="AL17" s="664">
        <v>0.5</v>
      </c>
      <c r="AM17" s="676">
        <f>+(Tabla4[[#This Row],[Avance cuantitativo
III trimestre]]/Tabla4[[#This Row],[Programación  meta
III trimestre ]])*100%</f>
        <v>1</v>
      </c>
      <c r="AN17" s="681" t="s">
        <v>511</v>
      </c>
      <c r="AO17" s="36" t="s">
        <v>504</v>
      </c>
      <c r="AP17" s="71" t="s">
        <v>512</v>
      </c>
      <c r="AQ17" s="105">
        <v>1</v>
      </c>
      <c r="AR17" s="69">
        <v>0</v>
      </c>
      <c r="AS17" s="71" t="s">
        <v>496</v>
      </c>
      <c r="AT17" s="71" t="s">
        <v>496</v>
      </c>
      <c r="AU17" s="71" t="s">
        <v>496</v>
      </c>
      <c r="AV17" s="599"/>
      <c r="AW17" s="603">
        <f>+Tabla4[[#This Row],[Suma programación anual]]</f>
        <v>1</v>
      </c>
      <c r="AX17" s="602">
        <f>+Tabla4[[#This Row],[Programación  meta
III trimestre ]]</f>
        <v>0.5</v>
      </c>
      <c r="AY17" s="602">
        <f t="shared" si="2"/>
        <v>0.5</v>
      </c>
      <c r="AZ17" s="577" t="s">
        <v>496</v>
      </c>
      <c r="BA17" s="35"/>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row>
    <row r="18" spans="1:81" s="27" customFormat="1" ht="17.25" customHeight="1" x14ac:dyDescent="0.2">
      <c r="A18" s="35"/>
      <c r="B18" s="108" t="s">
        <v>320</v>
      </c>
      <c r="C18" s="71" t="s">
        <v>48</v>
      </c>
      <c r="D18" s="71" t="s">
        <v>164</v>
      </c>
      <c r="E18" s="71" t="s">
        <v>35</v>
      </c>
      <c r="F18" s="71" t="s">
        <v>336</v>
      </c>
      <c r="G18" s="71" t="s">
        <v>220</v>
      </c>
      <c r="H18" s="71" t="s">
        <v>147</v>
      </c>
      <c r="I18" s="71" t="s">
        <v>25</v>
      </c>
      <c r="J18" s="71" t="s">
        <v>106</v>
      </c>
      <c r="K18" s="71" t="s">
        <v>318</v>
      </c>
      <c r="L18" s="71" t="s">
        <v>257</v>
      </c>
      <c r="M18" s="71" t="s">
        <v>59</v>
      </c>
      <c r="N18" s="72">
        <v>4</v>
      </c>
      <c r="O18" s="71" t="s">
        <v>513</v>
      </c>
      <c r="P18" s="75">
        <v>1</v>
      </c>
      <c r="Q18" s="29">
        <f>+AQ18</f>
        <v>1</v>
      </c>
      <c r="R18" s="71" t="s">
        <v>60</v>
      </c>
      <c r="S18" s="71" t="s">
        <v>514</v>
      </c>
      <c r="T18" s="71" t="s">
        <v>515</v>
      </c>
      <c r="U18" s="73">
        <v>44562</v>
      </c>
      <c r="V18" s="71" t="s">
        <v>491</v>
      </c>
      <c r="W18" s="71" t="s">
        <v>162</v>
      </c>
      <c r="X18" s="84" t="s">
        <v>492</v>
      </c>
      <c r="Y18" s="72">
        <v>0</v>
      </c>
      <c r="Z18" s="69">
        <v>0</v>
      </c>
      <c r="AA18" s="71" t="s">
        <v>496</v>
      </c>
      <c r="AB18" s="72" t="s">
        <v>496</v>
      </c>
      <c r="AC18" s="72" t="s">
        <v>496</v>
      </c>
      <c r="AD18" s="71" t="s">
        <v>492</v>
      </c>
      <c r="AE18" s="72">
        <v>0</v>
      </c>
      <c r="AF18" s="72">
        <v>0</v>
      </c>
      <c r="AG18" s="96"/>
      <c r="AH18" s="71" t="s">
        <v>496</v>
      </c>
      <c r="AI18" s="71" t="s">
        <v>496</v>
      </c>
      <c r="AJ18" s="71" t="s">
        <v>516</v>
      </c>
      <c r="AK18" s="75">
        <v>0.5</v>
      </c>
      <c r="AL18" s="664">
        <v>0</v>
      </c>
      <c r="AM18" s="676">
        <f>+(Tabla4[[#This Row],[Avance cuantitativo
III trimestre]]/Tabla4[[#This Row],[Programación  meta
III trimestre ]])*100%</f>
        <v>0</v>
      </c>
      <c r="AN18" s="681" t="s">
        <v>517</v>
      </c>
      <c r="AO18" s="36" t="s">
        <v>518</v>
      </c>
      <c r="AP18" s="71" t="s">
        <v>519</v>
      </c>
      <c r="AQ18" s="105">
        <v>1</v>
      </c>
      <c r="AR18" s="69">
        <v>0</v>
      </c>
      <c r="AS18" s="71" t="s">
        <v>496</v>
      </c>
      <c r="AT18" s="71" t="s">
        <v>496</v>
      </c>
      <c r="AU18" s="71" t="s">
        <v>496</v>
      </c>
      <c r="AV18" s="599"/>
      <c r="AW18" s="603">
        <f>+Tabla4[[#This Row],[Suma programación anual]]</f>
        <v>1</v>
      </c>
      <c r="AX18" s="602">
        <f>+Tabla4[[#This Row],[Programación  meta
III trimestre ]]</f>
        <v>0.5</v>
      </c>
      <c r="AY18" s="602">
        <f t="shared" si="2"/>
        <v>0.5</v>
      </c>
      <c r="AZ18" s="577" t="s">
        <v>496</v>
      </c>
      <c r="BA18" s="35"/>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row>
    <row r="19" spans="1:81" s="27" customFormat="1" ht="17.25" customHeight="1" x14ac:dyDescent="0.2">
      <c r="A19" s="35"/>
      <c r="B19" s="108" t="s">
        <v>320</v>
      </c>
      <c r="C19" s="71" t="s">
        <v>48</v>
      </c>
      <c r="D19" s="71" t="s">
        <v>174</v>
      </c>
      <c r="E19" s="71" t="s">
        <v>50</v>
      </c>
      <c r="F19" s="71" t="s">
        <v>336</v>
      </c>
      <c r="G19" s="71" t="s">
        <v>220</v>
      </c>
      <c r="H19" s="71" t="s">
        <v>147</v>
      </c>
      <c r="I19" s="71" t="s">
        <v>25</v>
      </c>
      <c r="J19" s="71" t="s">
        <v>106</v>
      </c>
      <c r="K19" s="71" t="s">
        <v>318</v>
      </c>
      <c r="L19" s="71" t="s">
        <v>257</v>
      </c>
      <c r="M19" s="71" t="s">
        <v>225</v>
      </c>
      <c r="N19" s="72">
        <v>5</v>
      </c>
      <c r="O19" s="71" t="s">
        <v>520</v>
      </c>
      <c r="P19" s="75">
        <v>1</v>
      </c>
      <c r="Q19" s="29">
        <f>+AQ19</f>
        <v>1</v>
      </c>
      <c r="R19" s="71" t="s">
        <v>60</v>
      </c>
      <c r="S19" s="71" t="s">
        <v>521</v>
      </c>
      <c r="T19" s="71" t="s">
        <v>522</v>
      </c>
      <c r="U19" s="73">
        <v>44562</v>
      </c>
      <c r="V19" s="71" t="s">
        <v>491</v>
      </c>
      <c r="W19" s="71" t="s">
        <v>162</v>
      </c>
      <c r="X19" s="84" t="s">
        <v>492</v>
      </c>
      <c r="Y19" s="72">
        <v>0</v>
      </c>
      <c r="Z19" s="69">
        <v>0</v>
      </c>
      <c r="AA19" s="71" t="s">
        <v>496</v>
      </c>
      <c r="AB19" s="72" t="s">
        <v>496</v>
      </c>
      <c r="AC19" s="72" t="s">
        <v>496</v>
      </c>
      <c r="AD19" s="71" t="s">
        <v>492</v>
      </c>
      <c r="AE19" s="72">
        <v>0</v>
      </c>
      <c r="AF19" s="72">
        <v>0</v>
      </c>
      <c r="AG19" s="96"/>
      <c r="AH19" s="71" t="s">
        <v>496</v>
      </c>
      <c r="AI19" s="71" t="s">
        <v>496</v>
      </c>
      <c r="AJ19" s="71" t="s">
        <v>523</v>
      </c>
      <c r="AK19" s="75">
        <v>0.5</v>
      </c>
      <c r="AL19" s="664">
        <v>0</v>
      </c>
      <c r="AM19" s="676">
        <f>+(Tabla4[[#This Row],[Avance cuantitativo
III trimestre]]/Tabla4[[#This Row],[Programación  meta
III trimestre ]])*100%</f>
        <v>0</v>
      </c>
      <c r="AN19" s="681" t="s">
        <v>524</v>
      </c>
      <c r="AO19" s="36" t="s">
        <v>518</v>
      </c>
      <c r="AP19" s="71" t="s">
        <v>525</v>
      </c>
      <c r="AQ19" s="105">
        <v>1</v>
      </c>
      <c r="AR19" s="69">
        <v>0</v>
      </c>
      <c r="AS19" s="71" t="s">
        <v>496</v>
      </c>
      <c r="AT19" s="71" t="s">
        <v>496</v>
      </c>
      <c r="AU19" s="71" t="s">
        <v>496</v>
      </c>
      <c r="AV19" s="599"/>
      <c r="AW19" s="603">
        <f>+Tabla4[[#This Row],[Suma programación anual]]</f>
        <v>1</v>
      </c>
      <c r="AX19" s="602">
        <f>+Tabla4[[#This Row],[Programación  meta
III trimestre ]]</f>
        <v>0.5</v>
      </c>
      <c r="AY19" s="602">
        <f t="shared" si="2"/>
        <v>0.5</v>
      </c>
      <c r="AZ19" s="577" t="s">
        <v>496</v>
      </c>
      <c r="BA19" s="35"/>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row>
    <row r="20" spans="1:81" s="27" customFormat="1" ht="17.25" hidden="1" customHeight="1" x14ac:dyDescent="0.2">
      <c r="A20" s="35"/>
      <c r="B20" s="108" t="s">
        <v>320</v>
      </c>
      <c r="C20" s="71" t="s">
        <v>63</v>
      </c>
      <c r="D20" s="71" t="s">
        <v>49</v>
      </c>
      <c r="E20" s="71" t="s">
        <v>20</v>
      </c>
      <c r="F20" s="71" t="s">
        <v>336</v>
      </c>
      <c r="G20" s="71" t="s">
        <v>186</v>
      </c>
      <c r="H20" s="71" t="s">
        <v>82</v>
      </c>
      <c r="I20" s="71" t="s">
        <v>25</v>
      </c>
      <c r="J20" s="71" t="s">
        <v>106</v>
      </c>
      <c r="K20" s="71" t="s">
        <v>325</v>
      </c>
      <c r="L20" s="71" t="s">
        <v>257</v>
      </c>
      <c r="M20" s="71" t="s">
        <v>233</v>
      </c>
      <c r="N20" s="72">
        <v>6</v>
      </c>
      <c r="O20" s="71" t="s">
        <v>526</v>
      </c>
      <c r="P20" s="72">
        <v>2</v>
      </c>
      <c r="Q20" s="72">
        <f>+Y20+AE20+AK20+AQ20</f>
        <v>2</v>
      </c>
      <c r="R20" s="71" t="s">
        <v>45</v>
      </c>
      <c r="S20" s="71" t="s">
        <v>527</v>
      </c>
      <c r="T20" s="71" t="s">
        <v>528</v>
      </c>
      <c r="U20" s="73">
        <v>44562</v>
      </c>
      <c r="V20" s="71" t="s">
        <v>491</v>
      </c>
      <c r="W20" s="71" t="s">
        <v>162</v>
      </c>
      <c r="X20" s="76" t="s">
        <v>492</v>
      </c>
      <c r="Y20" s="72">
        <v>0</v>
      </c>
      <c r="Z20" s="69">
        <v>0</v>
      </c>
      <c r="AA20" s="71" t="s">
        <v>496</v>
      </c>
      <c r="AB20" s="72" t="s">
        <v>496</v>
      </c>
      <c r="AC20" s="72" t="s">
        <v>496</v>
      </c>
      <c r="AD20" s="71" t="s">
        <v>529</v>
      </c>
      <c r="AE20" s="72">
        <v>1</v>
      </c>
      <c r="AF20" s="72">
        <v>1</v>
      </c>
      <c r="AG20" s="75">
        <f t="shared" si="1"/>
        <v>1</v>
      </c>
      <c r="AH20" s="653" t="s">
        <v>530</v>
      </c>
      <c r="AI20" s="71" t="s">
        <v>531</v>
      </c>
      <c r="AJ20" s="71" t="s">
        <v>492</v>
      </c>
      <c r="AK20" s="72">
        <v>0</v>
      </c>
      <c r="AL20" s="58"/>
      <c r="AM20" s="676" t="s">
        <v>496</v>
      </c>
      <c r="AN20" s="665" t="s">
        <v>532</v>
      </c>
      <c r="AO20" s="36" t="s">
        <v>496</v>
      </c>
      <c r="AP20" s="71" t="s">
        <v>529</v>
      </c>
      <c r="AQ20" s="102">
        <v>1</v>
      </c>
      <c r="AR20" s="69">
        <v>0</v>
      </c>
      <c r="AS20" s="71" t="s">
        <v>496</v>
      </c>
      <c r="AT20" s="71" t="s">
        <v>496</v>
      </c>
      <c r="AU20" s="71" t="s">
        <v>496</v>
      </c>
      <c r="AV20" s="599"/>
      <c r="AW20" s="601">
        <f>+Tabla4[[#This Row],[Programación  meta
I trimestre ]]+Tabla4[[#This Row],[Programación  meta
II trimestre ]]+Tabla4[[#This Row],[Programación  meta
III trimestre ]]+Tabla4[[#This Row],[Programación  meta
IV trimestre ]]</f>
        <v>2</v>
      </c>
      <c r="AX20" s="584">
        <f>+Tabla4[[#This Row],[Avance cuantitativo
I trimestre]]+Tabla4[[#This Row],[Avance cuantitativo
II trimestre]]+Tabla4[[#This Row],[Avance cuantitativo
III trimestre]]+AR20</f>
        <v>1</v>
      </c>
      <c r="AY20" s="602">
        <f t="shared" si="2"/>
        <v>0.5</v>
      </c>
      <c r="AZ20" s="577" t="s">
        <v>496</v>
      </c>
      <c r="BA20" s="35"/>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row>
    <row r="21" spans="1:81" s="27" customFormat="1" ht="17.25" hidden="1" customHeight="1" x14ac:dyDescent="0.2">
      <c r="A21" s="39"/>
      <c r="B21" s="108" t="s">
        <v>320</v>
      </c>
      <c r="C21" s="71" t="s">
        <v>48</v>
      </c>
      <c r="D21" s="71" t="s">
        <v>174</v>
      </c>
      <c r="E21" s="71" t="s">
        <v>533</v>
      </c>
      <c r="F21" s="71" t="s">
        <v>336</v>
      </c>
      <c r="G21" s="71" t="s">
        <v>186</v>
      </c>
      <c r="H21" s="71" t="s">
        <v>212</v>
      </c>
      <c r="I21" s="71" t="s">
        <v>25</v>
      </c>
      <c r="J21" s="71" t="s">
        <v>106</v>
      </c>
      <c r="K21" s="71" t="s">
        <v>325</v>
      </c>
      <c r="L21" s="71" t="s">
        <v>257</v>
      </c>
      <c r="M21" s="71" t="s">
        <v>225</v>
      </c>
      <c r="N21" s="72">
        <v>7</v>
      </c>
      <c r="O21" s="84" t="s">
        <v>534</v>
      </c>
      <c r="P21" s="75">
        <v>1</v>
      </c>
      <c r="Q21" s="29">
        <f>+AQ21</f>
        <v>1</v>
      </c>
      <c r="R21" s="71" t="s">
        <v>60</v>
      </c>
      <c r="S21" s="84" t="s">
        <v>535</v>
      </c>
      <c r="T21" s="71" t="s">
        <v>536</v>
      </c>
      <c r="U21" s="87">
        <v>44562</v>
      </c>
      <c r="V21" s="71" t="s">
        <v>491</v>
      </c>
      <c r="W21" s="71" t="s">
        <v>162</v>
      </c>
      <c r="X21" s="84" t="s">
        <v>492</v>
      </c>
      <c r="Y21" s="72">
        <v>0</v>
      </c>
      <c r="Z21" s="69">
        <v>0</v>
      </c>
      <c r="AA21" s="71" t="s">
        <v>496</v>
      </c>
      <c r="AB21" s="72" t="s">
        <v>496</v>
      </c>
      <c r="AC21" s="72" t="s">
        <v>496</v>
      </c>
      <c r="AD21" s="84" t="s">
        <v>537</v>
      </c>
      <c r="AE21" s="112">
        <v>0.5</v>
      </c>
      <c r="AF21" s="75">
        <v>0.5</v>
      </c>
      <c r="AG21" s="75">
        <f t="shared" si="1"/>
        <v>1</v>
      </c>
      <c r="AH21" s="653" t="s">
        <v>538</v>
      </c>
      <c r="AI21" s="71" t="s">
        <v>504</v>
      </c>
      <c r="AJ21" s="71" t="s">
        <v>492</v>
      </c>
      <c r="AK21" s="72">
        <v>0</v>
      </c>
      <c r="AL21" s="58"/>
      <c r="AM21" s="676" t="s">
        <v>496</v>
      </c>
      <c r="AN21" s="36" t="s">
        <v>496</v>
      </c>
      <c r="AO21" s="36" t="s">
        <v>496</v>
      </c>
      <c r="AP21" s="71" t="s">
        <v>539</v>
      </c>
      <c r="AQ21" s="105">
        <v>1</v>
      </c>
      <c r="AR21" s="69">
        <v>0</v>
      </c>
      <c r="AS21" s="71" t="s">
        <v>496</v>
      </c>
      <c r="AT21" s="71" t="s">
        <v>496</v>
      </c>
      <c r="AU21" s="71" t="s">
        <v>496</v>
      </c>
      <c r="AV21" s="599"/>
      <c r="AW21" s="603">
        <f>+Tabla4[[#This Row],[Suma programación anual]]</f>
        <v>1</v>
      </c>
      <c r="AX21" s="602">
        <f>+Tabla4[[#This Row],[Programación  meta
II trimestre ]]</f>
        <v>0.5</v>
      </c>
      <c r="AY21" s="602">
        <f t="shared" si="2"/>
        <v>0.5</v>
      </c>
      <c r="AZ21" s="594" t="s">
        <v>496</v>
      </c>
      <c r="BA21" s="39"/>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row>
    <row r="22" spans="1:81" s="40" customFormat="1" ht="17.25" customHeight="1" x14ac:dyDescent="0.2">
      <c r="A22" s="39"/>
      <c r="B22" s="108" t="s">
        <v>320</v>
      </c>
      <c r="C22" s="71" t="s">
        <v>48</v>
      </c>
      <c r="D22" s="71" t="s">
        <v>174</v>
      </c>
      <c r="E22" s="71" t="s">
        <v>533</v>
      </c>
      <c r="F22" s="71" t="s">
        <v>540</v>
      </c>
      <c r="G22" s="71" t="s">
        <v>541</v>
      </c>
      <c r="H22" s="71" t="s">
        <v>542</v>
      </c>
      <c r="I22" s="71" t="s">
        <v>25</v>
      </c>
      <c r="J22" s="71" t="s">
        <v>106</v>
      </c>
      <c r="K22" s="71" t="s">
        <v>325</v>
      </c>
      <c r="L22" s="71" t="s">
        <v>257</v>
      </c>
      <c r="M22" s="71" t="s">
        <v>225</v>
      </c>
      <c r="N22" s="72">
        <v>8</v>
      </c>
      <c r="O22" s="71" t="s">
        <v>543</v>
      </c>
      <c r="P22" s="72">
        <v>4</v>
      </c>
      <c r="Q22" s="72">
        <f>+Y22+AE22+AK22+AQ22</f>
        <v>4</v>
      </c>
      <c r="R22" s="71" t="s">
        <v>45</v>
      </c>
      <c r="S22" s="71" t="s">
        <v>544</v>
      </c>
      <c r="T22" s="71" t="s">
        <v>545</v>
      </c>
      <c r="U22" s="73">
        <v>44562</v>
      </c>
      <c r="V22" s="71" t="s">
        <v>491</v>
      </c>
      <c r="W22" s="71" t="s">
        <v>162</v>
      </c>
      <c r="X22" s="71" t="s">
        <v>546</v>
      </c>
      <c r="Y22" s="72">
        <v>1</v>
      </c>
      <c r="Z22" s="72">
        <v>1</v>
      </c>
      <c r="AA22" s="96">
        <f>(Z22/Y22)</f>
        <v>1</v>
      </c>
      <c r="AB22" s="654" t="s">
        <v>547</v>
      </c>
      <c r="AC22" s="99" t="s">
        <v>504</v>
      </c>
      <c r="AD22" s="71" t="s">
        <v>546</v>
      </c>
      <c r="AE22" s="72">
        <v>1</v>
      </c>
      <c r="AF22" s="72">
        <v>1</v>
      </c>
      <c r="AG22" s="75">
        <f t="shared" si="1"/>
        <v>1</v>
      </c>
      <c r="AH22" s="653" t="s">
        <v>548</v>
      </c>
      <c r="AI22" s="71" t="s">
        <v>504</v>
      </c>
      <c r="AJ22" s="71" t="s">
        <v>546</v>
      </c>
      <c r="AK22" s="72">
        <v>1</v>
      </c>
      <c r="AL22" s="58">
        <v>1</v>
      </c>
      <c r="AM22" s="676">
        <f>+(Tabla4[[#This Row],[Avance cuantitativo
III trimestre]]/Tabla4[[#This Row],[Programación  meta
III trimestre ]])*100%</f>
        <v>1</v>
      </c>
      <c r="AN22" s="681" t="s">
        <v>532</v>
      </c>
      <c r="AO22" s="36" t="s">
        <v>504</v>
      </c>
      <c r="AP22" s="71" t="s">
        <v>546</v>
      </c>
      <c r="AQ22" s="102">
        <v>1</v>
      </c>
      <c r="AR22" s="69">
        <v>0</v>
      </c>
      <c r="AS22" s="84" t="s">
        <v>496</v>
      </c>
      <c r="AT22" s="84" t="s">
        <v>496</v>
      </c>
      <c r="AU22" s="84" t="s">
        <v>496</v>
      </c>
      <c r="AV22" s="604"/>
      <c r="AW22" s="601">
        <f>+Tabla4[[#This Row],[Programación  meta
I trimestre ]]+Tabla4[[#This Row],[Programación  meta
II trimestre ]]+Tabla4[[#This Row],[Programación  meta
III trimestre ]]+Tabla4[[#This Row],[Programación  meta
IV trimestre ]]</f>
        <v>4</v>
      </c>
      <c r="AX22" s="584">
        <f>+Tabla4[[#This Row],[Avance cuantitativo
I trimestre]]+Tabla4[[#This Row],[Avance cuantitativo
II trimestre]]+Tabla4[[#This Row],[Avance cuantitativo
III trimestre]]+AR22</f>
        <v>3</v>
      </c>
      <c r="AY22" s="602">
        <f t="shared" si="2"/>
        <v>0.75</v>
      </c>
      <c r="AZ22" s="605" t="s">
        <v>496</v>
      </c>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row>
    <row r="23" spans="1:81" s="40" customFormat="1" ht="17.25" hidden="1" customHeight="1" x14ac:dyDescent="0.2">
      <c r="A23" s="39"/>
      <c r="B23" s="108" t="s">
        <v>320</v>
      </c>
      <c r="C23" s="71" t="s">
        <v>48</v>
      </c>
      <c r="D23" s="71" t="s">
        <v>174</v>
      </c>
      <c r="E23" s="71" t="s">
        <v>533</v>
      </c>
      <c r="F23" s="71" t="s">
        <v>336</v>
      </c>
      <c r="G23" s="84" t="s">
        <v>541</v>
      </c>
      <c r="H23" s="84" t="s">
        <v>39</v>
      </c>
      <c r="I23" s="84" t="s">
        <v>25</v>
      </c>
      <c r="J23" s="84" t="s">
        <v>106</v>
      </c>
      <c r="K23" s="84" t="s">
        <v>325</v>
      </c>
      <c r="L23" s="71" t="s">
        <v>257</v>
      </c>
      <c r="M23" s="71" t="s">
        <v>225</v>
      </c>
      <c r="N23" s="72">
        <v>9</v>
      </c>
      <c r="O23" s="84" t="s">
        <v>549</v>
      </c>
      <c r="P23" s="112">
        <v>1</v>
      </c>
      <c r="Q23" s="75">
        <f>(+Y23+AE23+AK23+AQ23)/2</f>
        <v>1</v>
      </c>
      <c r="R23" s="84" t="s">
        <v>30</v>
      </c>
      <c r="S23" s="84" t="s">
        <v>550</v>
      </c>
      <c r="T23" s="84" t="s">
        <v>551</v>
      </c>
      <c r="U23" s="73">
        <v>44562</v>
      </c>
      <c r="V23" s="73">
        <v>44926</v>
      </c>
      <c r="W23" s="84" t="s">
        <v>162</v>
      </c>
      <c r="X23" s="113" t="s">
        <v>492</v>
      </c>
      <c r="Y23" s="77">
        <v>0</v>
      </c>
      <c r="Z23" s="69">
        <v>0</v>
      </c>
      <c r="AA23" s="114"/>
      <c r="AB23" s="72"/>
      <c r="AC23" s="72"/>
      <c r="AD23" s="71" t="s">
        <v>552</v>
      </c>
      <c r="AE23" s="75">
        <v>1</v>
      </c>
      <c r="AF23" s="75">
        <v>1</v>
      </c>
      <c r="AG23" s="75">
        <f t="shared" si="1"/>
        <v>1</v>
      </c>
      <c r="AH23" s="654" t="s">
        <v>553</v>
      </c>
      <c r="AI23" s="71" t="s">
        <v>504</v>
      </c>
      <c r="AJ23" s="113" t="s">
        <v>492</v>
      </c>
      <c r="AK23" s="77">
        <v>0</v>
      </c>
      <c r="AL23" s="58"/>
      <c r="AM23" s="678"/>
      <c r="AN23" s="36"/>
      <c r="AO23" s="41"/>
      <c r="AP23" s="71" t="s">
        <v>552</v>
      </c>
      <c r="AQ23" s="119">
        <v>1</v>
      </c>
      <c r="AR23" s="69">
        <v>0</v>
      </c>
      <c r="AS23" s="114"/>
      <c r="AT23" s="84"/>
      <c r="AU23" s="114"/>
      <c r="AV23" s="604"/>
      <c r="AW23" s="603">
        <f>+Tabla4[[#This Row],[Suma programación anual]]</f>
        <v>1</v>
      </c>
      <c r="AX23" s="602">
        <f>+(Tabla4[[#This Row],[Avance cuantitativo
I trimestre]]+Tabla4[[#This Row],[Avance cuantitativo
II trimestre]]+Tabla4[[#This Row],[Avance cuantitativo
III trimestre]]+AR23)/2</f>
        <v>0.5</v>
      </c>
      <c r="AY23" s="602">
        <f t="shared" si="2"/>
        <v>0.5</v>
      </c>
      <c r="AZ23" s="606"/>
      <c r="BA23" s="39"/>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row>
    <row r="24" spans="1:81" s="37" customFormat="1" ht="17.25" hidden="1" customHeight="1" x14ac:dyDescent="0.2">
      <c r="A24" s="39"/>
      <c r="B24" s="108" t="s">
        <v>320</v>
      </c>
      <c r="C24" s="71" t="s">
        <v>48</v>
      </c>
      <c r="D24" s="71" t="s">
        <v>174</v>
      </c>
      <c r="E24" s="71" t="s">
        <v>533</v>
      </c>
      <c r="F24" s="71" t="s">
        <v>336</v>
      </c>
      <c r="G24" s="84" t="s">
        <v>186</v>
      </c>
      <c r="H24" s="84" t="s">
        <v>212</v>
      </c>
      <c r="I24" s="84" t="s">
        <v>25</v>
      </c>
      <c r="J24" s="84" t="s">
        <v>106</v>
      </c>
      <c r="K24" s="84" t="s">
        <v>325</v>
      </c>
      <c r="L24" s="71" t="s">
        <v>257</v>
      </c>
      <c r="M24" s="71" t="s">
        <v>225</v>
      </c>
      <c r="N24" s="72">
        <v>10</v>
      </c>
      <c r="O24" s="84" t="s">
        <v>554</v>
      </c>
      <c r="P24" s="77">
        <v>2</v>
      </c>
      <c r="Q24" s="72">
        <f>+Y24+AE24+AK24+AQ24</f>
        <v>2</v>
      </c>
      <c r="R24" s="84" t="s">
        <v>45</v>
      </c>
      <c r="S24" s="71" t="s">
        <v>555</v>
      </c>
      <c r="T24" s="71" t="s">
        <v>556</v>
      </c>
      <c r="U24" s="73">
        <v>44562</v>
      </c>
      <c r="V24" s="71" t="s">
        <v>491</v>
      </c>
      <c r="W24" s="84" t="s">
        <v>162</v>
      </c>
      <c r="X24" s="76" t="s">
        <v>492</v>
      </c>
      <c r="Y24" s="77">
        <v>0</v>
      </c>
      <c r="Z24" s="69">
        <v>0</v>
      </c>
      <c r="AA24" s="84"/>
      <c r="AB24" s="72"/>
      <c r="AC24" s="72"/>
      <c r="AD24" s="71" t="s">
        <v>557</v>
      </c>
      <c r="AE24" s="72">
        <v>1</v>
      </c>
      <c r="AF24" s="72">
        <v>1</v>
      </c>
      <c r="AG24" s="75">
        <f t="shared" si="1"/>
        <v>1</v>
      </c>
      <c r="AH24" s="653" t="s">
        <v>558</v>
      </c>
      <c r="AI24" s="71" t="s">
        <v>504</v>
      </c>
      <c r="AJ24" s="71" t="s">
        <v>492</v>
      </c>
      <c r="AK24" s="77">
        <v>0</v>
      </c>
      <c r="AL24" s="58"/>
      <c r="AM24" s="677"/>
      <c r="AN24" s="36"/>
      <c r="AO24" s="32"/>
      <c r="AP24" s="71" t="s">
        <v>557</v>
      </c>
      <c r="AQ24" s="102">
        <v>1</v>
      </c>
      <c r="AR24" s="69">
        <v>0</v>
      </c>
      <c r="AS24" s="84"/>
      <c r="AT24" s="84"/>
      <c r="AU24" s="84"/>
      <c r="AV24" s="604"/>
      <c r="AW24" s="601">
        <f>+Tabla4[[#This Row],[Programación  meta
I trimestre ]]+Tabla4[[#This Row],[Programación  meta
II trimestre ]]+Tabla4[[#This Row],[Programación  meta
III trimestre ]]+Tabla4[[#This Row],[Programación  meta
IV trimestre ]]</f>
        <v>2</v>
      </c>
      <c r="AX24" s="584">
        <f>+Tabla4[[#This Row],[Avance cuantitativo
I trimestre]]+Tabla4[[#This Row],[Avance cuantitativo
II trimestre]]+Tabla4[[#This Row],[Avance cuantitativo
III trimestre]]+AR24</f>
        <v>1</v>
      </c>
      <c r="AY24" s="602">
        <f t="shared" si="2"/>
        <v>0.5</v>
      </c>
      <c r="AZ24" s="605"/>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row>
    <row r="25" spans="1:81" s="37" customFormat="1" ht="17.25" hidden="1" customHeight="1" x14ac:dyDescent="0.2">
      <c r="A25" s="40"/>
      <c r="B25" s="109" t="s">
        <v>293</v>
      </c>
      <c r="C25" s="71" t="s">
        <v>48</v>
      </c>
      <c r="D25" s="71" t="s">
        <v>559</v>
      </c>
      <c r="E25" s="68" t="s">
        <v>91</v>
      </c>
      <c r="F25" s="68" t="s">
        <v>560</v>
      </c>
      <c r="G25" s="68" t="s">
        <v>186</v>
      </c>
      <c r="H25" s="68" t="s">
        <v>212</v>
      </c>
      <c r="I25" s="68" t="s">
        <v>25</v>
      </c>
      <c r="J25" s="68" t="s">
        <v>106</v>
      </c>
      <c r="K25" s="68" t="s">
        <v>402</v>
      </c>
      <c r="L25" s="68" t="s">
        <v>257</v>
      </c>
      <c r="M25" s="71" t="s">
        <v>487</v>
      </c>
      <c r="N25" s="72">
        <v>11</v>
      </c>
      <c r="O25" s="68" t="s">
        <v>561</v>
      </c>
      <c r="P25" s="74">
        <v>1</v>
      </c>
      <c r="Q25" s="75">
        <f>(+Y25+AE25+AK25+AQ25)/4</f>
        <v>0.5</v>
      </c>
      <c r="R25" s="68" t="s">
        <v>30</v>
      </c>
      <c r="S25" s="68" t="s">
        <v>562</v>
      </c>
      <c r="T25" s="68" t="s">
        <v>563</v>
      </c>
      <c r="U25" s="70">
        <v>44562</v>
      </c>
      <c r="V25" s="70">
        <v>44926</v>
      </c>
      <c r="W25" s="68" t="s">
        <v>162</v>
      </c>
      <c r="X25" s="68" t="s">
        <v>564</v>
      </c>
      <c r="Y25" s="74">
        <v>1</v>
      </c>
      <c r="Z25" s="74">
        <v>1.1399999999999999</v>
      </c>
      <c r="AA25" s="96">
        <v>1</v>
      </c>
      <c r="AB25" s="98" t="s">
        <v>565</v>
      </c>
      <c r="AC25" s="99" t="s">
        <v>504</v>
      </c>
      <c r="AD25" s="68" t="s">
        <v>564</v>
      </c>
      <c r="AE25" s="74">
        <v>1</v>
      </c>
      <c r="AF25" s="75">
        <v>1</v>
      </c>
      <c r="AG25" s="75">
        <f t="shared" si="1"/>
        <v>1</v>
      </c>
      <c r="AH25" s="553" t="s">
        <v>566</v>
      </c>
      <c r="AI25" s="71" t="s">
        <v>504</v>
      </c>
      <c r="AJ25" s="68" t="s">
        <v>567</v>
      </c>
      <c r="AK25" s="74">
        <v>0</v>
      </c>
      <c r="AL25" s="58"/>
      <c r="AM25" s="679"/>
      <c r="AN25" s="44"/>
      <c r="AO25" s="38"/>
      <c r="AP25" s="68" t="s">
        <v>567</v>
      </c>
      <c r="AQ25" s="74">
        <v>0</v>
      </c>
      <c r="AR25" s="69">
        <v>0</v>
      </c>
      <c r="AS25" s="76"/>
      <c r="AT25" s="76"/>
      <c r="AU25" s="76"/>
      <c r="AV25" s="607"/>
      <c r="AW25" s="601">
        <v>0</v>
      </c>
      <c r="AX25" s="584">
        <v>0</v>
      </c>
      <c r="AY25" s="602">
        <v>0</v>
      </c>
      <c r="AZ25" s="608" t="s">
        <v>567</v>
      </c>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row>
    <row r="26" spans="1:81" s="37" customFormat="1" ht="17.25" customHeight="1" x14ac:dyDescent="0.2">
      <c r="A26" s="40"/>
      <c r="B26" s="108" t="s">
        <v>320</v>
      </c>
      <c r="C26" s="71" t="s">
        <v>48</v>
      </c>
      <c r="D26" s="68" t="s">
        <v>174</v>
      </c>
      <c r="E26" s="68" t="s">
        <v>102</v>
      </c>
      <c r="F26" s="68" t="s">
        <v>336</v>
      </c>
      <c r="G26" s="68" t="s">
        <v>53</v>
      </c>
      <c r="H26" s="68" t="s">
        <v>79</v>
      </c>
      <c r="I26" s="68" t="s">
        <v>55</v>
      </c>
      <c r="J26" s="68" t="s">
        <v>106</v>
      </c>
      <c r="K26" s="68" t="s">
        <v>402</v>
      </c>
      <c r="L26" s="68" t="s">
        <v>252</v>
      </c>
      <c r="M26" s="71" t="s">
        <v>225</v>
      </c>
      <c r="N26" s="72">
        <v>12</v>
      </c>
      <c r="O26" s="68" t="s">
        <v>568</v>
      </c>
      <c r="P26" s="74">
        <v>1</v>
      </c>
      <c r="Q26" s="75">
        <f>(+Y26+AE26+AK26+AQ26)/4</f>
        <v>1</v>
      </c>
      <c r="R26" s="68" t="s">
        <v>30</v>
      </c>
      <c r="S26" s="68" t="s">
        <v>569</v>
      </c>
      <c r="T26" s="68" t="s">
        <v>570</v>
      </c>
      <c r="U26" s="70">
        <v>44562</v>
      </c>
      <c r="V26" s="70">
        <v>44926</v>
      </c>
      <c r="W26" s="68" t="s">
        <v>162</v>
      </c>
      <c r="X26" s="68" t="s">
        <v>571</v>
      </c>
      <c r="Y26" s="74">
        <v>1</v>
      </c>
      <c r="Z26" s="74">
        <v>1</v>
      </c>
      <c r="AA26" s="96">
        <f>(Z26/Y26)</f>
        <v>1</v>
      </c>
      <c r="AB26" s="98" t="s">
        <v>572</v>
      </c>
      <c r="AC26" s="99" t="s">
        <v>504</v>
      </c>
      <c r="AD26" s="68" t="s">
        <v>571</v>
      </c>
      <c r="AE26" s="74">
        <v>1</v>
      </c>
      <c r="AF26" s="75">
        <v>0.88</v>
      </c>
      <c r="AG26" s="75">
        <f t="shared" si="1"/>
        <v>0.88</v>
      </c>
      <c r="AH26" s="554" t="s">
        <v>573</v>
      </c>
      <c r="AI26" s="71" t="s">
        <v>504</v>
      </c>
      <c r="AJ26" s="68" t="s">
        <v>571</v>
      </c>
      <c r="AK26" s="74">
        <v>1</v>
      </c>
      <c r="AL26" s="631">
        <v>1</v>
      </c>
      <c r="AM26" s="676">
        <f>+(Tabla4[[#This Row],[Avance cuantitativo
III trimestre]]/Tabla4[[#This Row],[Programación  meta
III trimestre ]])*100%</f>
        <v>1</v>
      </c>
      <c r="AN26" s="554" t="s">
        <v>574</v>
      </c>
      <c r="AO26" s="36" t="s">
        <v>504</v>
      </c>
      <c r="AP26" s="68" t="s">
        <v>571</v>
      </c>
      <c r="AQ26" s="103">
        <v>1</v>
      </c>
      <c r="AR26" s="69">
        <v>0</v>
      </c>
      <c r="AS26" s="76"/>
      <c r="AT26" s="76"/>
      <c r="AU26" s="76"/>
      <c r="AV26" s="607"/>
      <c r="AW26" s="603">
        <f>(+Tabla4[[#This Row],[Programación  meta
I trimestre ]]+Tabla4[[#This Row],[Programación  meta
II trimestre ]]+Tabla4[[#This Row],[Programación  meta
III trimestre ]]+Tabla4[[#This Row],[Programación  meta
IV trimestre ]])/4</f>
        <v>1</v>
      </c>
      <c r="AX26" s="602">
        <f>(+Tabla4[[#This Row],[Avance cuantitativo
I trimestre]]+Tabla4[[#This Row],[Avance cuantitativo
II trimestre]]+Tabla4[[#This Row],[Avance cuantitativo
III trimestre]]+AR26)/4</f>
        <v>0.72</v>
      </c>
      <c r="AY26" s="602">
        <f t="shared" si="2"/>
        <v>0.72</v>
      </c>
      <c r="AZ26" s="609"/>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row>
    <row r="27" spans="1:81" s="40" customFormat="1" ht="17.25" customHeight="1" x14ac:dyDescent="0.2">
      <c r="B27" s="110" t="s">
        <v>305</v>
      </c>
      <c r="C27" s="71" t="s">
        <v>48</v>
      </c>
      <c r="D27" s="76" t="s">
        <v>575</v>
      </c>
      <c r="E27" s="71" t="s">
        <v>533</v>
      </c>
      <c r="F27" s="76" t="s">
        <v>298</v>
      </c>
      <c r="G27" s="76" t="s">
        <v>176</v>
      </c>
      <c r="H27" s="76" t="s">
        <v>94</v>
      </c>
      <c r="I27" s="76" t="s">
        <v>25</v>
      </c>
      <c r="J27" s="76" t="s">
        <v>138</v>
      </c>
      <c r="K27" s="76" t="s">
        <v>359</v>
      </c>
      <c r="L27" s="76" t="s">
        <v>576</v>
      </c>
      <c r="M27" s="76" t="s">
        <v>225</v>
      </c>
      <c r="N27" s="72">
        <v>13</v>
      </c>
      <c r="O27" s="76" t="s">
        <v>577</v>
      </c>
      <c r="P27" s="81">
        <v>2</v>
      </c>
      <c r="Q27" s="72">
        <f>+Y27+AE27+AK27+AQ27</f>
        <v>2</v>
      </c>
      <c r="R27" s="76" t="s">
        <v>45</v>
      </c>
      <c r="S27" s="76" t="s">
        <v>578</v>
      </c>
      <c r="T27" s="76" t="s">
        <v>579</v>
      </c>
      <c r="U27" s="79">
        <v>44562</v>
      </c>
      <c r="V27" s="76" t="s">
        <v>491</v>
      </c>
      <c r="W27" s="76" t="s">
        <v>110</v>
      </c>
      <c r="X27" s="76" t="s">
        <v>492</v>
      </c>
      <c r="Y27" s="81">
        <v>0</v>
      </c>
      <c r="Z27" s="69">
        <v>0</v>
      </c>
      <c r="AA27" s="76" t="s">
        <v>496</v>
      </c>
      <c r="AB27" s="69" t="s">
        <v>496</v>
      </c>
      <c r="AC27" s="69" t="s">
        <v>496</v>
      </c>
      <c r="AD27" s="76" t="s">
        <v>492</v>
      </c>
      <c r="AE27" s="81">
        <v>0</v>
      </c>
      <c r="AF27" s="72">
        <v>0</v>
      </c>
      <c r="AG27" s="96">
        <v>0</v>
      </c>
      <c r="AH27" s="84" t="s">
        <v>496</v>
      </c>
      <c r="AI27" s="76" t="s">
        <v>496</v>
      </c>
      <c r="AJ27" s="76" t="s">
        <v>580</v>
      </c>
      <c r="AK27" s="81">
        <v>1</v>
      </c>
      <c r="AL27" s="58">
        <v>1</v>
      </c>
      <c r="AM27" s="676">
        <f>+(Tabla4[[#This Row],[Avance cuantitativo
III trimestre]]/Tabla4[[#This Row],[Programación  meta
III trimestre ]])*100%</f>
        <v>1</v>
      </c>
      <c r="AN27" s="670" t="s">
        <v>581</v>
      </c>
      <c r="AO27" s="36" t="s">
        <v>504</v>
      </c>
      <c r="AP27" s="76" t="s">
        <v>582</v>
      </c>
      <c r="AQ27" s="106">
        <v>1</v>
      </c>
      <c r="AR27" s="69">
        <v>0</v>
      </c>
      <c r="AS27" s="76"/>
      <c r="AT27" s="76"/>
      <c r="AU27" s="76"/>
      <c r="AV27" s="607"/>
      <c r="AW27" s="601">
        <f>+Tabla4[[#This Row],[Programación  meta
I trimestre ]]+Tabla4[[#This Row],[Programación  meta
II trimestre ]]+Tabla4[[#This Row],[Programación  meta
III trimestre ]]+Tabla4[[#This Row],[Programación  meta
IV trimestre ]]</f>
        <v>2</v>
      </c>
      <c r="AX27" s="584">
        <f>+Tabla4[[#This Row],[Avance cuantitativo
I trimestre]]+Tabla4[[#This Row],[Avance cuantitativo
II trimestre]]+Tabla4[[#This Row],[Avance cuantitativo
III trimestre]]+AR27</f>
        <v>1</v>
      </c>
      <c r="AY27" s="602">
        <f t="shared" si="2"/>
        <v>0.5</v>
      </c>
      <c r="AZ27" s="609"/>
    </row>
    <row r="28" spans="1:81" s="40" customFormat="1" ht="17.25" customHeight="1" x14ac:dyDescent="0.2">
      <c r="B28" s="109" t="s">
        <v>305</v>
      </c>
      <c r="C28" s="71" t="s">
        <v>48</v>
      </c>
      <c r="D28" s="68" t="s">
        <v>575</v>
      </c>
      <c r="E28" s="71" t="s">
        <v>533</v>
      </c>
      <c r="F28" s="68" t="s">
        <v>583</v>
      </c>
      <c r="G28" s="68" t="s">
        <v>81</v>
      </c>
      <c r="H28" s="68" t="s">
        <v>105</v>
      </c>
      <c r="I28" s="68" t="s">
        <v>25</v>
      </c>
      <c r="J28" s="68" t="s">
        <v>138</v>
      </c>
      <c r="K28" s="68" t="s">
        <v>356</v>
      </c>
      <c r="L28" s="68" t="s">
        <v>215</v>
      </c>
      <c r="M28" s="68" t="s">
        <v>225</v>
      </c>
      <c r="N28" s="72">
        <v>14</v>
      </c>
      <c r="O28" s="68" t="s">
        <v>584</v>
      </c>
      <c r="P28" s="69">
        <v>12</v>
      </c>
      <c r="Q28" s="72">
        <f>+Y28+AE28+AK28+AQ28</f>
        <v>12</v>
      </c>
      <c r="R28" s="68" t="s">
        <v>45</v>
      </c>
      <c r="S28" s="68" t="s">
        <v>585</v>
      </c>
      <c r="T28" s="68" t="s">
        <v>586</v>
      </c>
      <c r="U28" s="70">
        <v>44562</v>
      </c>
      <c r="V28" s="68" t="s">
        <v>491</v>
      </c>
      <c r="W28" s="68" t="s">
        <v>110</v>
      </c>
      <c r="X28" s="68" t="s">
        <v>587</v>
      </c>
      <c r="Y28" s="69">
        <v>3</v>
      </c>
      <c r="Z28" s="69">
        <v>3</v>
      </c>
      <c r="AA28" s="96">
        <f>(Z28/Y28)</f>
        <v>1</v>
      </c>
      <c r="AB28" s="98" t="s">
        <v>588</v>
      </c>
      <c r="AC28" s="99" t="s">
        <v>504</v>
      </c>
      <c r="AD28" s="68" t="s">
        <v>589</v>
      </c>
      <c r="AE28" s="69">
        <v>3</v>
      </c>
      <c r="AF28" s="72">
        <v>3</v>
      </c>
      <c r="AG28" s="75">
        <f t="shared" si="1"/>
        <v>1</v>
      </c>
      <c r="AH28" s="76" t="s">
        <v>590</v>
      </c>
      <c r="AI28" s="71" t="s">
        <v>504</v>
      </c>
      <c r="AJ28" s="68" t="s">
        <v>591</v>
      </c>
      <c r="AK28" s="69">
        <v>3</v>
      </c>
      <c r="AL28" s="58">
        <v>3</v>
      </c>
      <c r="AM28" s="676">
        <f>+(Tabla4[[#This Row],[Avance cuantitativo
III trimestre]]/Tabla4[[#This Row],[Programación  meta
III trimestre ]])*100%</f>
        <v>1</v>
      </c>
      <c r="AN28" s="670" t="s">
        <v>592</v>
      </c>
      <c r="AO28" s="36" t="s">
        <v>504</v>
      </c>
      <c r="AP28" s="68" t="s">
        <v>593</v>
      </c>
      <c r="AQ28" s="104">
        <v>3</v>
      </c>
      <c r="AR28" s="69">
        <v>0</v>
      </c>
      <c r="AS28" s="76"/>
      <c r="AT28" s="76"/>
      <c r="AU28" s="76"/>
      <c r="AV28" s="607"/>
      <c r="AW28" s="601">
        <f>+Tabla4[[#This Row],[Programación  meta
I trimestre ]]+Tabla4[[#This Row],[Programación  meta
II trimestre ]]+Tabla4[[#This Row],[Programación  meta
III trimestre ]]+Tabla4[[#This Row],[Programación  meta
IV trimestre ]]</f>
        <v>12</v>
      </c>
      <c r="AX28" s="584">
        <f>+Tabla4[[#This Row],[Avance cuantitativo
I trimestre]]+Tabla4[[#This Row],[Avance cuantitativo
II trimestre]]+Tabla4[[#This Row],[Avance cuantitativo
III trimestre]]+AR28</f>
        <v>9</v>
      </c>
      <c r="AY28" s="602">
        <f t="shared" si="2"/>
        <v>0.75</v>
      </c>
      <c r="AZ28" s="595"/>
    </row>
    <row r="29" spans="1:81" s="40" customFormat="1" ht="17.25" customHeight="1" x14ac:dyDescent="0.2">
      <c r="B29" s="109" t="s">
        <v>308</v>
      </c>
      <c r="C29" s="71" t="s">
        <v>48</v>
      </c>
      <c r="D29" s="68" t="s">
        <v>575</v>
      </c>
      <c r="E29" s="71" t="s">
        <v>533</v>
      </c>
      <c r="F29" s="68" t="s">
        <v>583</v>
      </c>
      <c r="G29" s="68" t="s">
        <v>93</v>
      </c>
      <c r="H29" s="68" t="s">
        <v>137</v>
      </c>
      <c r="I29" s="68" t="s">
        <v>25</v>
      </c>
      <c r="J29" s="68" t="s">
        <v>138</v>
      </c>
      <c r="K29" s="68" t="s">
        <v>362</v>
      </c>
      <c r="L29" s="68" t="s">
        <v>252</v>
      </c>
      <c r="M29" s="68" t="s">
        <v>225</v>
      </c>
      <c r="N29" s="72">
        <v>15</v>
      </c>
      <c r="O29" s="68" t="s">
        <v>594</v>
      </c>
      <c r="P29" s="74">
        <v>1</v>
      </c>
      <c r="Q29" s="75">
        <f>(+Y29+AE29+AK29+AQ29)/4</f>
        <v>1</v>
      </c>
      <c r="R29" s="68" t="s">
        <v>30</v>
      </c>
      <c r="S29" s="68" t="s">
        <v>595</v>
      </c>
      <c r="T29" s="68" t="s">
        <v>570</v>
      </c>
      <c r="U29" s="70">
        <v>44562</v>
      </c>
      <c r="V29" s="70">
        <v>44592</v>
      </c>
      <c r="W29" s="68" t="s">
        <v>110</v>
      </c>
      <c r="X29" s="68" t="s">
        <v>571</v>
      </c>
      <c r="Y29" s="74">
        <v>1</v>
      </c>
      <c r="Z29" s="74">
        <v>1</v>
      </c>
      <c r="AA29" s="96">
        <f>(Z29/Y29)</f>
        <v>1</v>
      </c>
      <c r="AB29" s="98" t="s">
        <v>596</v>
      </c>
      <c r="AC29" s="99" t="s">
        <v>504</v>
      </c>
      <c r="AD29" s="68" t="s">
        <v>571</v>
      </c>
      <c r="AE29" s="74">
        <v>1</v>
      </c>
      <c r="AF29" s="75">
        <v>1</v>
      </c>
      <c r="AG29" s="75">
        <f t="shared" si="1"/>
        <v>1</v>
      </c>
      <c r="AH29" s="554" t="s">
        <v>597</v>
      </c>
      <c r="AI29" s="71" t="s">
        <v>504</v>
      </c>
      <c r="AJ29" s="68" t="s">
        <v>571</v>
      </c>
      <c r="AK29" s="74">
        <v>1</v>
      </c>
      <c r="AL29" s="631">
        <v>1</v>
      </c>
      <c r="AM29" s="676">
        <f>+(Tabla4[[#This Row],[Avance cuantitativo
III trimestre]]/Tabla4[[#This Row],[Programación  meta
III trimestre ]])*100%</f>
        <v>1</v>
      </c>
      <c r="AN29" s="554" t="s">
        <v>598</v>
      </c>
      <c r="AO29" s="36" t="s">
        <v>504</v>
      </c>
      <c r="AP29" s="68" t="s">
        <v>571</v>
      </c>
      <c r="AQ29" s="103">
        <v>1</v>
      </c>
      <c r="AR29" s="69">
        <v>0</v>
      </c>
      <c r="AS29" s="76"/>
      <c r="AT29" s="76"/>
      <c r="AU29" s="76"/>
      <c r="AV29" s="607"/>
      <c r="AW29" s="603">
        <f>(+Tabla4[[#This Row],[Programación  meta
I trimestre ]]+Tabla4[[#This Row],[Programación  meta
II trimestre ]]+Tabla4[[#This Row],[Programación  meta
III trimestre ]]+Tabla4[[#This Row],[Programación  meta
IV trimestre ]])/4</f>
        <v>1</v>
      </c>
      <c r="AX29" s="602">
        <f>(+Tabla4[[#This Row],[Avance cuantitativo
I trimestre]]+Tabla4[[#This Row],[Avance cuantitativo
II trimestre]]+Tabla4[[#This Row],[Avance cuantitativo
III trimestre]]+AR29)/4</f>
        <v>0.75</v>
      </c>
      <c r="AY29" s="602">
        <f t="shared" si="2"/>
        <v>0.75</v>
      </c>
      <c r="AZ29" s="609"/>
    </row>
    <row r="30" spans="1:81" s="39" customFormat="1" ht="17.25" hidden="1" customHeight="1" x14ac:dyDescent="0.2">
      <c r="A30" s="40"/>
      <c r="B30" s="109" t="s">
        <v>320</v>
      </c>
      <c r="C30" s="71" t="s">
        <v>48</v>
      </c>
      <c r="D30" s="68" t="s">
        <v>184</v>
      </c>
      <c r="E30" s="68" t="s">
        <v>102</v>
      </c>
      <c r="F30" s="68" t="s">
        <v>338</v>
      </c>
      <c r="G30" s="68" t="s">
        <v>186</v>
      </c>
      <c r="H30" s="68" t="s">
        <v>137</v>
      </c>
      <c r="I30" s="68" t="s">
        <v>25</v>
      </c>
      <c r="J30" s="68" t="s">
        <v>138</v>
      </c>
      <c r="K30" s="68" t="s">
        <v>402</v>
      </c>
      <c r="L30" s="68" t="s">
        <v>257</v>
      </c>
      <c r="M30" s="68" t="s">
        <v>225</v>
      </c>
      <c r="N30" s="72">
        <v>16</v>
      </c>
      <c r="O30" s="68" t="s">
        <v>599</v>
      </c>
      <c r="P30" s="74">
        <v>1</v>
      </c>
      <c r="Q30" s="75">
        <f>(+Y30+AE30+AK30+AQ30)/4</f>
        <v>0.5</v>
      </c>
      <c r="R30" s="68" t="s">
        <v>30</v>
      </c>
      <c r="S30" s="68" t="s">
        <v>562</v>
      </c>
      <c r="T30" s="68" t="s">
        <v>563</v>
      </c>
      <c r="U30" s="70">
        <v>44562</v>
      </c>
      <c r="V30" s="70">
        <v>44592</v>
      </c>
      <c r="W30" s="68" t="s">
        <v>110</v>
      </c>
      <c r="X30" s="68" t="s">
        <v>564</v>
      </c>
      <c r="Y30" s="74">
        <v>1</v>
      </c>
      <c r="Z30" s="74">
        <v>0.86</v>
      </c>
      <c r="AA30" s="96">
        <f>(Z30/Y30)</f>
        <v>0.86</v>
      </c>
      <c r="AB30" s="98" t="s">
        <v>565</v>
      </c>
      <c r="AC30" s="99" t="s">
        <v>600</v>
      </c>
      <c r="AD30" s="68" t="s">
        <v>564</v>
      </c>
      <c r="AE30" s="74">
        <v>1</v>
      </c>
      <c r="AF30" s="75">
        <v>1</v>
      </c>
      <c r="AG30" s="75">
        <f t="shared" si="1"/>
        <v>1</v>
      </c>
      <c r="AH30" s="553" t="s">
        <v>566</v>
      </c>
      <c r="AI30" s="71" t="s">
        <v>504</v>
      </c>
      <c r="AJ30" s="68" t="s">
        <v>567</v>
      </c>
      <c r="AK30" s="74">
        <v>0</v>
      </c>
      <c r="AL30" s="58"/>
      <c r="AM30" s="679"/>
      <c r="AN30" s="44"/>
      <c r="AO30" s="38"/>
      <c r="AP30" s="68" t="s">
        <v>567</v>
      </c>
      <c r="AQ30" s="74">
        <v>0</v>
      </c>
      <c r="AR30" s="69">
        <v>0</v>
      </c>
      <c r="AS30" s="76"/>
      <c r="AT30" s="76"/>
      <c r="AU30" s="76"/>
      <c r="AV30" s="607"/>
      <c r="AW30" s="603">
        <v>0</v>
      </c>
      <c r="AX30" s="584">
        <v>0</v>
      </c>
      <c r="AY30" s="602">
        <v>0</v>
      </c>
      <c r="AZ30" s="608" t="s">
        <v>567</v>
      </c>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row>
    <row r="31" spans="1:81" s="39" customFormat="1" ht="17.25" hidden="1" customHeight="1" x14ac:dyDescent="0.2">
      <c r="A31" s="40"/>
      <c r="B31" s="109" t="s">
        <v>320</v>
      </c>
      <c r="C31" s="71" t="s">
        <v>48</v>
      </c>
      <c r="D31" s="68" t="s">
        <v>184</v>
      </c>
      <c r="E31" s="68" t="s">
        <v>102</v>
      </c>
      <c r="F31" s="68" t="s">
        <v>338</v>
      </c>
      <c r="G31" s="68" t="s">
        <v>186</v>
      </c>
      <c r="H31" s="68" t="s">
        <v>137</v>
      </c>
      <c r="I31" s="68" t="s">
        <v>25</v>
      </c>
      <c r="J31" s="68" t="s">
        <v>41</v>
      </c>
      <c r="K31" s="68" t="s">
        <v>402</v>
      </c>
      <c r="L31" s="68" t="s">
        <v>257</v>
      </c>
      <c r="M31" s="68" t="s">
        <v>225</v>
      </c>
      <c r="N31" s="72">
        <v>17</v>
      </c>
      <c r="O31" s="68" t="s">
        <v>601</v>
      </c>
      <c r="P31" s="74">
        <v>1</v>
      </c>
      <c r="Q31" s="75">
        <f>(+Y31+AE31+AK31+AQ31)/4</f>
        <v>0.25</v>
      </c>
      <c r="R31" s="68" t="s">
        <v>30</v>
      </c>
      <c r="S31" s="68" t="s">
        <v>562</v>
      </c>
      <c r="T31" s="68" t="s">
        <v>563</v>
      </c>
      <c r="U31" s="70">
        <v>44562</v>
      </c>
      <c r="V31" s="70">
        <v>44592</v>
      </c>
      <c r="W31" s="68" t="s">
        <v>110</v>
      </c>
      <c r="X31" s="68" t="s">
        <v>564</v>
      </c>
      <c r="Y31" s="74">
        <v>1</v>
      </c>
      <c r="Z31" s="74">
        <v>1</v>
      </c>
      <c r="AA31" s="96">
        <f>(Z31/Y31)</f>
        <v>1</v>
      </c>
      <c r="AB31" s="98" t="s">
        <v>565</v>
      </c>
      <c r="AC31" s="99" t="s">
        <v>504</v>
      </c>
      <c r="AD31" s="68" t="s">
        <v>492</v>
      </c>
      <c r="AE31" s="69">
        <v>0</v>
      </c>
      <c r="AF31" s="72">
        <v>0</v>
      </c>
      <c r="AG31" s="96">
        <v>0</v>
      </c>
      <c r="AH31" s="76"/>
      <c r="AI31" s="76"/>
      <c r="AJ31" s="68" t="s">
        <v>567</v>
      </c>
      <c r="AK31" s="74">
        <v>0</v>
      </c>
      <c r="AL31" s="58"/>
      <c r="AM31" s="679"/>
      <c r="AN31" s="44"/>
      <c r="AO31" s="38"/>
      <c r="AP31" s="68" t="s">
        <v>567</v>
      </c>
      <c r="AQ31" s="74">
        <v>0</v>
      </c>
      <c r="AR31" s="69">
        <v>0</v>
      </c>
      <c r="AS31" s="76"/>
      <c r="AT31" s="76"/>
      <c r="AU31" s="76"/>
      <c r="AV31" s="607"/>
      <c r="AW31" s="601">
        <v>0</v>
      </c>
      <c r="AX31" s="584">
        <v>0</v>
      </c>
      <c r="AY31" s="602">
        <v>0</v>
      </c>
      <c r="AZ31" s="608" t="s">
        <v>567</v>
      </c>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row>
    <row r="32" spans="1:81" s="37" customFormat="1" ht="17.25" hidden="1" customHeight="1" x14ac:dyDescent="0.2">
      <c r="A32" s="40"/>
      <c r="B32" s="109" t="s">
        <v>209</v>
      </c>
      <c r="C32" s="71" t="s">
        <v>33</v>
      </c>
      <c r="D32" s="68" t="s">
        <v>134</v>
      </c>
      <c r="E32" s="71" t="s">
        <v>50</v>
      </c>
      <c r="F32" s="68" t="s">
        <v>602</v>
      </c>
      <c r="G32" s="68" t="s">
        <v>68</v>
      </c>
      <c r="H32" s="68" t="s">
        <v>221</v>
      </c>
      <c r="I32" s="68" t="s">
        <v>25</v>
      </c>
      <c r="J32" s="68" t="s">
        <v>128</v>
      </c>
      <c r="K32" s="68" t="s">
        <v>128</v>
      </c>
      <c r="L32" s="68" t="s">
        <v>215</v>
      </c>
      <c r="M32" s="68" t="s">
        <v>161</v>
      </c>
      <c r="N32" s="72">
        <v>18</v>
      </c>
      <c r="O32" s="68" t="s">
        <v>603</v>
      </c>
      <c r="P32" s="75">
        <v>1</v>
      </c>
      <c r="Q32" s="29">
        <f>+Y32+AE32+AK32+AQ32</f>
        <v>1</v>
      </c>
      <c r="R32" s="71" t="s">
        <v>45</v>
      </c>
      <c r="S32" s="68" t="s">
        <v>604</v>
      </c>
      <c r="T32" s="68" t="s">
        <v>605</v>
      </c>
      <c r="U32" s="70">
        <v>44562</v>
      </c>
      <c r="V32" s="70">
        <v>44651</v>
      </c>
      <c r="W32" s="68" t="s">
        <v>269</v>
      </c>
      <c r="X32" s="68" t="s">
        <v>606</v>
      </c>
      <c r="Y32" s="75">
        <v>1</v>
      </c>
      <c r="Z32" s="74">
        <v>1</v>
      </c>
      <c r="AA32" s="96">
        <f>(Z32/Y32)</f>
        <v>1</v>
      </c>
      <c r="AB32" s="116" t="s">
        <v>607</v>
      </c>
      <c r="AC32" s="71" t="s">
        <v>504</v>
      </c>
      <c r="AD32" s="71" t="s">
        <v>492</v>
      </c>
      <c r="AE32" s="72">
        <v>0</v>
      </c>
      <c r="AF32" s="72">
        <v>0</v>
      </c>
      <c r="AG32" s="96">
        <v>0</v>
      </c>
      <c r="AH32" s="76"/>
      <c r="AI32" s="76"/>
      <c r="AJ32" s="71" t="s">
        <v>492</v>
      </c>
      <c r="AK32" s="72">
        <v>0</v>
      </c>
      <c r="AL32" s="58"/>
      <c r="AM32" s="679"/>
      <c r="AN32" s="44"/>
      <c r="AO32" s="38"/>
      <c r="AP32" s="68" t="s">
        <v>492</v>
      </c>
      <c r="AQ32" s="104">
        <v>0</v>
      </c>
      <c r="AR32" s="69">
        <v>0</v>
      </c>
      <c r="AS32" s="76"/>
      <c r="AT32" s="76"/>
      <c r="AU32" s="76"/>
      <c r="AV32" s="607"/>
      <c r="AW32" s="603">
        <f>+Tabla4[[#This Row],[Programación  meta
I trimestre ]]+Tabla4[[#This Row],[Programación  meta
II trimestre ]]+Tabla4[[#This Row],[Programación  meta
III trimestre ]]+Tabla4[[#This Row],[Programación  meta
IV trimestre ]]</f>
        <v>1</v>
      </c>
      <c r="AX32" s="602">
        <f>+Tabla4[[#This Row],[Avance cuantitativo
I trimestre]]+Tabla4[[#This Row],[Avance cuantitativo
II trimestre]]+Tabla4[[#This Row],[Avance cuantitativo
III trimestre]]+AR32</f>
        <v>1</v>
      </c>
      <c r="AY32" s="602">
        <f t="shared" si="2"/>
        <v>1</v>
      </c>
      <c r="AZ32" s="610" t="s">
        <v>608</v>
      </c>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row>
    <row r="33" spans="1:81" s="40" customFormat="1" ht="17.25" hidden="1" customHeight="1" x14ac:dyDescent="0.2">
      <c r="B33" s="110" t="s">
        <v>262</v>
      </c>
      <c r="C33" s="84" t="s">
        <v>33</v>
      </c>
      <c r="D33" s="76" t="s">
        <v>134</v>
      </c>
      <c r="E33" s="71" t="s">
        <v>50</v>
      </c>
      <c r="F33" s="76" t="s">
        <v>165</v>
      </c>
      <c r="G33" s="76" t="s">
        <v>68</v>
      </c>
      <c r="H33" s="76" t="s">
        <v>221</v>
      </c>
      <c r="I33" s="76" t="s">
        <v>25</v>
      </c>
      <c r="J33" s="76" t="s">
        <v>128</v>
      </c>
      <c r="K33" s="76" t="s">
        <v>128</v>
      </c>
      <c r="L33" s="76" t="s">
        <v>215</v>
      </c>
      <c r="M33" s="84" t="s">
        <v>161</v>
      </c>
      <c r="N33" s="72">
        <v>19</v>
      </c>
      <c r="O33" s="76" t="s">
        <v>609</v>
      </c>
      <c r="P33" s="75">
        <v>1</v>
      </c>
      <c r="Q33" s="29">
        <f>+Y33+AE33+AK33+AQ33</f>
        <v>1</v>
      </c>
      <c r="R33" s="71" t="s">
        <v>45</v>
      </c>
      <c r="S33" s="76" t="s">
        <v>610</v>
      </c>
      <c r="T33" s="76" t="s">
        <v>611</v>
      </c>
      <c r="U33" s="79">
        <v>44652</v>
      </c>
      <c r="V33" s="79">
        <v>44742</v>
      </c>
      <c r="W33" s="76" t="s">
        <v>269</v>
      </c>
      <c r="X33" s="76" t="s">
        <v>492</v>
      </c>
      <c r="Y33" s="72">
        <v>0</v>
      </c>
      <c r="Z33" s="69">
        <v>0</v>
      </c>
      <c r="AA33" s="76"/>
      <c r="AB33" s="69"/>
      <c r="AC33" s="69"/>
      <c r="AD33" s="113" t="s">
        <v>612</v>
      </c>
      <c r="AE33" s="75">
        <v>1</v>
      </c>
      <c r="AF33" s="75">
        <v>1</v>
      </c>
      <c r="AG33" s="75">
        <f t="shared" si="1"/>
        <v>1</v>
      </c>
      <c r="AH33" s="76" t="s">
        <v>613</v>
      </c>
      <c r="AI33" s="76" t="s">
        <v>614</v>
      </c>
      <c r="AJ33" s="71" t="s">
        <v>492</v>
      </c>
      <c r="AK33" s="77">
        <v>0</v>
      </c>
      <c r="AL33" s="58"/>
      <c r="AM33" s="679"/>
      <c r="AN33" s="44"/>
      <c r="AO33" s="38"/>
      <c r="AP33" s="76" t="s">
        <v>492</v>
      </c>
      <c r="AQ33" s="106">
        <v>0</v>
      </c>
      <c r="AR33" s="69">
        <v>0</v>
      </c>
      <c r="AS33" s="76"/>
      <c r="AT33" s="76"/>
      <c r="AU33" s="76"/>
      <c r="AV33" s="607"/>
      <c r="AW33" s="603">
        <f>+Tabla4[[#This Row],[Programación  meta
I trimestre ]]+Tabla4[[#This Row],[Programación  meta
II trimestre ]]+Tabla4[[#This Row],[Programación  meta
III trimestre ]]+Tabla4[[#This Row],[Programación  meta
IV trimestre ]]</f>
        <v>1</v>
      </c>
      <c r="AX33" s="602">
        <f>+Tabla4[[#This Row],[Avance cuantitativo
I trimestre]]+Tabla4[[#This Row],[Avance cuantitativo
II trimestre]]+Tabla4[[#This Row],[Avance cuantitativo
III trimestre]]+AR33</f>
        <v>1</v>
      </c>
      <c r="AY33" s="602">
        <f t="shared" si="2"/>
        <v>1</v>
      </c>
      <c r="AZ33" s="610" t="s">
        <v>608</v>
      </c>
    </row>
    <row r="34" spans="1:81" s="40" customFormat="1" ht="17.25" hidden="1" customHeight="1" x14ac:dyDescent="0.2">
      <c r="B34" s="109" t="s">
        <v>320</v>
      </c>
      <c r="C34" s="71" t="s">
        <v>48</v>
      </c>
      <c r="D34" s="68" t="s">
        <v>184</v>
      </c>
      <c r="E34" s="68" t="s">
        <v>102</v>
      </c>
      <c r="F34" s="68" t="s">
        <v>338</v>
      </c>
      <c r="G34" s="68" t="s">
        <v>186</v>
      </c>
      <c r="H34" s="68" t="s">
        <v>69</v>
      </c>
      <c r="I34" s="68" t="s">
        <v>25</v>
      </c>
      <c r="J34" s="68" t="s">
        <v>128</v>
      </c>
      <c r="K34" s="68" t="s">
        <v>402</v>
      </c>
      <c r="L34" s="68" t="s">
        <v>257</v>
      </c>
      <c r="M34" s="68" t="s">
        <v>233</v>
      </c>
      <c r="N34" s="72">
        <v>20</v>
      </c>
      <c r="O34" s="68" t="s">
        <v>615</v>
      </c>
      <c r="P34" s="74">
        <v>1</v>
      </c>
      <c r="Q34" s="75">
        <f>(+Y34+AE34+AK34+AQ34)/4</f>
        <v>0.5</v>
      </c>
      <c r="R34" s="68" t="s">
        <v>30</v>
      </c>
      <c r="S34" s="68" t="s">
        <v>562</v>
      </c>
      <c r="T34" s="68" t="s">
        <v>563</v>
      </c>
      <c r="U34" s="70">
        <v>44562</v>
      </c>
      <c r="V34" s="70">
        <v>44592</v>
      </c>
      <c r="W34" s="68" t="s">
        <v>269</v>
      </c>
      <c r="X34" s="68" t="s">
        <v>564</v>
      </c>
      <c r="Y34" s="74">
        <v>1</v>
      </c>
      <c r="Z34" s="74">
        <v>0.56000000000000005</v>
      </c>
      <c r="AA34" s="96">
        <f>(Z34/Y34)</f>
        <v>0.56000000000000005</v>
      </c>
      <c r="AB34" s="98" t="s">
        <v>565</v>
      </c>
      <c r="AC34" s="99" t="s">
        <v>600</v>
      </c>
      <c r="AD34" s="68" t="s">
        <v>564</v>
      </c>
      <c r="AE34" s="74">
        <v>1</v>
      </c>
      <c r="AF34" s="75">
        <v>0.6</v>
      </c>
      <c r="AG34" s="75">
        <f t="shared" si="1"/>
        <v>0.6</v>
      </c>
      <c r="AH34" s="553" t="s">
        <v>566</v>
      </c>
      <c r="AI34" s="71" t="s">
        <v>504</v>
      </c>
      <c r="AJ34" s="68" t="s">
        <v>567</v>
      </c>
      <c r="AK34" s="74">
        <v>0</v>
      </c>
      <c r="AL34" s="58"/>
      <c r="AM34" s="679"/>
      <c r="AN34" s="44"/>
      <c r="AO34" s="38"/>
      <c r="AP34" s="68" t="s">
        <v>567</v>
      </c>
      <c r="AQ34" s="74">
        <v>0</v>
      </c>
      <c r="AR34" s="69">
        <v>0</v>
      </c>
      <c r="AS34" s="76"/>
      <c r="AT34" s="76"/>
      <c r="AU34" s="76"/>
      <c r="AV34" s="607"/>
      <c r="AW34" s="601">
        <v>0</v>
      </c>
      <c r="AX34" s="584">
        <v>0</v>
      </c>
      <c r="AY34" s="602">
        <v>0</v>
      </c>
      <c r="AZ34" s="608" t="s">
        <v>567</v>
      </c>
    </row>
    <row r="35" spans="1:81" s="40" customFormat="1" ht="17.25" hidden="1" customHeight="1" x14ac:dyDescent="0.2">
      <c r="A35" s="20"/>
      <c r="B35" s="110" t="s">
        <v>320</v>
      </c>
      <c r="C35" s="71" t="s">
        <v>63</v>
      </c>
      <c r="D35" s="76" t="s">
        <v>616</v>
      </c>
      <c r="E35" s="76" t="s">
        <v>20</v>
      </c>
      <c r="F35" s="76" t="s">
        <v>336</v>
      </c>
      <c r="G35" s="76" t="s">
        <v>93</v>
      </c>
      <c r="H35" s="76" t="s">
        <v>82</v>
      </c>
      <c r="I35" s="76" t="s">
        <v>55</v>
      </c>
      <c r="J35" s="76" t="s">
        <v>617</v>
      </c>
      <c r="K35" s="76" t="s">
        <v>618</v>
      </c>
      <c r="L35" s="76" t="s">
        <v>257</v>
      </c>
      <c r="M35" s="71" t="s">
        <v>225</v>
      </c>
      <c r="N35" s="72">
        <v>21</v>
      </c>
      <c r="O35" s="76" t="s">
        <v>619</v>
      </c>
      <c r="P35" s="77">
        <v>2</v>
      </c>
      <c r="Q35" s="78">
        <f>(+AE35+AQ35)</f>
        <v>2</v>
      </c>
      <c r="R35" s="76" t="s">
        <v>45</v>
      </c>
      <c r="S35" s="76" t="s">
        <v>620</v>
      </c>
      <c r="T35" s="76" t="s">
        <v>621</v>
      </c>
      <c r="U35" s="79">
        <v>44562</v>
      </c>
      <c r="V35" s="79" t="s">
        <v>491</v>
      </c>
      <c r="W35" s="76" t="s">
        <v>253</v>
      </c>
      <c r="X35" s="76" t="s">
        <v>492</v>
      </c>
      <c r="Y35" s="93">
        <v>0</v>
      </c>
      <c r="Z35" s="69">
        <v>0</v>
      </c>
      <c r="AA35" s="76" t="s">
        <v>496</v>
      </c>
      <c r="AB35" s="69" t="s">
        <v>496</v>
      </c>
      <c r="AC35" s="69" t="s">
        <v>496</v>
      </c>
      <c r="AD35" s="76" t="s">
        <v>622</v>
      </c>
      <c r="AE35" s="72">
        <v>1</v>
      </c>
      <c r="AF35" s="72">
        <v>1</v>
      </c>
      <c r="AG35" s="75">
        <f t="shared" si="1"/>
        <v>1</v>
      </c>
      <c r="AH35" s="76" t="s">
        <v>623</v>
      </c>
      <c r="AI35" s="76" t="s">
        <v>531</v>
      </c>
      <c r="AJ35" s="76" t="s">
        <v>492</v>
      </c>
      <c r="AK35" s="93">
        <v>0</v>
      </c>
      <c r="AL35" s="58"/>
      <c r="AM35" s="679" t="s">
        <v>496</v>
      </c>
      <c r="AN35" s="44" t="s">
        <v>496</v>
      </c>
      <c r="AO35" s="38" t="s">
        <v>496</v>
      </c>
      <c r="AP35" s="76" t="s">
        <v>622</v>
      </c>
      <c r="AQ35" s="102">
        <v>1</v>
      </c>
      <c r="AR35" s="69">
        <v>0</v>
      </c>
      <c r="AS35" s="76" t="s">
        <v>496</v>
      </c>
      <c r="AT35" s="649" t="s">
        <v>496</v>
      </c>
      <c r="AU35" s="649" t="s">
        <v>496</v>
      </c>
      <c r="AV35" s="599"/>
      <c r="AW35" s="601">
        <f>+Tabla4[[#This Row],[Programación  meta
I trimestre ]]+Tabla4[[#This Row],[Programación  meta
II trimestre ]]+Tabla4[[#This Row],[Programación  meta
III trimestre ]]+Tabla4[[#This Row],[Programación  meta
IV trimestre ]]</f>
        <v>2</v>
      </c>
      <c r="AX35" s="584">
        <f>+Tabla4[[#This Row],[Avance cuantitativo
I trimestre]]+Tabla4[[#This Row],[Avance cuantitativo
II trimestre]]+Tabla4[[#This Row],[Avance cuantitativo
III trimestre]]+AR35</f>
        <v>1</v>
      </c>
      <c r="AY35" s="602">
        <f t="shared" si="2"/>
        <v>0.5</v>
      </c>
      <c r="AZ35" s="611"/>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row>
    <row r="36" spans="1:81" s="40" customFormat="1" ht="17.25" hidden="1" customHeight="1" x14ac:dyDescent="0.2">
      <c r="A36" s="20"/>
      <c r="B36" s="110" t="s">
        <v>320</v>
      </c>
      <c r="C36" s="71" t="s">
        <v>63</v>
      </c>
      <c r="D36" s="76" t="s">
        <v>616</v>
      </c>
      <c r="E36" s="76" t="s">
        <v>20</v>
      </c>
      <c r="F36" s="76" t="s">
        <v>336</v>
      </c>
      <c r="G36" s="76" t="s">
        <v>93</v>
      </c>
      <c r="H36" s="76" t="s">
        <v>82</v>
      </c>
      <c r="I36" s="76" t="s">
        <v>55</v>
      </c>
      <c r="J36" s="76" t="s">
        <v>617</v>
      </c>
      <c r="K36" s="76" t="s">
        <v>618</v>
      </c>
      <c r="L36" s="76" t="s">
        <v>257</v>
      </c>
      <c r="M36" s="71" t="s">
        <v>225</v>
      </c>
      <c r="N36" s="72">
        <v>22</v>
      </c>
      <c r="O36" s="76" t="s">
        <v>624</v>
      </c>
      <c r="P36" s="77">
        <v>2</v>
      </c>
      <c r="Q36" s="78">
        <f>(+AE36+AQ36)</f>
        <v>2</v>
      </c>
      <c r="R36" s="76" t="s">
        <v>45</v>
      </c>
      <c r="S36" s="76" t="s">
        <v>625</v>
      </c>
      <c r="T36" s="76" t="s">
        <v>626</v>
      </c>
      <c r="U36" s="79">
        <v>44562</v>
      </c>
      <c r="V36" s="79" t="s">
        <v>491</v>
      </c>
      <c r="W36" s="76" t="s">
        <v>253</v>
      </c>
      <c r="X36" s="76" t="s">
        <v>492</v>
      </c>
      <c r="Y36" s="93">
        <v>0</v>
      </c>
      <c r="Z36" s="69">
        <v>0</v>
      </c>
      <c r="AA36" s="76" t="s">
        <v>496</v>
      </c>
      <c r="AB36" s="69" t="s">
        <v>496</v>
      </c>
      <c r="AC36" s="69" t="s">
        <v>496</v>
      </c>
      <c r="AD36" s="76" t="s">
        <v>627</v>
      </c>
      <c r="AE36" s="72">
        <v>1</v>
      </c>
      <c r="AF36" s="72">
        <v>1</v>
      </c>
      <c r="AG36" s="75">
        <f t="shared" si="1"/>
        <v>1</v>
      </c>
      <c r="AH36" s="76" t="s">
        <v>628</v>
      </c>
      <c r="AI36" s="76" t="s">
        <v>531</v>
      </c>
      <c r="AJ36" s="76" t="s">
        <v>492</v>
      </c>
      <c r="AK36" s="93">
        <v>0</v>
      </c>
      <c r="AL36" s="58"/>
      <c r="AM36" s="679" t="s">
        <v>496</v>
      </c>
      <c r="AN36" s="44" t="s">
        <v>496</v>
      </c>
      <c r="AO36" s="38" t="s">
        <v>496</v>
      </c>
      <c r="AP36" s="76" t="s">
        <v>629</v>
      </c>
      <c r="AQ36" s="102">
        <v>1</v>
      </c>
      <c r="AR36" s="69">
        <v>0</v>
      </c>
      <c r="AS36" s="76" t="s">
        <v>496</v>
      </c>
      <c r="AT36" s="649" t="s">
        <v>496</v>
      </c>
      <c r="AU36" s="649" t="s">
        <v>496</v>
      </c>
      <c r="AV36" s="599"/>
      <c r="AW36" s="601">
        <f>+Tabla4[[#This Row],[Programación  meta
I trimestre ]]+Tabla4[[#This Row],[Programación  meta
II trimestre ]]+Tabla4[[#This Row],[Programación  meta
III trimestre ]]+Tabla4[[#This Row],[Programación  meta
IV trimestre ]]</f>
        <v>2</v>
      </c>
      <c r="AX36" s="584">
        <f>+Tabla4[[#This Row],[Avance cuantitativo
I trimestre]]+Tabla4[[#This Row],[Avance cuantitativo
II trimestre]]+Tabla4[[#This Row],[Avance cuantitativo
III trimestre]]+AR36</f>
        <v>1</v>
      </c>
      <c r="AY36" s="602">
        <f t="shared" si="2"/>
        <v>0.5</v>
      </c>
      <c r="AZ36" s="611"/>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row>
    <row r="37" spans="1:81" s="40" customFormat="1" ht="17.25" hidden="1" customHeight="1" x14ac:dyDescent="0.2">
      <c r="A37" s="20"/>
      <c r="B37" s="110" t="s">
        <v>320</v>
      </c>
      <c r="C37" s="71" t="s">
        <v>63</v>
      </c>
      <c r="D37" s="76" t="s">
        <v>616</v>
      </c>
      <c r="E37" s="76" t="s">
        <v>20</v>
      </c>
      <c r="F37" s="76" t="s">
        <v>336</v>
      </c>
      <c r="G37" s="76" t="s">
        <v>93</v>
      </c>
      <c r="H37" s="76" t="s">
        <v>82</v>
      </c>
      <c r="I37" s="76" t="s">
        <v>55</v>
      </c>
      <c r="J37" s="76" t="s">
        <v>617</v>
      </c>
      <c r="K37" s="76" t="s">
        <v>618</v>
      </c>
      <c r="L37" s="76" t="s">
        <v>257</v>
      </c>
      <c r="M37" s="71" t="s">
        <v>225</v>
      </c>
      <c r="N37" s="72">
        <v>23</v>
      </c>
      <c r="O37" s="76" t="s">
        <v>630</v>
      </c>
      <c r="P37" s="77">
        <v>2</v>
      </c>
      <c r="Q37" s="78">
        <f>(+AE37+AQ37)</f>
        <v>2</v>
      </c>
      <c r="R37" s="76" t="s">
        <v>45</v>
      </c>
      <c r="S37" s="76" t="s">
        <v>631</v>
      </c>
      <c r="T37" s="76" t="s">
        <v>632</v>
      </c>
      <c r="U37" s="79">
        <v>44652</v>
      </c>
      <c r="V37" s="79" t="s">
        <v>491</v>
      </c>
      <c r="W37" s="76" t="s">
        <v>253</v>
      </c>
      <c r="X37" s="76" t="s">
        <v>492</v>
      </c>
      <c r="Y37" s="93">
        <v>0</v>
      </c>
      <c r="Z37" s="69">
        <v>0</v>
      </c>
      <c r="AA37" s="76" t="s">
        <v>496</v>
      </c>
      <c r="AB37" s="69" t="s">
        <v>496</v>
      </c>
      <c r="AC37" s="69" t="s">
        <v>496</v>
      </c>
      <c r="AD37" s="76" t="s">
        <v>633</v>
      </c>
      <c r="AE37" s="72">
        <v>1</v>
      </c>
      <c r="AF37" s="72">
        <v>1</v>
      </c>
      <c r="AG37" s="75">
        <f t="shared" si="1"/>
        <v>1</v>
      </c>
      <c r="AH37" s="76" t="s">
        <v>634</v>
      </c>
      <c r="AI37" s="76" t="s">
        <v>531</v>
      </c>
      <c r="AJ37" s="76" t="s">
        <v>492</v>
      </c>
      <c r="AK37" s="93">
        <v>0</v>
      </c>
      <c r="AL37" s="58"/>
      <c r="AM37" s="679" t="s">
        <v>496</v>
      </c>
      <c r="AN37" s="44" t="s">
        <v>496</v>
      </c>
      <c r="AO37" s="38" t="s">
        <v>496</v>
      </c>
      <c r="AP37" s="76" t="s">
        <v>635</v>
      </c>
      <c r="AQ37" s="102">
        <v>1</v>
      </c>
      <c r="AR37" s="69">
        <v>0</v>
      </c>
      <c r="AS37" s="76" t="s">
        <v>496</v>
      </c>
      <c r="AT37" s="649" t="s">
        <v>496</v>
      </c>
      <c r="AU37" s="649" t="s">
        <v>496</v>
      </c>
      <c r="AV37" s="599"/>
      <c r="AW37" s="601">
        <f>+Tabla4[[#This Row],[Programación  meta
I trimestre ]]+Tabla4[[#This Row],[Programación  meta
II trimestre ]]+Tabla4[[#This Row],[Programación  meta
III trimestre ]]+Tabla4[[#This Row],[Programación  meta
IV trimestre ]]</f>
        <v>2</v>
      </c>
      <c r="AX37" s="584">
        <f>+Tabla4[[#This Row],[Avance cuantitativo
I trimestre]]+Tabla4[[#This Row],[Avance cuantitativo
II trimestre]]+Tabla4[[#This Row],[Avance cuantitativo
III trimestre]]+AR37</f>
        <v>1</v>
      </c>
      <c r="AY37" s="602">
        <f t="shared" si="2"/>
        <v>0.5</v>
      </c>
      <c r="AZ37" s="611"/>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row>
    <row r="38" spans="1:81" s="40" customFormat="1" ht="17.25" customHeight="1" x14ac:dyDescent="0.2">
      <c r="A38" s="43"/>
      <c r="B38" s="111" t="s">
        <v>248</v>
      </c>
      <c r="C38" s="84" t="s">
        <v>48</v>
      </c>
      <c r="D38" s="84" t="s">
        <v>616</v>
      </c>
      <c r="E38" s="84" t="s">
        <v>20</v>
      </c>
      <c r="F38" s="84" t="s">
        <v>283</v>
      </c>
      <c r="G38" s="84" t="s">
        <v>93</v>
      </c>
      <c r="H38" s="84" t="s">
        <v>82</v>
      </c>
      <c r="I38" s="84" t="s">
        <v>40</v>
      </c>
      <c r="J38" s="84" t="s">
        <v>636</v>
      </c>
      <c r="K38" s="84" t="s">
        <v>637</v>
      </c>
      <c r="L38" s="84" t="s">
        <v>257</v>
      </c>
      <c r="M38" s="84" t="s">
        <v>44</v>
      </c>
      <c r="N38" s="72">
        <v>24</v>
      </c>
      <c r="O38" s="76" t="s">
        <v>638</v>
      </c>
      <c r="P38" s="81">
        <v>6</v>
      </c>
      <c r="Q38" s="72">
        <f>+Y38+AE38+AK38+AQ38</f>
        <v>6</v>
      </c>
      <c r="R38" s="76" t="s">
        <v>45</v>
      </c>
      <c r="S38" s="76" t="s">
        <v>639</v>
      </c>
      <c r="T38" s="76" t="s">
        <v>640</v>
      </c>
      <c r="U38" s="79">
        <v>44571</v>
      </c>
      <c r="V38" s="76" t="s">
        <v>491</v>
      </c>
      <c r="W38" s="76" t="s">
        <v>217</v>
      </c>
      <c r="X38" s="76" t="s">
        <v>492</v>
      </c>
      <c r="Y38" s="77">
        <v>0</v>
      </c>
      <c r="Z38" s="69">
        <v>0</v>
      </c>
      <c r="AA38" s="84" t="s">
        <v>496</v>
      </c>
      <c r="AB38" s="72" t="s">
        <v>496</v>
      </c>
      <c r="AC38" s="72" t="s">
        <v>496</v>
      </c>
      <c r="AD38" s="76" t="s">
        <v>492</v>
      </c>
      <c r="AE38" s="81">
        <v>0</v>
      </c>
      <c r="AF38" s="72">
        <v>0</v>
      </c>
      <c r="AG38" s="96">
        <v>0</v>
      </c>
      <c r="AH38" s="84" t="s">
        <v>496</v>
      </c>
      <c r="AI38" s="84" t="s">
        <v>496</v>
      </c>
      <c r="AJ38" s="76" t="s">
        <v>641</v>
      </c>
      <c r="AK38" s="106">
        <v>6</v>
      </c>
      <c r="AL38" s="58">
        <v>6</v>
      </c>
      <c r="AM38" s="676">
        <f>+(Tabla4[[#This Row],[Avance cuantitativo
III trimestre]]/Tabla4[[#This Row],[Programación  meta
III trimestre ]])*100%</f>
        <v>1</v>
      </c>
      <c r="AN38" s="670" t="s">
        <v>642</v>
      </c>
      <c r="AO38" s="36" t="s">
        <v>504</v>
      </c>
      <c r="AP38" s="76" t="s">
        <v>492</v>
      </c>
      <c r="AQ38" s="81">
        <v>0</v>
      </c>
      <c r="AR38" s="69">
        <v>0</v>
      </c>
      <c r="AS38" s="84" t="s">
        <v>496</v>
      </c>
      <c r="AT38" s="84" t="s">
        <v>496</v>
      </c>
      <c r="AU38" s="84" t="s">
        <v>496</v>
      </c>
      <c r="AV38" s="612"/>
      <c r="AW38" s="601">
        <f>+Tabla4[[#This Row],[Programación  meta
I trimestre ]]+Tabla4[[#This Row],[Programación  meta
II trimestre ]]+Tabla4[[#This Row],[Programación  meta
III trimestre ]]+Tabla4[[#This Row],[Programación  meta
IV trimestre ]]</f>
        <v>6</v>
      </c>
      <c r="AX38" s="584">
        <f>+Tabla4[[#This Row],[Avance cuantitativo
I trimestre]]+Tabla4[[#This Row],[Avance cuantitativo
II trimestre]]+Tabla4[[#This Row],[Avance cuantitativo
III trimestre]]</f>
        <v>6</v>
      </c>
      <c r="AY38" s="602">
        <f t="shared" si="2"/>
        <v>1</v>
      </c>
      <c r="AZ38" s="610" t="s">
        <v>608</v>
      </c>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row>
    <row r="39" spans="1:81" s="40" customFormat="1" ht="17.25" customHeight="1" x14ac:dyDescent="0.2">
      <c r="A39" s="43"/>
      <c r="B39" s="108" t="s">
        <v>248</v>
      </c>
      <c r="C39" s="71" t="s">
        <v>48</v>
      </c>
      <c r="D39" s="71" t="s">
        <v>616</v>
      </c>
      <c r="E39" s="71" t="s">
        <v>20</v>
      </c>
      <c r="F39" s="71" t="s">
        <v>283</v>
      </c>
      <c r="G39" s="71" t="s">
        <v>93</v>
      </c>
      <c r="H39" s="71" t="s">
        <v>82</v>
      </c>
      <c r="I39" s="71" t="s">
        <v>40</v>
      </c>
      <c r="J39" s="71" t="s">
        <v>636</v>
      </c>
      <c r="K39" s="71" t="s">
        <v>643</v>
      </c>
      <c r="L39" s="71" t="s">
        <v>257</v>
      </c>
      <c r="M39" s="71" t="s">
        <v>191</v>
      </c>
      <c r="N39" s="72">
        <v>25</v>
      </c>
      <c r="O39" s="71" t="s">
        <v>644</v>
      </c>
      <c r="P39" s="72">
        <v>5</v>
      </c>
      <c r="Q39" s="72">
        <f>+Y39+AE39+AK39+AQ39</f>
        <v>5</v>
      </c>
      <c r="R39" s="71" t="s">
        <v>45</v>
      </c>
      <c r="S39" s="71" t="s">
        <v>645</v>
      </c>
      <c r="T39" s="71" t="s">
        <v>646</v>
      </c>
      <c r="U39" s="73">
        <v>44562</v>
      </c>
      <c r="V39" s="71" t="s">
        <v>491</v>
      </c>
      <c r="W39" s="71" t="s">
        <v>217</v>
      </c>
      <c r="X39" s="71" t="s">
        <v>647</v>
      </c>
      <c r="Y39" s="72">
        <v>2</v>
      </c>
      <c r="Z39" s="72">
        <v>2</v>
      </c>
      <c r="AA39" s="96">
        <f>(Z39/Y39)</f>
        <v>1</v>
      </c>
      <c r="AB39" s="654" t="s">
        <v>648</v>
      </c>
      <c r="AC39" s="99" t="s">
        <v>495</v>
      </c>
      <c r="AD39" s="71" t="s">
        <v>649</v>
      </c>
      <c r="AE39" s="72">
        <v>1</v>
      </c>
      <c r="AF39" s="72">
        <v>1</v>
      </c>
      <c r="AG39" s="75">
        <f t="shared" si="1"/>
        <v>1</v>
      </c>
      <c r="AH39" s="84" t="s">
        <v>650</v>
      </c>
      <c r="AI39" s="71" t="s">
        <v>504</v>
      </c>
      <c r="AJ39" s="71" t="s">
        <v>651</v>
      </c>
      <c r="AK39" s="72">
        <v>1</v>
      </c>
      <c r="AL39" s="58">
        <v>1</v>
      </c>
      <c r="AM39" s="676">
        <f>+(Tabla4[[#This Row],[Avance cuantitativo
III trimestre]]/Tabla4[[#This Row],[Programación  meta
III trimestre ]])*100%</f>
        <v>1</v>
      </c>
      <c r="AN39" s="670" t="s">
        <v>652</v>
      </c>
      <c r="AO39" s="32" t="s">
        <v>653</v>
      </c>
      <c r="AP39" s="71" t="s">
        <v>654</v>
      </c>
      <c r="AQ39" s="102">
        <v>1</v>
      </c>
      <c r="AR39" s="69">
        <v>0</v>
      </c>
      <c r="AS39" s="84" t="s">
        <v>496</v>
      </c>
      <c r="AT39" s="84" t="s">
        <v>496</v>
      </c>
      <c r="AU39" s="84" t="s">
        <v>496</v>
      </c>
      <c r="AV39" s="612"/>
      <c r="AW39" s="601">
        <f>+Tabla4[[#This Row],[Programación  meta
I trimestre ]]+Tabla4[[#This Row],[Programación  meta
II trimestre ]]+Tabla4[[#This Row],[Programación  meta
III trimestre ]]+Tabla4[[#This Row],[Programación  meta
IV trimestre ]]</f>
        <v>5</v>
      </c>
      <c r="AX39" s="584">
        <f>+Tabla4[[#This Row],[Avance cuantitativo
I trimestre]]+Tabla4[[#This Row],[Avance cuantitativo
II trimestre]]+Tabla4[[#This Row],[Avance cuantitativo
III trimestre]]+AR39</f>
        <v>4</v>
      </c>
      <c r="AY39" s="602">
        <f t="shared" si="2"/>
        <v>0.8</v>
      </c>
      <c r="AZ39" s="61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row>
    <row r="40" spans="1:81" s="40" customFormat="1" ht="17.25" customHeight="1" x14ac:dyDescent="0.2">
      <c r="A40" s="43"/>
      <c r="B40" s="108" t="s">
        <v>655</v>
      </c>
      <c r="C40" s="71" t="s">
        <v>63</v>
      </c>
      <c r="D40" s="71" t="s">
        <v>90</v>
      </c>
      <c r="E40" s="71" t="s">
        <v>20</v>
      </c>
      <c r="F40" s="71" t="s">
        <v>656</v>
      </c>
      <c r="G40" s="71" t="s">
        <v>93</v>
      </c>
      <c r="H40" s="71" t="s">
        <v>82</v>
      </c>
      <c r="I40" s="71" t="s">
        <v>40</v>
      </c>
      <c r="J40" s="71" t="s">
        <v>636</v>
      </c>
      <c r="K40" s="71" t="s">
        <v>643</v>
      </c>
      <c r="L40" s="71" t="s">
        <v>257</v>
      </c>
      <c r="M40" s="71" t="s">
        <v>29</v>
      </c>
      <c r="N40" s="72">
        <v>26</v>
      </c>
      <c r="O40" s="68" t="s">
        <v>657</v>
      </c>
      <c r="P40" s="69">
        <v>14</v>
      </c>
      <c r="Q40" s="72">
        <f>+Y40+AE40+AK40+AQ40</f>
        <v>14</v>
      </c>
      <c r="R40" s="68" t="s">
        <v>45</v>
      </c>
      <c r="S40" s="68" t="s">
        <v>658</v>
      </c>
      <c r="T40" s="68" t="s">
        <v>659</v>
      </c>
      <c r="U40" s="70">
        <v>44562</v>
      </c>
      <c r="V40" s="68" t="s">
        <v>491</v>
      </c>
      <c r="W40" s="68" t="s">
        <v>217</v>
      </c>
      <c r="X40" s="71" t="s">
        <v>660</v>
      </c>
      <c r="Y40" s="72">
        <v>3</v>
      </c>
      <c r="Z40" s="72">
        <v>3</v>
      </c>
      <c r="AA40" s="96">
        <f>(Z40/Y40)</f>
        <v>1</v>
      </c>
      <c r="AB40" s="654" t="s">
        <v>661</v>
      </c>
      <c r="AC40" s="99" t="s">
        <v>662</v>
      </c>
      <c r="AD40" s="68" t="s">
        <v>663</v>
      </c>
      <c r="AE40" s="69">
        <v>4</v>
      </c>
      <c r="AF40" s="72">
        <v>4</v>
      </c>
      <c r="AG40" s="75">
        <f t="shared" si="1"/>
        <v>1</v>
      </c>
      <c r="AH40" s="84" t="s">
        <v>664</v>
      </c>
      <c r="AI40" s="71" t="s">
        <v>504</v>
      </c>
      <c r="AJ40" s="68" t="s">
        <v>665</v>
      </c>
      <c r="AK40" s="69">
        <v>3</v>
      </c>
      <c r="AL40" s="58">
        <v>3</v>
      </c>
      <c r="AM40" s="676">
        <f>+(Tabla4[[#This Row],[Avance cuantitativo
III trimestre]]/Tabla4[[#This Row],[Programación  meta
III trimestre ]])*100%</f>
        <v>1</v>
      </c>
      <c r="AN40" s="670" t="s">
        <v>666</v>
      </c>
      <c r="AO40" s="32" t="s">
        <v>667</v>
      </c>
      <c r="AP40" s="68" t="s">
        <v>668</v>
      </c>
      <c r="AQ40" s="104">
        <v>4</v>
      </c>
      <c r="AR40" s="69">
        <v>0</v>
      </c>
      <c r="AS40" s="84" t="s">
        <v>496</v>
      </c>
      <c r="AT40" s="84" t="s">
        <v>496</v>
      </c>
      <c r="AU40" s="84" t="s">
        <v>496</v>
      </c>
      <c r="AV40" s="612"/>
      <c r="AW40" s="601">
        <f>+Tabla4[[#This Row],[Programación  meta
I trimestre ]]+Tabla4[[#This Row],[Programación  meta
II trimestre ]]+Tabla4[[#This Row],[Programación  meta
III trimestre ]]+Tabla4[[#This Row],[Programación  meta
IV trimestre ]]</f>
        <v>14</v>
      </c>
      <c r="AX40" s="584">
        <f>+Tabla4[[#This Row],[Avance cuantitativo
I trimestre]]+Tabla4[[#This Row],[Avance cuantitativo
II trimestre]]+Tabla4[[#This Row],[Avance cuantitativo
III trimestre]]+AR40</f>
        <v>10</v>
      </c>
      <c r="AY40" s="602">
        <f t="shared" si="2"/>
        <v>0.7142857142857143</v>
      </c>
      <c r="AZ40" s="61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row>
    <row r="41" spans="1:81" s="40" customFormat="1" ht="17.25" hidden="1" customHeight="1" x14ac:dyDescent="0.2">
      <c r="A41" s="43"/>
      <c r="B41" s="108" t="s">
        <v>655</v>
      </c>
      <c r="C41" s="71" t="s">
        <v>63</v>
      </c>
      <c r="D41" s="71" t="s">
        <v>90</v>
      </c>
      <c r="E41" s="71" t="s">
        <v>20</v>
      </c>
      <c r="F41" s="71" t="s">
        <v>656</v>
      </c>
      <c r="G41" s="71" t="s">
        <v>93</v>
      </c>
      <c r="H41" s="71" t="s">
        <v>82</v>
      </c>
      <c r="I41" s="71" t="s">
        <v>40</v>
      </c>
      <c r="J41" s="71" t="s">
        <v>636</v>
      </c>
      <c r="K41" s="71" t="s">
        <v>669</v>
      </c>
      <c r="L41" s="71" t="s">
        <v>257</v>
      </c>
      <c r="M41" s="71" t="s">
        <v>233</v>
      </c>
      <c r="N41" s="72">
        <v>27</v>
      </c>
      <c r="O41" s="68" t="s">
        <v>670</v>
      </c>
      <c r="P41" s="69">
        <v>2</v>
      </c>
      <c r="Q41" s="72">
        <f>+Y41+AE41+AK41+AQ41</f>
        <v>2</v>
      </c>
      <c r="R41" s="68" t="s">
        <v>45</v>
      </c>
      <c r="S41" s="68" t="s">
        <v>671</v>
      </c>
      <c r="T41" s="68" t="s">
        <v>672</v>
      </c>
      <c r="U41" s="70">
        <v>44562</v>
      </c>
      <c r="V41" s="68" t="s">
        <v>491</v>
      </c>
      <c r="W41" s="68" t="s">
        <v>217</v>
      </c>
      <c r="X41" s="71" t="s">
        <v>492</v>
      </c>
      <c r="Y41" s="72">
        <v>0</v>
      </c>
      <c r="Z41" s="69">
        <v>0</v>
      </c>
      <c r="AA41" s="96" t="s">
        <v>496</v>
      </c>
      <c r="AB41" s="654" t="s">
        <v>496</v>
      </c>
      <c r="AC41" s="99" t="s">
        <v>496</v>
      </c>
      <c r="AD41" s="68" t="s">
        <v>673</v>
      </c>
      <c r="AE41" s="69">
        <v>1</v>
      </c>
      <c r="AF41" s="72">
        <v>1</v>
      </c>
      <c r="AG41" s="75">
        <f t="shared" si="1"/>
        <v>1</v>
      </c>
      <c r="AH41" s="84" t="s">
        <v>674</v>
      </c>
      <c r="AI41" s="71" t="s">
        <v>504</v>
      </c>
      <c r="AJ41" s="68" t="s">
        <v>492</v>
      </c>
      <c r="AK41" s="69">
        <v>0</v>
      </c>
      <c r="AL41" s="58"/>
      <c r="AM41" s="677" t="s">
        <v>496</v>
      </c>
      <c r="AN41" s="36" t="s">
        <v>496</v>
      </c>
      <c r="AO41" s="32" t="s">
        <v>496</v>
      </c>
      <c r="AP41" s="68" t="s">
        <v>673</v>
      </c>
      <c r="AQ41" s="104">
        <v>1</v>
      </c>
      <c r="AR41" s="69">
        <v>0</v>
      </c>
      <c r="AS41" s="84" t="s">
        <v>496</v>
      </c>
      <c r="AT41" s="84" t="s">
        <v>496</v>
      </c>
      <c r="AU41" s="84" t="s">
        <v>496</v>
      </c>
      <c r="AV41" s="612"/>
      <c r="AW41" s="601">
        <f>+Tabla4[[#This Row],[Programación  meta
I trimestre ]]+Tabla4[[#This Row],[Programación  meta
II trimestre ]]+Tabla4[[#This Row],[Programación  meta
III trimestre ]]+Tabla4[[#This Row],[Programación  meta
IV trimestre ]]</f>
        <v>2</v>
      </c>
      <c r="AX41" s="584">
        <f>+Tabla4[[#This Row],[Avance cuantitativo
I trimestre]]+Tabla4[[#This Row],[Avance cuantitativo
II trimestre]]+Tabla4[[#This Row],[Avance cuantitativo
III trimestre]]+AR41</f>
        <v>1</v>
      </c>
      <c r="AY41" s="602">
        <f t="shared" si="2"/>
        <v>0.5</v>
      </c>
      <c r="AZ41" s="61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row>
    <row r="42" spans="1:81" s="40" customFormat="1" ht="17.25" customHeight="1" x14ac:dyDescent="0.2">
      <c r="A42" s="43"/>
      <c r="B42" s="108" t="s">
        <v>655</v>
      </c>
      <c r="C42" s="71" t="s">
        <v>63</v>
      </c>
      <c r="D42" s="71" t="s">
        <v>90</v>
      </c>
      <c r="E42" s="71" t="s">
        <v>20</v>
      </c>
      <c r="F42" s="71" t="s">
        <v>656</v>
      </c>
      <c r="G42" s="71" t="s">
        <v>93</v>
      </c>
      <c r="H42" s="71" t="s">
        <v>82</v>
      </c>
      <c r="I42" s="71" t="s">
        <v>40</v>
      </c>
      <c r="J42" s="71" t="s">
        <v>636</v>
      </c>
      <c r="K42" s="71" t="s">
        <v>643</v>
      </c>
      <c r="L42" s="71" t="s">
        <v>257</v>
      </c>
      <c r="M42" s="71" t="s">
        <v>44</v>
      </c>
      <c r="N42" s="72">
        <v>28</v>
      </c>
      <c r="O42" s="71" t="s">
        <v>675</v>
      </c>
      <c r="P42" s="75">
        <v>1</v>
      </c>
      <c r="Q42" s="75">
        <f>(+Y42+AE42+AK42+AQ42)/4</f>
        <v>1</v>
      </c>
      <c r="R42" s="71" t="s">
        <v>30</v>
      </c>
      <c r="S42" s="71" t="s">
        <v>676</v>
      </c>
      <c r="T42" s="71" t="s">
        <v>677</v>
      </c>
      <c r="U42" s="73">
        <v>44562</v>
      </c>
      <c r="V42" s="71" t="s">
        <v>491</v>
      </c>
      <c r="W42" s="71" t="s">
        <v>217</v>
      </c>
      <c r="X42" s="71" t="s">
        <v>678</v>
      </c>
      <c r="Y42" s="75">
        <v>1</v>
      </c>
      <c r="Z42" s="75">
        <v>1</v>
      </c>
      <c r="AA42" s="96">
        <f>(Z42/Y42)</f>
        <v>1</v>
      </c>
      <c r="AB42" s="654" t="s">
        <v>679</v>
      </c>
      <c r="AC42" s="99" t="s">
        <v>504</v>
      </c>
      <c r="AD42" s="71" t="s">
        <v>678</v>
      </c>
      <c r="AE42" s="75">
        <v>1</v>
      </c>
      <c r="AF42" s="75">
        <v>1</v>
      </c>
      <c r="AG42" s="75">
        <f t="shared" si="1"/>
        <v>1</v>
      </c>
      <c r="AH42" s="84" t="s">
        <v>680</v>
      </c>
      <c r="AI42" s="71" t="s">
        <v>504</v>
      </c>
      <c r="AJ42" s="71" t="s">
        <v>678</v>
      </c>
      <c r="AK42" s="75">
        <v>1</v>
      </c>
      <c r="AL42" s="631">
        <v>1</v>
      </c>
      <c r="AM42" s="676">
        <f>+(Tabla4[[#This Row],[Avance cuantitativo
III trimestre]]/Tabla4[[#This Row],[Programación  meta
III trimestre ]])*100%</f>
        <v>1</v>
      </c>
      <c r="AN42" s="670" t="s">
        <v>681</v>
      </c>
      <c r="AO42" s="32" t="s">
        <v>682</v>
      </c>
      <c r="AP42" s="71" t="s">
        <v>678</v>
      </c>
      <c r="AQ42" s="105">
        <v>1</v>
      </c>
      <c r="AR42" s="69">
        <v>0</v>
      </c>
      <c r="AS42" s="84" t="s">
        <v>496</v>
      </c>
      <c r="AT42" s="84" t="s">
        <v>496</v>
      </c>
      <c r="AU42" s="84" t="s">
        <v>496</v>
      </c>
      <c r="AV42" s="612"/>
      <c r="AW42" s="603">
        <f>+(Tabla4[[#This Row],[Programación  meta
I trimestre ]]+Tabla4[[#This Row],[Programación  meta
II trimestre ]]+Tabla4[[#This Row],[Programación  meta
III trimestre ]]+Tabla4[[#This Row],[Programación  meta
IV trimestre ]])/4</f>
        <v>1</v>
      </c>
      <c r="AX42" s="602">
        <f>+(Tabla4[[#This Row],[Avance cuantitativo
I trimestre]]+Tabla4[[#This Row],[Avance cuantitativo
II trimestre]]+Tabla4[[#This Row],[Avance cuantitativo
III trimestre]]+AR42)/4</f>
        <v>0.75</v>
      </c>
      <c r="AY42" s="602">
        <f t="shared" si="2"/>
        <v>0.75</v>
      </c>
      <c r="AZ42" s="61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row>
    <row r="43" spans="1:81" s="40" customFormat="1" ht="17.25" hidden="1" customHeight="1" x14ac:dyDescent="0.2">
      <c r="A43" s="43"/>
      <c r="B43" s="111" t="s">
        <v>655</v>
      </c>
      <c r="C43" s="84" t="s">
        <v>63</v>
      </c>
      <c r="D43" s="84" t="s">
        <v>90</v>
      </c>
      <c r="E43" s="84" t="s">
        <v>20</v>
      </c>
      <c r="F43" s="84" t="s">
        <v>656</v>
      </c>
      <c r="G43" s="84" t="s">
        <v>93</v>
      </c>
      <c r="H43" s="84" t="s">
        <v>82</v>
      </c>
      <c r="I43" s="84" t="s">
        <v>40</v>
      </c>
      <c r="J43" s="84" t="s">
        <v>636</v>
      </c>
      <c r="K43" s="84" t="s">
        <v>643</v>
      </c>
      <c r="L43" s="84" t="s">
        <v>257</v>
      </c>
      <c r="M43" s="84" t="s">
        <v>44</v>
      </c>
      <c r="N43" s="72">
        <v>29</v>
      </c>
      <c r="O43" s="84" t="s">
        <v>683</v>
      </c>
      <c r="P43" s="77">
        <v>2</v>
      </c>
      <c r="Q43" s="72">
        <f t="shared" ref="Q43:Q48" si="3">+Y43+AE43+AK43+AQ43</f>
        <v>2</v>
      </c>
      <c r="R43" s="84" t="s">
        <v>45</v>
      </c>
      <c r="S43" s="84" t="s">
        <v>684</v>
      </c>
      <c r="T43" s="84" t="s">
        <v>632</v>
      </c>
      <c r="U43" s="87">
        <v>44565</v>
      </c>
      <c r="V43" s="84" t="s">
        <v>491</v>
      </c>
      <c r="W43" s="84" t="s">
        <v>217</v>
      </c>
      <c r="X43" s="76" t="s">
        <v>492</v>
      </c>
      <c r="Y43" s="77">
        <v>0</v>
      </c>
      <c r="Z43" s="69">
        <v>0</v>
      </c>
      <c r="AA43" s="84" t="s">
        <v>496</v>
      </c>
      <c r="AB43" s="72" t="s">
        <v>496</v>
      </c>
      <c r="AC43" s="72" t="s">
        <v>496</v>
      </c>
      <c r="AD43" s="84" t="s">
        <v>685</v>
      </c>
      <c r="AE43" s="77">
        <v>1</v>
      </c>
      <c r="AF43" s="72">
        <v>1</v>
      </c>
      <c r="AG43" s="75">
        <f t="shared" si="1"/>
        <v>1</v>
      </c>
      <c r="AH43" s="84" t="s">
        <v>686</v>
      </c>
      <c r="AI43" s="71" t="s">
        <v>504</v>
      </c>
      <c r="AJ43" s="71" t="s">
        <v>492</v>
      </c>
      <c r="AK43" s="77">
        <v>0</v>
      </c>
      <c r="AL43" s="58"/>
      <c r="AM43" s="677" t="s">
        <v>496</v>
      </c>
      <c r="AN43" s="36" t="s">
        <v>496</v>
      </c>
      <c r="AO43" s="32" t="s">
        <v>496</v>
      </c>
      <c r="AP43" s="84" t="s">
        <v>687</v>
      </c>
      <c r="AQ43" s="107">
        <v>1</v>
      </c>
      <c r="AR43" s="69">
        <v>0</v>
      </c>
      <c r="AS43" s="84" t="s">
        <v>496</v>
      </c>
      <c r="AT43" s="84" t="s">
        <v>496</v>
      </c>
      <c r="AU43" s="84" t="s">
        <v>496</v>
      </c>
      <c r="AV43" s="612"/>
      <c r="AW43" s="601">
        <f>+Tabla4[[#This Row],[Programación  meta
I trimestre ]]+Tabla4[[#This Row],[Programación  meta
II trimestre ]]+Tabla4[[#This Row],[Programación  meta
III trimestre ]]+Tabla4[[#This Row],[Programación  meta
IV trimestre ]]</f>
        <v>2</v>
      </c>
      <c r="AX43" s="584">
        <f>+Tabla4[[#This Row],[Avance cuantitativo
I trimestre]]+Tabla4[[#This Row],[Avance cuantitativo
II trimestre]]+Tabla4[[#This Row],[Avance cuantitativo
III trimestre]]+AR43</f>
        <v>1</v>
      </c>
      <c r="AY43" s="602">
        <f t="shared" si="2"/>
        <v>0.5</v>
      </c>
      <c r="AZ43" s="61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row>
    <row r="44" spans="1:81" s="46" customFormat="1" ht="17.25" customHeight="1" x14ac:dyDescent="0.2">
      <c r="B44" s="109" t="s">
        <v>320</v>
      </c>
      <c r="C44" s="68" t="s">
        <v>48</v>
      </c>
      <c r="D44" s="68" t="s">
        <v>688</v>
      </c>
      <c r="E44" s="68" t="s">
        <v>533</v>
      </c>
      <c r="F44" s="68" t="s">
        <v>336</v>
      </c>
      <c r="G44" s="68" t="s">
        <v>93</v>
      </c>
      <c r="H44" s="68" t="s">
        <v>689</v>
      </c>
      <c r="I44" s="68" t="s">
        <v>40</v>
      </c>
      <c r="J44" s="68" t="s">
        <v>222</v>
      </c>
      <c r="K44" s="68" t="s">
        <v>403</v>
      </c>
      <c r="L44" s="68" t="s">
        <v>257</v>
      </c>
      <c r="M44" s="68" t="s">
        <v>225</v>
      </c>
      <c r="N44" s="69">
        <v>30</v>
      </c>
      <c r="O44" s="68" t="s">
        <v>690</v>
      </c>
      <c r="P44" s="69">
        <v>4</v>
      </c>
      <c r="Q44" s="72">
        <f t="shared" si="3"/>
        <v>4</v>
      </c>
      <c r="R44" s="68" t="s">
        <v>45</v>
      </c>
      <c r="S44" s="68" t="s">
        <v>691</v>
      </c>
      <c r="T44" s="68" t="s">
        <v>692</v>
      </c>
      <c r="U44" s="70">
        <v>44562</v>
      </c>
      <c r="V44" s="68" t="s">
        <v>491</v>
      </c>
      <c r="W44" s="68" t="s">
        <v>192</v>
      </c>
      <c r="X44" s="68" t="s">
        <v>693</v>
      </c>
      <c r="Y44" s="69">
        <v>1</v>
      </c>
      <c r="Z44" s="69">
        <v>1</v>
      </c>
      <c r="AA44" s="97">
        <f>(Z44/Y44)</f>
        <v>1</v>
      </c>
      <c r="AB44" s="98" t="s">
        <v>694</v>
      </c>
      <c r="AC44" s="92" t="s">
        <v>504</v>
      </c>
      <c r="AD44" s="68" t="s">
        <v>693</v>
      </c>
      <c r="AE44" s="69">
        <v>1</v>
      </c>
      <c r="AF44" s="69">
        <v>1</v>
      </c>
      <c r="AG44" s="74">
        <f t="shared" si="1"/>
        <v>1</v>
      </c>
      <c r="AH44" s="76" t="s">
        <v>695</v>
      </c>
      <c r="AI44" s="71" t="s">
        <v>504</v>
      </c>
      <c r="AJ44" s="68" t="s">
        <v>693</v>
      </c>
      <c r="AK44" s="69">
        <v>1</v>
      </c>
      <c r="AL44" s="58">
        <v>1</v>
      </c>
      <c r="AM44" s="676">
        <f>+(Tabla4[[#This Row],[Avance cuantitativo
III trimestre]]/Tabla4[[#This Row],[Programación  meta
III trimestre ]])*100%</f>
        <v>1</v>
      </c>
      <c r="AN44" s="670" t="s">
        <v>696</v>
      </c>
      <c r="AO44" s="36" t="s">
        <v>504</v>
      </c>
      <c r="AP44" s="68" t="s">
        <v>693</v>
      </c>
      <c r="AQ44" s="104">
        <v>1</v>
      </c>
      <c r="AR44" s="69">
        <v>0</v>
      </c>
      <c r="AS44" s="84" t="s">
        <v>496</v>
      </c>
      <c r="AT44" s="84" t="s">
        <v>496</v>
      </c>
      <c r="AU44" s="84" t="s">
        <v>496</v>
      </c>
      <c r="AV44" s="614"/>
      <c r="AW44" s="601">
        <f>+Tabla4[[#This Row],[Programación  meta
I trimestre ]]+Tabla4[[#This Row],[Programación  meta
II trimestre ]]+Tabla4[[#This Row],[Programación  meta
III trimestre ]]+Tabla4[[#This Row],[Programación  meta
IV trimestre ]]</f>
        <v>4</v>
      </c>
      <c r="AX44" s="584">
        <f>+Tabla4[[#This Row],[Avance cuantitativo
I trimestre]]+Tabla4[[#This Row],[Avance cuantitativo
II trimestre]]+Tabla4[[#This Row],[Avance cuantitativo
III trimestre]]+AR44</f>
        <v>3</v>
      </c>
      <c r="AY44" s="602">
        <f t="shared" si="2"/>
        <v>0.75</v>
      </c>
      <c r="AZ44" s="605" t="s">
        <v>496</v>
      </c>
    </row>
    <row r="45" spans="1:81" s="46" customFormat="1" ht="17.25" hidden="1" customHeight="1" x14ac:dyDescent="0.2">
      <c r="B45" s="110" t="s">
        <v>320</v>
      </c>
      <c r="C45" s="76" t="s">
        <v>18</v>
      </c>
      <c r="D45" s="76" t="s">
        <v>688</v>
      </c>
      <c r="E45" s="68" t="s">
        <v>533</v>
      </c>
      <c r="F45" s="76" t="s">
        <v>313</v>
      </c>
      <c r="G45" s="76" t="s">
        <v>220</v>
      </c>
      <c r="H45" s="76" t="s">
        <v>221</v>
      </c>
      <c r="I45" s="76" t="s">
        <v>40</v>
      </c>
      <c r="J45" s="76" t="s">
        <v>83</v>
      </c>
      <c r="K45" s="76" t="s">
        <v>403</v>
      </c>
      <c r="L45" s="76" t="s">
        <v>257</v>
      </c>
      <c r="M45" s="76" t="s">
        <v>225</v>
      </c>
      <c r="N45" s="69">
        <v>31</v>
      </c>
      <c r="O45" s="76" t="s">
        <v>697</v>
      </c>
      <c r="P45" s="81">
        <v>2</v>
      </c>
      <c r="Q45" s="72">
        <f t="shared" si="3"/>
        <v>2</v>
      </c>
      <c r="R45" s="76" t="s">
        <v>45</v>
      </c>
      <c r="S45" s="76" t="s">
        <v>698</v>
      </c>
      <c r="T45" s="76" t="s">
        <v>699</v>
      </c>
      <c r="U45" s="79">
        <v>44562</v>
      </c>
      <c r="V45" s="76" t="s">
        <v>491</v>
      </c>
      <c r="W45" s="76" t="s">
        <v>192</v>
      </c>
      <c r="X45" s="76" t="s">
        <v>492</v>
      </c>
      <c r="Y45" s="81">
        <v>0</v>
      </c>
      <c r="Z45" s="69">
        <v>0</v>
      </c>
      <c r="AA45" s="76" t="s">
        <v>496</v>
      </c>
      <c r="AB45" s="69" t="s">
        <v>496</v>
      </c>
      <c r="AC45" s="69" t="s">
        <v>496</v>
      </c>
      <c r="AD45" s="76" t="s">
        <v>700</v>
      </c>
      <c r="AE45" s="81">
        <v>1</v>
      </c>
      <c r="AF45" s="69">
        <v>1</v>
      </c>
      <c r="AG45" s="74">
        <f t="shared" si="1"/>
        <v>1</v>
      </c>
      <c r="AH45" s="76" t="s">
        <v>701</v>
      </c>
      <c r="AI45" s="71" t="s">
        <v>504</v>
      </c>
      <c r="AJ45" s="68" t="s">
        <v>492</v>
      </c>
      <c r="AK45" s="81">
        <v>0</v>
      </c>
      <c r="AL45" s="58"/>
      <c r="AM45" s="677" t="s">
        <v>496</v>
      </c>
      <c r="AN45" s="36" t="s">
        <v>496</v>
      </c>
      <c r="AO45" s="32" t="s">
        <v>496</v>
      </c>
      <c r="AP45" s="76" t="s">
        <v>700</v>
      </c>
      <c r="AQ45" s="106">
        <v>1</v>
      </c>
      <c r="AR45" s="69">
        <v>0</v>
      </c>
      <c r="AS45" s="84" t="s">
        <v>496</v>
      </c>
      <c r="AT45" s="84" t="s">
        <v>496</v>
      </c>
      <c r="AU45" s="84" t="s">
        <v>496</v>
      </c>
      <c r="AV45" s="614"/>
      <c r="AW45" s="601">
        <f>+Tabla4[[#This Row],[Programación  meta
I trimestre ]]+Tabla4[[#This Row],[Programación  meta
II trimestre ]]+Tabla4[[#This Row],[Programación  meta
III trimestre ]]+Tabla4[[#This Row],[Programación  meta
IV trimestre ]]</f>
        <v>2</v>
      </c>
      <c r="AX45" s="584">
        <f>+Tabla4[[#This Row],[Avance cuantitativo
I trimestre]]+Tabla4[[#This Row],[Avance cuantitativo
II trimestre]]+Tabla4[[#This Row],[Avance cuantitativo
III trimestre]]+AR45</f>
        <v>1</v>
      </c>
      <c r="AY45" s="602">
        <f t="shared" si="2"/>
        <v>0.5</v>
      </c>
      <c r="AZ45" s="605" t="s">
        <v>496</v>
      </c>
    </row>
    <row r="46" spans="1:81" s="46" customFormat="1" ht="17.25" hidden="1" customHeight="1" x14ac:dyDescent="0.2">
      <c r="B46" s="110" t="s">
        <v>320</v>
      </c>
      <c r="C46" s="68" t="s">
        <v>48</v>
      </c>
      <c r="D46" s="76" t="s">
        <v>134</v>
      </c>
      <c r="E46" s="68" t="s">
        <v>533</v>
      </c>
      <c r="F46" s="76" t="s">
        <v>336</v>
      </c>
      <c r="G46" s="76" t="s">
        <v>93</v>
      </c>
      <c r="H46" s="76" t="s">
        <v>221</v>
      </c>
      <c r="I46" s="76" t="s">
        <v>40</v>
      </c>
      <c r="J46" s="76" t="s">
        <v>222</v>
      </c>
      <c r="K46" s="76" t="s">
        <v>403</v>
      </c>
      <c r="L46" s="76" t="s">
        <v>257</v>
      </c>
      <c r="M46" s="76" t="s">
        <v>225</v>
      </c>
      <c r="N46" s="69">
        <v>32</v>
      </c>
      <c r="O46" s="76" t="s">
        <v>702</v>
      </c>
      <c r="P46" s="81">
        <v>2</v>
      </c>
      <c r="Q46" s="72">
        <f t="shared" si="3"/>
        <v>2</v>
      </c>
      <c r="R46" s="76" t="s">
        <v>45</v>
      </c>
      <c r="S46" s="76" t="s">
        <v>703</v>
      </c>
      <c r="T46" s="76" t="s">
        <v>704</v>
      </c>
      <c r="U46" s="79">
        <v>44562</v>
      </c>
      <c r="V46" s="76" t="s">
        <v>491</v>
      </c>
      <c r="W46" s="76" t="s">
        <v>192</v>
      </c>
      <c r="X46" s="76" t="s">
        <v>492</v>
      </c>
      <c r="Y46" s="81">
        <v>0</v>
      </c>
      <c r="Z46" s="69">
        <v>0</v>
      </c>
      <c r="AA46" s="76" t="s">
        <v>496</v>
      </c>
      <c r="AB46" s="69" t="s">
        <v>496</v>
      </c>
      <c r="AC46" s="69" t="s">
        <v>496</v>
      </c>
      <c r="AD46" s="76" t="s">
        <v>705</v>
      </c>
      <c r="AE46" s="81">
        <v>1</v>
      </c>
      <c r="AF46" s="69">
        <v>1</v>
      </c>
      <c r="AG46" s="74">
        <f t="shared" si="1"/>
        <v>1</v>
      </c>
      <c r="AH46" s="76" t="s">
        <v>706</v>
      </c>
      <c r="AI46" s="71" t="s">
        <v>504</v>
      </c>
      <c r="AJ46" s="68" t="s">
        <v>492</v>
      </c>
      <c r="AK46" s="81">
        <v>0</v>
      </c>
      <c r="AL46" s="58"/>
      <c r="AM46" s="677" t="s">
        <v>496</v>
      </c>
      <c r="AN46" s="36" t="s">
        <v>496</v>
      </c>
      <c r="AO46" s="32" t="s">
        <v>496</v>
      </c>
      <c r="AP46" s="76" t="s">
        <v>705</v>
      </c>
      <c r="AQ46" s="106">
        <v>1</v>
      </c>
      <c r="AR46" s="69">
        <v>0</v>
      </c>
      <c r="AS46" s="84" t="s">
        <v>496</v>
      </c>
      <c r="AT46" s="84" t="s">
        <v>496</v>
      </c>
      <c r="AU46" s="84" t="s">
        <v>496</v>
      </c>
      <c r="AV46" s="614"/>
      <c r="AW46" s="601">
        <f>+Tabla4[[#This Row],[Programación  meta
I trimestre ]]+Tabla4[[#This Row],[Programación  meta
II trimestre ]]+Tabla4[[#This Row],[Programación  meta
III trimestre ]]+Tabla4[[#This Row],[Programación  meta
IV trimestre ]]</f>
        <v>2</v>
      </c>
      <c r="AX46" s="584">
        <f>+Tabla4[[#This Row],[Avance cuantitativo
I trimestre]]+Tabla4[[#This Row],[Avance cuantitativo
II trimestre]]+Tabla4[[#This Row],[Avance cuantitativo
III trimestre]]+AR46</f>
        <v>1</v>
      </c>
      <c r="AY46" s="602">
        <f t="shared" si="2"/>
        <v>0.5</v>
      </c>
      <c r="AZ46" s="605" t="s">
        <v>496</v>
      </c>
    </row>
    <row r="47" spans="1:81" s="46" customFormat="1" ht="17.25" customHeight="1" x14ac:dyDescent="0.2">
      <c r="B47" s="109" t="s">
        <v>320</v>
      </c>
      <c r="C47" s="68" t="s">
        <v>48</v>
      </c>
      <c r="D47" s="68" t="s">
        <v>688</v>
      </c>
      <c r="E47" s="68" t="s">
        <v>50</v>
      </c>
      <c r="F47" s="68" t="s">
        <v>336</v>
      </c>
      <c r="G47" s="68" t="s">
        <v>115</v>
      </c>
      <c r="H47" s="68" t="s">
        <v>187</v>
      </c>
      <c r="I47" s="68" t="s">
        <v>55</v>
      </c>
      <c r="J47" s="68" t="s">
        <v>222</v>
      </c>
      <c r="K47" s="68" t="s">
        <v>403</v>
      </c>
      <c r="L47" s="68" t="s">
        <v>257</v>
      </c>
      <c r="M47" s="68" t="s">
        <v>225</v>
      </c>
      <c r="N47" s="69">
        <v>33</v>
      </c>
      <c r="O47" s="68" t="s">
        <v>707</v>
      </c>
      <c r="P47" s="69">
        <v>4</v>
      </c>
      <c r="Q47" s="72">
        <f t="shared" si="3"/>
        <v>4</v>
      </c>
      <c r="R47" s="68" t="s">
        <v>45</v>
      </c>
      <c r="S47" s="68" t="s">
        <v>708</v>
      </c>
      <c r="T47" s="68" t="s">
        <v>709</v>
      </c>
      <c r="U47" s="70">
        <v>44562</v>
      </c>
      <c r="V47" s="68" t="s">
        <v>491</v>
      </c>
      <c r="W47" s="68" t="s">
        <v>192</v>
      </c>
      <c r="X47" s="68" t="s">
        <v>710</v>
      </c>
      <c r="Y47" s="69">
        <v>1</v>
      </c>
      <c r="Z47" s="69">
        <v>1</v>
      </c>
      <c r="AA47" s="97">
        <f t="shared" ref="AA47:AA54" si="4">(Z47/Y47)</f>
        <v>1</v>
      </c>
      <c r="AB47" s="98" t="s">
        <v>711</v>
      </c>
      <c r="AC47" s="92" t="s">
        <v>712</v>
      </c>
      <c r="AD47" s="68" t="s">
        <v>710</v>
      </c>
      <c r="AE47" s="69">
        <v>1</v>
      </c>
      <c r="AF47" s="69">
        <v>1</v>
      </c>
      <c r="AG47" s="74">
        <f t="shared" ref="AG47:AG78" si="5">(AF47/AE47)</f>
        <v>1</v>
      </c>
      <c r="AH47" s="76" t="s">
        <v>713</v>
      </c>
      <c r="AI47" s="71" t="s">
        <v>504</v>
      </c>
      <c r="AJ47" s="68" t="s">
        <v>710</v>
      </c>
      <c r="AK47" s="69">
        <v>1</v>
      </c>
      <c r="AL47" s="58">
        <v>1</v>
      </c>
      <c r="AM47" s="676">
        <f>+(Tabla4[[#This Row],[Avance cuantitativo
III trimestre]]/Tabla4[[#This Row],[Programación  meta
III trimestre ]])*100%</f>
        <v>1</v>
      </c>
      <c r="AN47" s="670" t="s">
        <v>714</v>
      </c>
      <c r="AO47" s="32" t="s">
        <v>504</v>
      </c>
      <c r="AP47" s="68" t="s">
        <v>710</v>
      </c>
      <c r="AQ47" s="104">
        <v>1</v>
      </c>
      <c r="AR47" s="69">
        <v>0</v>
      </c>
      <c r="AS47" s="84" t="s">
        <v>496</v>
      </c>
      <c r="AT47" s="84" t="s">
        <v>496</v>
      </c>
      <c r="AU47" s="84" t="s">
        <v>496</v>
      </c>
      <c r="AV47" s="614"/>
      <c r="AW47" s="601">
        <f>+Tabla4[[#This Row],[Programación  meta
I trimestre ]]+Tabla4[[#This Row],[Programación  meta
II trimestre ]]+Tabla4[[#This Row],[Programación  meta
III trimestre ]]+Tabla4[[#This Row],[Programación  meta
IV trimestre ]]</f>
        <v>4</v>
      </c>
      <c r="AX47" s="584">
        <f>+Tabla4[[#This Row],[Avance cuantitativo
I trimestre]]+Tabla4[[#This Row],[Avance cuantitativo
II trimestre]]+Tabla4[[#This Row],[Avance cuantitativo
III trimestre]]+AR47</f>
        <v>3</v>
      </c>
      <c r="AY47" s="602">
        <f t="shared" si="2"/>
        <v>0.75</v>
      </c>
      <c r="AZ47" s="605" t="s">
        <v>496</v>
      </c>
    </row>
    <row r="48" spans="1:81" s="46" customFormat="1" ht="17.25" customHeight="1" x14ac:dyDescent="0.2">
      <c r="B48" s="109" t="s">
        <v>320</v>
      </c>
      <c r="C48" s="68" t="s">
        <v>48</v>
      </c>
      <c r="D48" s="68" t="s">
        <v>688</v>
      </c>
      <c r="E48" s="68" t="s">
        <v>533</v>
      </c>
      <c r="F48" s="68" t="s">
        <v>336</v>
      </c>
      <c r="G48" s="68" t="s">
        <v>68</v>
      </c>
      <c r="H48" s="68" t="s">
        <v>177</v>
      </c>
      <c r="I48" s="68" t="s">
        <v>55</v>
      </c>
      <c r="J48" s="68" t="s">
        <v>222</v>
      </c>
      <c r="K48" s="68" t="s">
        <v>403</v>
      </c>
      <c r="L48" s="68" t="s">
        <v>257</v>
      </c>
      <c r="M48" s="68" t="s">
        <v>225</v>
      </c>
      <c r="N48" s="69">
        <v>34</v>
      </c>
      <c r="O48" s="68" t="s">
        <v>715</v>
      </c>
      <c r="P48" s="69">
        <v>4</v>
      </c>
      <c r="Q48" s="72">
        <f t="shared" si="3"/>
        <v>4</v>
      </c>
      <c r="R48" s="68" t="s">
        <v>45</v>
      </c>
      <c r="S48" s="68" t="s">
        <v>708</v>
      </c>
      <c r="T48" s="68" t="s">
        <v>716</v>
      </c>
      <c r="U48" s="70">
        <v>44562</v>
      </c>
      <c r="V48" s="68" t="s">
        <v>491</v>
      </c>
      <c r="W48" s="68" t="s">
        <v>192</v>
      </c>
      <c r="X48" s="68" t="s">
        <v>717</v>
      </c>
      <c r="Y48" s="69">
        <v>1</v>
      </c>
      <c r="Z48" s="69">
        <v>1</v>
      </c>
      <c r="AA48" s="97">
        <f t="shared" si="4"/>
        <v>1</v>
      </c>
      <c r="AB48" s="98" t="s">
        <v>718</v>
      </c>
      <c r="AC48" s="92" t="s">
        <v>712</v>
      </c>
      <c r="AD48" s="68" t="s">
        <v>719</v>
      </c>
      <c r="AE48" s="69">
        <v>1</v>
      </c>
      <c r="AF48" s="69">
        <v>1</v>
      </c>
      <c r="AG48" s="74">
        <f t="shared" si="5"/>
        <v>1</v>
      </c>
      <c r="AH48" s="76" t="s">
        <v>720</v>
      </c>
      <c r="AI48" s="71" t="s">
        <v>504</v>
      </c>
      <c r="AJ48" s="68" t="s">
        <v>719</v>
      </c>
      <c r="AK48" s="69">
        <v>1</v>
      </c>
      <c r="AL48" s="58">
        <v>1</v>
      </c>
      <c r="AM48" s="676">
        <f>+(Tabla4[[#This Row],[Avance cuantitativo
III trimestre]]/Tabla4[[#This Row],[Programación  meta
III trimestre ]])*100%</f>
        <v>1</v>
      </c>
      <c r="AN48" s="670" t="s">
        <v>721</v>
      </c>
      <c r="AO48" s="36" t="s">
        <v>504</v>
      </c>
      <c r="AP48" s="68" t="s">
        <v>719</v>
      </c>
      <c r="AQ48" s="104">
        <v>1</v>
      </c>
      <c r="AR48" s="69">
        <v>0</v>
      </c>
      <c r="AS48" s="84" t="s">
        <v>496</v>
      </c>
      <c r="AT48" s="84" t="s">
        <v>496</v>
      </c>
      <c r="AU48" s="84" t="s">
        <v>496</v>
      </c>
      <c r="AV48" s="614"/>
      <c r="AW48" s="601">
        <f>+Tabla4[[#This Row],[Programación  meta
I trimestre ]]+Tabla4[[#This Row],[Programación  meta
II trimestre ]]+Tabla4[[#This Row],[Programación  meta
III trimestre ]]+Tabla4[[#This Row],[Programación  meta
IV trimestre ]]</f>
        <v>4</v>
      </c>
      <c r="AX48" s="584">
        <f>+Tabla4[[#This Row],[Avance cuantitativo
I trimestre]]+Tabla4[[#This Row],[Avance cuantitativo
II trimestre]]+Tabla4[[#This Row],[Avance cuantitativo
III trimestre]]+AR48</f>
        <v>3</v>
      </c>
      <c r="AY48" s="602">
        <f t="shared" si="2"/>
        <v>0.75</v>
      </c>
      <c r="AZ48" s="605" t="s">
        <v>496</v>
      </c>
    </row>
    <row r="49" spans="1:81" s="40" customFormat="1" ht="17.25" hidden="1" customHeight="1" x14ac:dyDescent="0.2">
      <c r="B49" s="109" t="s">
        <v>320</v>
      </c>
      <c r="C49" s="71" t="s">
        <v>48</v>
      </c>
      <c r="D49" s="68" t="s">
        <v>184</v>
      </c>
      <c r="E49" s="68" t="s">
        <v>102</v>
      </c>
      <c r="F49" s="68" t="s">
        <v>338</v>
      </c>
      <c r="G49" s="68" t="s">
        <v>186</v>
      </c>
      <c r="H49" s="68" t="s">
        <v>69</v>
      </c>
      <c r="I49" s="68" t="s">
        <v>25</v>
      </c>
      <c r="J49" s="68" t="s">
        <v>83</v>
      </c>
      <c r="K49" s="68" t="s">
        <v>402</v>
      </c>
      <c r="L49" s="68" t="s">
        <v>257</v>
      </c>
      <c r="M49" s="68" t="s">
        <v>225</v>
      </c>
      <c r="N49" s="72">
        <v>35</v>
      </c>
      <c r="O49" s="68" t="s">
        <v>722</v>
      </c>
      <c r="P49" s="74">
        <v>1</v>
      </c>
      <c r="Q49" s="75">
        <f>(+Y49+AE49+AK49+AQ49)/4</f>
        <v>0.5</v>
      </c>
      <c r="R49" s="68" t="s">
        <v>30</v>
      </c>
      <c r="S49" s="68" t="s">
        <v>562</v>
      </c>
      <c r="T49" s="68" t="s">
        <v>563</v>
      </c>
      <c r="U49" s="70">
        <v>44562</v>
      </c>
      <c r="V49" s="70">
        <v>44592</v>
      </c>
      <c r="W49" s="68" t="s">
        <v>192</v>
      </c>
      <c r="X49" s="68" t="s">
        <v>564</v>
      </c>
      <c r="Y49" s="74">
        <v>1</v>
      </c>
      <c r="Z49" s="74">
        <v>1</v>
      </c>
      <c r="AA49" s="96">
        <f t="shared" si="4"/>
        <v>1</v>
      </c>
      <c r="AB49" s="98" t="s">
        <v>565</v>
      </c>
      <c r="AC49" s="99" t="s">
        <v>504</v>
      </c>
      <c r="AD49" s="68" t="s">
        <v>564</v>
      </c>
      <c r="AE49" s="74">
        <v>1</v>
      </c>
      <c r="AF49" s="75">
        <v>1</v>
      </c>
      <c r="AG49" s="75">
        <f t="shared" si="5"/>
        <v>1</v>
      </c>
      <c r="AH49" s="553" t="s">
        <v>566</v>
      </c>
      <c r="AI49" s="71" t="s">
        <v>504</v>
      </c>
      <c r="AJ49" s="68" t="s">
        <v>567</v>
      </c>
      <c r="AK49" s="74">
        <v>0</v>
      </c>
      <c r="AL49" s="58"/>
      <c r="AM49" s="679"/>
      <c r="AN49" s="44"/>
      <c r="AO49" s="38"/>
      <c r="AP49" s="68" t="s">
        <v>567</v>
      </c>
      <c r="AQ49" s="74">
        <v>0</v>
      </c>
      <c r="AR49" s="69">
        <v>0</v>
      </c>
      <c r="AS49" s="76"/>
      <c r="AT49" s="76"/>
      <c r="AU49" s="76"/>
      <c r="AV49" s="607"/>
      <c r="AW49" s="601">
        <v>0</v>
      </c>
      <c r="AX49" s="584">
        <v>0</v>
      </c>
      <c r="AY49" s="602">
        <v>0</v>
      </c>
      <c r="AZ49" s="608" t="s">
        <v>567</v>
      </c>
    </row>
    <row r="50" spans="1:81" s="40" customFormat="1" ht="17.25" hidden="1" customHeight="1" x14ac:dyDescent="0.2">
      <c r="B50" s="109" t="s">
        <v>320</v>
      </c>
      <c r="C50" s="71" t="s">
        <v>48</v>
      </c>
      <c r="D50" s="68" t="s">
        <v>184</v>
      </c>
      <c r="E50" s="68" t="s">
        <v>102</v>
      </c>
      <c r="F50" s="68" t="s">
        <v>338</v>
      </c>
      <c r="G50" s="68" t="s">
        <v>186</v>
      </c>
      <c r="H50" s="68" t="s">
        <v>69</v>
      </c>
      <c r="I50" s="68" t="s">
        <v>25</v>
      </c>
      <c r="J50" s="68" t="s">
        <v>56</v>
      </c>
      <c r="K50" s="68" t="s">
        <v>402</v>
      </c>
      <c r="L50" s="68" t="s">
        <v>257</v>
      </c>
      <c r="M50" s="68" t="s">
        <v>233</v>
      </c>
      <c r="N50" s="72">
        <v>36</v>
      </c>
      <c r="O50" s="68" t="s">
        <v>723</v>
      </c>
      <c r="P50" s="74">
        <v>1</v>
      </c>
      <c r="Q50" s="75">
        <f>(+Y50+AE50+AK50+AQ50)/4</f>
        <v>0.5</v>
      </c>
      <c r="R50" s="68" t="s">
        <v>30</v>
      </c>
      <c r="S50" s="68" t="s">
        <v>562</v>
      </c>
      <c r="T50" s="68" t="s">
        <v>563</v>
      </c>
      <c r="U50" s="70">
        <v>44562</v>
      </c>
      <c r="V50" s="70">
        <v>44592</v>
      </c>
      <c r="W50" s="68" t="s">
        <v>192</v>
      </c>
      <c r="X50" s="68" t="s">
        <v>564</v>
      </c>
      <c r="Y50" s="74">
        <v>1</v>
      </c>
      <c r="Z50" s="74">
        <v>0.67</v>
      </c>
      <c r="AA50" s="96">
        <f t="shared" si="4"/>
        <v>0.67</v>
      </c>
      <c r="AB50" s="98" t="s">
        <v>565</v>
      </c>
      <c r="AC50" s="99" t="s">
        <v>600</v>
      </c>
      <c r="AD50" s="68" t="s">
        <v>564</v>
      </c>
      <c r="AE50" s="74">
        <v>1</v>
      </c>
      <c r="AF50" s="75">
        <v>1</v>
      </c>
      <c r="AG50" s="75">
        <f t="shared" si="5"/>
        <v>1</v>
      </c>
      <c r="AH50" s="553" t="s">
        <v>566</v>
      </c>
      <c r="AI50" s="71" t="s">
        <v>504</v>
      </c>
      <c r="AJ50" s="68" t="s">
        <v>567</v>
      </c>
      <c r="AK50" s="74">
        <v>0</v>
      </c>
      <c r="AL50" s="58"/>
      <c r="AM50" s="679"/>
      <c r="AN50" s="44"/>
      <c r="AO50" s="38"/>
      <c r="AP50" s="68" t="s">
        <v>567</v>
      </c>
      <c r="AQ50" s="74">
        <v>0</v>
      </c>
      <c r="AR50" s="69">
        <v>0</v>
      </c>
      <c r="AS50" s="76"/>
      <c r="AT50" s="76"/>
      <c r="AU50" s="76"/>
      <c r="AV50" s="607"/>
      <c r="AW50" s="601">
        <v>0</v>
      </c>
      <c r="AX50" s="584">
        <v>0</v>
      </c>
      <c r="AY50" s="602">
        <v>0</v>
      </c>
      <c r="AZ50" s="608" t="s">
        <v>567</v>
      </c>
    </row>
    <row r="51" spans="1:81" s="40" customFormat="1" ht="17.25" hidden="1" customHeight="1" x14ac:dyDescent="0.2">
      <c r="B51" s="109" t="s">
        <v>320</v>
      </c>
      <c r="C51" s="71" t="s">
        <v>48</v>
      </c>
      <c r="D51" s="68" t="s">
        <v>184</v>
      </c>
      <c r="E51" s="68" t="s">
        <v>102</v>
      </c>
      <c r="F51" s="68" t="s">
        <v>338</v>
      </c>
      <c r="G51" s="68" t="s">
        <v>186</v>
      </c>
      <c r="H51" s="68" t="s">
        <v>69</v>
      </c>
      <c r="I51" s="68" t="s">
        <v>25</v>
      </c>
      <c r="J51" s="68" t="s">
        <v>148</v>
      </c>
      <c r="K51" s="68" t="s">
        <v>402</v>
      </c>
      <c r="L51" s="68" t="s">
        <v>257</v>
      </c>
      <c r="M51" s="68" t="s">
        <v>233</v>
      </c>
      <c r="N51" s="72">
        <v>37</v>
      </c>
      <c r="O51" s="68" t="s">
        <v>724</v>
      </c>
      <c r="P51" s="74">
        <v>1</v>
      </c>
      <c r="Q51" s="75">
        <f>(+Y51+AE51+AK51+AQ51)/4</f>
        <v>0.5</v>
      </c>
      <c r="R51" s="68" t="s">
        <v>30</v>
      </c>
      <c r="S51" s="68" t="s">
        <v>562</v>
      </c>
      <c r="T51" s="68" t="s">
        <v>563</v>
      </c>
      <c r="U51" s="70">
        <v>44562</v>
      </c>
      <c r="V51" s="70">
        <v>44592</v>
      </c>
      <c r="W51" s="68" t="s">
        <v>192</v>
      </c>
      <c r="X51" s="68" t="s">
        <v>564</v>
      </c>
      <c r="Y51" s="74">
        <v>1</v>
      </c>
      <c r="Z51" s="74">
        <v>1</v>
      </c>
      <c r="AA51" s="96">
        <f t="shared" si="4"/>
        <v>1</v>
      </c>
      <c r="AB51" s="98" t="s">
        <v>565</v>
      </c>
      <c r="AC51" s="99" t="s">
        <v>600</v>
      </c>
      <c r="AD51" s="68" t="s">
        <v>564</v>
      </c>
      <c r="AE51" s="74">
        <v>1</v>
      </c>
      <c r="AF51" s="75">
        <v>0.67</v>
      </c>
      <c r="AG51" s="75">
        <f t="shared" si="5"/>
        <v>0.67</v>
      </c>
      <c r="AH51" s="553" t="s">
        <v>566</v>
      </c>
      <c r="AI51" s="71" t="s">
        <v>504</v>
      </c>
      <c r="AJ51" s="68" t="s">
        <v>567</v>
      </c>
      <c r="AK51" s="74">
        <v>0</v>
      </c>
      <c r="AL51" s="58"/>
      <c r="AM51" s="679"/>
      <c r="AN51" s="44"/>
      <c r="AO51" s="38"/>
      <c r="AP51" s="68" t="s">
        <v>567</v>
      </c>
      <c r="AQ51" s="74">
        <v>0</v>
      </c>
      <c r="AR51" s="69">
        <v>0</v>
      </c>
      <c r="AS51" s="76"/>
      <c r="AT51" s="76"/>
      <c r="AU51" s="76"/>
      <c r="AV51" s="607"/>
      <c r="AW51" s="601">
        <v>0</v>
      </c>
      <c r="AX51" s="584">
        <v>0</v>
      </c>
      <c r="AY51" s="602">
        <v>0</v>
      </c>
      <c r="AZ51" s="608" t="s">
        <v>567</v>
      </c>
    </row>
    <row r="52" spans="1:81" s="40" customFormat="1" ht="17.25" hidden="1" customHeight="1" x14ac:dyDescent="0.2">
      <c r="B52" s="109" t="s">
        <v>320</v>
      </c>
      <c r="C52" s="71" t="s">
        <v>48</v>
      </c>
      <c r="D52" s="68" t="s">
        <v>184</v>
      </c>
      <c r="E52" s="68" t="s">
        <v>102</v>
      </c>
      <c r="F52" s="68" t="s">
        <v>338</v>
      </c>
      <c r="G52" s="68" t="s">
        <v>186</v>
      </c>
      <c r="H52" s="68" t="s">
        <v>69</v>
      </c>
      <c r="I52" s="68" t="s">
        <v>25</v>
      </c>
      <c r="J52" s="68" t="s">
        <v>196</v>
      </c>
      <c r="K52" s="68" t="s">
        <v>402</v>
      </c>
      <c r="L52" s="68" t="s">
        <v>257</v>
      </c>
      <c r="M52" s="68" t="s">
        <v>233</v>
      </c>
      <c r="N52" s="72">
        <v>38</v>
      </c>
      <c r="O52" s="68" t="s">
        <v>725</v>
      </c>
      <c r="P52" s="74">
        <v>1</v>
      </c>
      <c r="Q52" s="75">
        <f>(+Y52+AE52+AK52+AQ52)/4</f>
        <v>0.5</v>
      </c>
      <c r="R52" s="68" t="s">
        <v>30</v>
      </c>
      <c r="S52" s="68" t="s">
        <v>562</v>
      </c>
      <c r="T52" s="68" t="s">
        <v>563</v>
      </c>
      <c r="U52" s="70">
        <v>44562</v>
      </c>
      <c r="V52" s="70">
        <v>44592</v>
      </c>
      <c r="W52" s="68" t="s">
        <v>192</v>
      </c>
      <c r="X52" s="68" t="s">
        <v>564</v>
      </c>
      <c r="Y52" s="74">
        <v>1</v>
      </c>
      <c r="Z52" s="74">
        <v>0.5</v>
      </c>
      <c r="AA52" s="96">
        <f t="shared" si="4"/>
        <v>0.5</v>
      </c>
      <c r="AB52" s="98" t="s">
        <v>565</v>
      </c>
      <c r="AC52" s="99" t="s">
        <v>600</v>
      </c>
      <c r="AD52" s="68" t="s">
        <v>564</v>
      </c>
      <c r="AE52" s="74">
        <v>1</v>
      </c>
      <c r="AF52" s="75">
        <v>1</v>
      </c>
      <c r="AG52" s="75">
        <f t="shared" si="5"/>
        <v>1</v>
      </c>
      <c r="AH52" s="553" t="s">
        <v>566</v>
      </c>
      <c r="AI52" s="71" t="s">
        <v>504</v>
      </c>
      <c r="AJ52" s="68" t="s">
        <v>567</v>
      </c>
      <c r="AK52" s="74">
        <v>0</v>
      </c>
      <c r="AL52" s="58"/>
      <c r="AM52" s="679"/>
      <c r="AN52" s="44"/>
      <c r="AO52" s="38"/>
      <c r="AP52" s="68" t="s">
        <v>567</v>
      </c>
      <c r="AQ52" s="74">
        <v>0</v>
      </c>
      <c r="AR52" s="69">
        <v>0</v>
      </c>
      <c r="AS52" s="76"/>
      <c r="AT52" s="76"/>
      <c r="AU52" s="76"/>
      <c r="AV52" s="607"/>
      <c r="AW52" s="601">
        <v>0</v>
      </c>
      <c r="AX52" s="584">
        <v>0</v>
      </c>
      <c r="AY52" s="602">
        <v>0</v>
      </c>
      <c r="AZ52" s="608" t="s">
        <v>567</v>
      </c>
    </row>
    <row r="53" spans="1:81" s="40" customFormat="1" ht="17.25" customHeight="1" x14ac:dyDescent="0.2">
      <c r="B53" s="108" t="s">
        <v>320</v>
      </c>
      <c r="C53" s="71" t="s">
        <v>48</v>
      </c>
      <c r="D53" s="71" t="s">
        <v>174</v>
      </c>
      <c r="E53" s="71" t="s">
        <v>91</v>
      </c>
      <c r="F53" s="71" t="s">
        <v>336</v>
      </c>
      <c r="G53" s="71" t="s">
        <v>104</v>
      </c>
      <c r="H53" s="71" t="s">
        <v>54</v>
      </c>
      <c r="I53" s="71" t="s">
        <v>25</v>
      </c>
      <c r="J53" s="71" t="s">
        <v>106</v>
      </c>
      <c r="K53" s="71" t="s">
        <v>334</v>
      </c>
      <c r="L53" s="71" t="s">
        <v>150</v>
      </c>
      <c r="M53" s="71" t="s">
        <v>225</v>
      </c>
      <c r="N53" s="72">
        <v>39</v>
      </c>
      <c r="O53" s="71" t="s">
        <v>726</v>
      </c>
      <c r="P53" s="72">
        <v>4</v>
      </c>
      <c r="Q53" s="72">
        <f>+Y53+AE53+AK53+AQ53</f>
        <v>4</v>
      </c>
      <c r="R53" s="71" t="s">
        <v>45</v>
      </c>
      <c r="S53" s="71" t="s">
        <v>727</v>
      </c>
      <c r="T53" s="71" t="s">
        <v>728</v>
      </c>
      <c r="U53" s="73">
        <v>44564</v>
      </c>
      <c r="V53" s="71" t="s">
        <v>491</v>
      </c>
      <c r="W53" s="71" t="s">
        <v>61</v>
      </c>
      <c r="X53" s="71" t="s">
        <v>729</v>
      </c>
      <c r="Y53" s="72">
        <v>1</v>
      </c>
      <c r="Z53" s="72">
        <v>1</v>
      </c>
      <c r="AA53" s="96">
        <f t="shared" si="4"/>
        <v>1</v>
      </c>
      <c r="AB53" s="98" t="s">
        <v>730</v>
      </c>
      <c r="AC53" s="99" t="s">
        <v>504</v>
      </c>
      <c r="AD53" s="71" t="s">
        <v>731</v>
      </c>
      <c r="AE53" s="72">
        <v>1</v>
      </c>
      <c r="AF53" s="72">
        <v>1</v>
      </c>
      <c r="AG53" s="75">
        <f t="shared" si="5"/>
        <v>1</v>
      </c>
      <c r="AH53" s="98" t="s">
        <v>732</v>
      </c>
      <c r="AI53" s="71" t="s">
        <v>504</v>
      </c>
      <c r="AJ53" s="71" t="s">
        <v>733</v>
      </c>
      <c r="AK53" s="72">
        <v>1</v>
      </c>
      <c r="AL53" s="643">
        <v>1</v>
      </c>
      <c r="AM53" s="676">
        <f>+(Tabla4[[#This Row],[Avance cuantitativo
III trimestre]]/Tabla4[[#This Row],[Programación  meta
III trimestre ]])*100%</f>
        <v>1</v>
      </c>
      <c r="AN53" s="640" t="s">
        <v>734</v>
      </c>
      <c r="AO53" s="36" t="s">
        <v>504</v>
      </c>
      <c r="AP53" s="71" t="s">
        <v>735</v>
      </c>
      <c r="AQ53" s="102">
        <v>1</v>
      </c>
      <c r="AR53" s="69">
        <v>0</v>
      </c>
      <c r="AS53" s="84" t="s">
        <v>496</v>
      </c>
      <c r="AT53" s="84" t="s">
        <v>496</v>
      </c>
      <c r="AU53" s="84" t="s">
        <v>496</v>
      </c>
      <c r="AV53" s="607"/>
      <c r="AW53" s="601">
        <f>+Tabla4[[#This Row],[Programación  meta
I trimestre ]]+Tabla4[[#This Row],[Programación  meta
II trimestre ]]+Tabla4[[#This Row],[Programación  meta
III trimestre ]]+Tabla4[[#This Row],[Programación  meta
IV trimestre ]]</f>
        <v>4</v>
      </c>
      <c r="AX53" s="584">
        <f>+Tabla4[[#This Row],[Avance cuantitativo
I trimestre]]+Tabla4[[#This Row],[Avance cuantitativo
II trimestre]]+Tabla4[[#This Row],[Avance cuantitativo
III trimestre]]+AR53</f>
        <v>3</v>
      </c>
      <c r="AY53" s="602">
        <f t="shared" si="2"/>
        <v>0.75</v>
      </c>
      <c r="AZ53" s="605" t="s">
        <v>496</v>
      </c>
    </row>
    <row r="54" spans="1:81" s="40" customFormat="1" ht="17.25" customHeight="1" x14ac:dyDescent="0.2">
      <c r="B54" s="109" t="s">
        <v>320</v>
      </c>
      <c r="C54" s="71" t="s">
        <v>48</v>
      </c>
      <c r="D54" s="68" t="s">
        <v>174</v>
      </c>
      <c r="E54" s="71" t="s">
        <v>91</v>
      </c>
      <c r="F54" s="68" t="s">
        <v>336</v>
      </c>
      <c r="G54" s="68" t="s">
        <v>104</v>
      </c>
      <c r="H54" s="68" t="s">
        <v>54</v>
      </c>
      <c r="I54" s="68" t="s">
        <v>25</v>
      </c>
      <c r="J54" s="68" t="s">
        <v>106</v>
      </c>
      <c r="K54" s="68" t="s">
        <v>334</v>
      </c>
      <c r="L54" s="68" t="s">
        <v>150</v>
      </c>
      <c r="M54" s="68" t="s">
        <v>225</v>
      </c>
      <c r="N54" s="72">
        <v>40</v>
      </c>
      <c r="O54" s="68" t="s">
        <v>736</v>
      </c>
      <c r="P54" s="74">
        <v>1</v>
      </c>
      <c r="Q54" s="75">
        <f>(+Y54+AE54+AK54+AQ54)/4</f>
        <v>1</v>
      </c>
      <c r="R54" s="68" t="s">
        <v>30</v>
      </c>
      <c r="S54" s="68" t="s">
        <v>737</v>
      </c>
      <c r="T54" s="68" t="s">
        <v>738</v>
      </c>
      <c r="U54" s="70">
        <v>44562</v>
      </c>
      <c r="V54" s="70">
        <v>44926</v>
      </c>
      <c r="W54" s="68" t="s">
        <v>61</v>
      </c>
      <c r="X54" s="68" t="s">
        <v>739</v>
      </c>
      <c r="Y54" s="74">
        <v>1</v>
      </c>
      <c r="Z54" s="74">
        <v>1</v>
      </c>
      <c r="AA54" s="96">
        <f t="shared" si="4"/>
        <v>1</v>
      </c>
      <c r="AB54" s="98" t="s">
        <v>740</v>
      </c>
      <c r="AC54" s="99" t="s">
        <v>504</v>
      </c>
      <c r="AD54" s="71" t="s">
        <v>741</v>
      </c>
      <c r="AE54" s="74">
        <v>1</v>
      </c>
      <c r="AF54" s="75">
        <v>0.91</v>
      </c>
      <c r="AG54" s="75">
        <f t="shared" si="5"/>
        <v>0.91</v>
      </c>
      <c r="AH54" s="98" t="s">
        <v>742</v>
      </c>
      <c r="AI54" s="76" t="s">
        <v>743</v>
      </c>
      <c r="AJ54" s="71" t="s">
        <v>741</v>
      </c>
      <c r="AK54" s="74">
        <v>1</v>
      </c>
      <c r="AL54" s="631">
        <v>1</v>
      </c>
      <c r="AM54" s="676">
        <f>+(Tabla4[[#This Row],[Avance cuantitativo
III trimestre]]/Tabla4[[#This Row],[Programación  meta
III trimestre ]])*100%</f>
        <v>1</v>
      </c>
      <c r="AN54" s="670" t="s">
        <v>744</v>
      </c>
      <c r="AO54" s="36" t="s">
        <v>504</v>
      </c>
      <c r="AP54" s="71" t="s">
        <v>741</v>
      </c>
      <c r="AQ54" s="103">
        <v>1</v>
      </c>
      <c r="AR54" s="69">
        <v>0</v>
      </c>
      <c r="AS54" s="76"/>
      <c r="AT54" s="76"/>
      <c r="AU54" s="76"/>
      <c r="AV54" s="607"/>
      <c r="AW54" s="603">
        <f>+(Tabla4[[#This Row],[Programación  meta
I trimestre ]]+Tabla4[[#This Row],[Programación  meta
II trimestre ]]+Tabla4[[#This Row],[Programación  meta
III trimestre ]]+Tabla4[[#This Row],[Programación  meta
IV trimestre ]])/4</f>
        <v>1</v>
      </c>
      <c r="AX54" s="602">
        <f>+(Tabla4[[#This Row],[Avance cuantitativo
I trimestre]]+Tabla4[[#This Row],[Avance cuantitativo
II trimestre]]+Tabla4[[#This Row],[Avance cuantitativo
III trimestre]]+AR54)/4</f>
        <v>0.72750000000000004</v>
      </c>
      <c r="AY54" s="602">
        <f t="shared" si="2"/>
        <v>0.72750000000000004</v>
      </c>
      <c r="AZ54" s="609"/>
    </row>
    <row r="55" spans="1:81" s="40" customFormat="1" ht="17.25" customHeight="1" x14ac:dyDescent="0.2">
      <c r="A55" s="37"/>
      <c r="B55" s="109" t="s">
        <v>320</v>
      </c>
      <c r="C55" s="71" t="s">
        <v>48</v>
      </c>
      <c r="D55" s="68" t="s">
        <v>174</v>
      </c>
      <c r="E55" s="71" t="s">
        <v>533</v>
      </c>
      <c r="F55" s="68" t="s">
        <v>336</v>
      </c>
      <c r="G55" s="68" t="s">
        <v>126</v>
      </c>
      <c r="H55" s="68" t="s">
        <v>187</v>
      </c>
      <c r="I55" s="68" t="s">
        <v>25</v>
      </c>
      <c r="J55" s="555" t="s">
        <v>222</v>
      </c>
      <c r="K55" s="68" t="s">
        <v>403</v>
      </c>
      <c r="L55" s="68" t="s">
        <v>257</v>
      </c>
      <c r="M55" s="68" t="s">
        <v>225</v>
      </c>
      <c r="N55" s="69">
        <v>41</v>
      </c>
      <c r="O55" s="90" t="s">
        <v>745</v>
      </c>
      <c r="P55" s="74">
        <v>1</v>
      </c>
      <c r="Q55" s="75">
        <f>(+Y55+AE55+AK55+AQ55)/4</f>
        <v>1</v>
      </c>
      <c r="R55" s="68" t="s">
        <v>30</v>
      </c>
      <c r="S55" s="68" t="s">
        <v>746</v>
      </c>
      <c r="T55" s="90" t="s">
        <v>747</v>
      </c>
      <c r="U55" s="70">
        <v>44562</v>
      </c>
      <c r="V55" s="70">
        <v>44926</v>
      </c>
      <c r="W55" s="68" t="s">
        <v>74</v>
      </c>
      <c r="X55" s="68" t="s">
        <v>748</v>
      </c>
      <c r="Y55" s="74">
        <v>1</v>
      </c>
      <c r="Z55" s="74">
        <v>1.06</v>
      </c>
      <c r="AA55" s="97">
        <v>1</v>
      </c>
      <c r="AB55" s="98" t="s">
        <v>749</v>
      </c>
      <c r="AC55" s="99" t="s">
        <v>750</v>
      </c>
      <c r="AD55" s="68" t="s">
        <v>748</v>
      </c>
      <c r="AE55" s="74">
        <v>1</v>
      </c>
      <c r="AF55" s="556">
        <v>1</v>
      </c>
      <c r="AG55" s="74">
        <f t="shared" si="5"/>
        <v>1</v>
      </c>
      <c r="AH55" s="76" t="s">
        <v>751</v>
      </c>
      <c r="AI55" s="99" t="s">
        <v>752</v>
      </c>
      <c r="AJ55" s="68" t="s">
        <v>748</v>
      </c>
      <c r="AK55" s="74">
        <v>1</v>
      </c>
      <c r="AL55" s="631">
        <v>1</v>
      </c>
      <c r="AM55" s="676">
        <f>+(Tabla4[[#This Row],[Avance cuantitativo
III trimestre]]/Tabla4[[#This Row],[Programación  meta
III trimestre ]])*100%</f>
        <v>1</v>
      </c>
      <c r="AN55" s="669" t="s">
        <v>753</v>
      </c>
      <c r="AO55" s="36" t="s">
        <v>504</v>
      </c>
      <c r="AP55" s="68" t="s">
        <v>748</v>
      </c>
      <c r="AQ55" s="103">
        <v>1</v>
      </c>
      <c r="AR55" s="69">
        <v>0</v>
      </c>
      <c r="AS55" s="95"/>
      <c r="AT55" s="95"/>
      <c r="AU55" s="95"/>
      <c r="AV55" s="615"/>
      <c r="AW55" s="603">
        <f>+(Tabla4[[#This Row],[Programación  meta
I trimestre ]]+Tabla4[[#This Row],[Programación  meta
II trimestre ]]+Tabla4[[#This Row],[Programación  meta
III trimestre ]]+Tabla4[[#This Row],[Programación  meta
IV trimestre ]])/4</f>
        <v>1</v>
      </c>
      <c r="AX55" s="602">
        <f>+(Tabla4[[#This Row],[Avance cuantitativo
I trimestre]]+Tabla4[[#This Row],[Avance cuantitativo
II trimestre]]+Tabla4[[#This Row],[Avance cuantitativo
III trimestre]]+AR55)/4</f>
        <v>0.76500000000000001</v>
      </c>
      <c r="AY55" s="602">
        <f t="shared" si="2"/>
        <v>0.76500000000000001</v>
      </c>
      <c r="AZ55" s="613"/>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row>
    <row r="56" spans="1:81" s="40" customFormat="1" ht="17.25" customHeight="1" x14ac:dyDescent="0.2">
      <c r="A56" s="37"/>
      <c r="B56" s="109" t="s">
        <v>320</v>
      </c>
      <c r="C56" s="71" t="s">
        <v>48</v>
      </c>
      <c r="D56" s="68" t="s">
        <v>174</v>
      </c>
      <c r="E56" s="71" t="s">
        <v>533</v>
      </c>
      <c r="F56" s="68" t="s">
        <v>336</v>
      </c>
      <c r="G56" s="68" t="s">
        <v>126</v>
      </c>
      <c r="H56" s="68" t="s">
        <v>187</v>
      </c>
      <c r="I56" s="68" t="s">
        <v>25</v>
      </c>
      <c r="J56" s="68" t="s">
        <v>222</v>
      </c>
      <c r="K56" s="68" t="s">
        <v>403</v>
      </c>
      <c r="L56" s="68" t="s">
        <v>257</v>
      </c>
      <c r="M56" s="68" t="s">
        <v>225</v>
      </c>
      <c r="N56" s="72">
        <v>42</v>
      </c>
      <c r="O56" s="90" t="s">
        <v>754</v>
      </c>
      <c r="P56" s="117">
        <v>1</v>
      </c>
      <c r="Q56" s="75">
        <f>(+Y56+AE56+AK56+AQ56)/4</f>
        <v>1</v>
      </c>
      <c r="R56" s="68" t="s">
        <v>30</v>
      </c>
      <c r="S56" s="90" t="s">
        <v>755</v>
      </c>
      <c r="T56" s="68" t="s">
        <v>756</v>
      </c>
      <c r="U56" s="70">
        <v>44562</v>
      </c>
      <c r="V56" s="70">
        <v>44926</v>
      </c>
      <c r="W56" s="68" t="s">
        <v>74</v>
      </c>
      <c r="X56" s="68" t="s">
        <v>757</v>
      </c>
      <c r="Y56" s="74">
        <v>1</v>
      </c>
      <c r="Z56" s="74">
        <v>1</v>
      </c>
      <c r="AA56" s="97">
        <f>(Z56/Y56)</f>
        <v>1</v>
      </c>
      <c r="AB56" s="98" t="s">
        <v>758</v>
      </c>
      <c r="AC56" s="92" t="s">
        <v>759</v>
      </c>
      <c r="AD56" s="68" t="s">
        <v>757</v>
      </c>
      <c r="AE56" s="74">
        <v>1</v>
      </c>
      <c r="AF56" s="74">
        <v>1</v>
      </c>
      <c r="AG56" s="74">
        <f t="shared" si="5"/>
        <v>1</v>
      </c>
      <c r="AH56" s="76" t="s">
        <v>760</v>
      </c>
      <c r="AI56" s="71" t="s">
        <v>504</v>
      </c>
      <c r="AJ56" s="68" t="s">
        <v>757</v>
      </c>
      <c r="AK56" s="74">
        <v>1</v>
      </c>
      <c r="AL56" s="631">
        <v>1</v>
      </c>
      <c r="AM56" s="676">
        <f>+(Tabla4[[#This Row],[Avance cuantitativo
III trimestre]]/Tabla4[[#This Row],[Programación  meta
III trimestre ]])*100%</f>
        <v>1</v>
      </c>
      <c r="AN56" s="669" t="s">
        <v>761</v>
      </c>
      <c r="AO56" s="36" t="s">
        <v>504</v>
      </c>
      <c r="AP56" s="68" t="s">
        <v>757</v>
      </c>
      <c r="AQ56" s="103">
        <v>1</v>
      </c>
      <c r="AR56" s="69">
        <v>0</v>
      </c>
      <c r="AS56" s="95"/>
      <c r="AT56" s="95"/>
      <c r="AU56" s="95"/>
      <c r="AV56" s="615"/>
      <c r="AW56" s="603">
        <f>+(Tabla4[[#This Row],[Programación  meta
I trimestre ]]+Tabla4[[#This Row],[Programación  meta
II trimestre ]]+Tabla4[[#This Row],[Programación  meta
III trimestre ]]+Tabla4[[#This Row],[Programación  meta
IV trimestre ]])/4</f>
        <v>1</v>
      </c>
      <c r="AX56" s="602">
        <f>+(Tabla4[[#This Row],[Avance cuantitativo
I trimestre]]+Tabla4[[#This Row],[Avance cuantitativo
II trimestre]]+Tabla4[[#This Row],[Avance cuantitativo
III trimestre]]+AR56)/4</f>
        <v>0.75</v>
      </c>
      <c r="AY56" s="602">
        <f t="shared" si="2"/>
        <v>0.75</v>
      </c>
      <c r="AZ56" s="613"/>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row>
    <row r="57" spans="1:81" s="40" customFormat="1" ht="17.25" customHeight="1" x14ac:dyDescent="0.2">
      <c r="A57" s="37"/>
      <c r="B57" s="109" t="s">
        <v>320</v>
      </c>
      <c r="C57" s="71" t="s">
        <v>48</v>
      </c>
      <c r="D57" s="68" t="s">
        <v>174</v>
      </c>
      <c r="E57" s="71" t="s">
        <v>533</v>
      </c>
      <c r="F57" s="68" t="s">
        <v>336</v>
      </c>
      <c r="G57" s="68" t="s">
        <v>126</v>
      </c>
      <c r="H57" s="68" t="s">
        <v>187</v>
      </c>
      <c r="I57" s="68" t="s">
        <v>25</v>
      </c>
      <c r="J57" s="68" t="s">
        <v>222</v>
      </c>
      <c r="K57" s="68" t="s">
        <v>403</v>
      </c>
      <c r="L57" s="68" t="s">
        <v>257</v>
      </c>
      <c r="M57" s="68" t="s">
        <v>225</v>
      </c>
      <c r="N57" s="72">
        <v>43</v>
      </c>
      <c r="O57" s="90" t="s">
        <v>762</v>
      </c>
      <c r="P57" s="117">
        <v>1</v>
      </c>
      <c r="Q57" s="75">
        <f>(+Y57+AE57+AK57+AQ57)/4</f>
        <v>1</v>
      </c>
      <c r="R57" s="68" t="s">
        <v>30</v>
      </c>
      <c r="S57" s="90" t="s">
        <v>763</v>
      </c>
      <c r="T57" s="90" t="s">
        <v>764</v>
      </c>
      <c r="U57" s="70">
        <v>44562</v>
      </c>
      <c r="V57" s="70">
        <v>44926</v>
      </c>
      <c r="W57" s="68" t="s">
        <v>74</v>
      </c>
      <c r="X57" s="68" t="s">
        <v>765</v>
      </c>
      <c r="Y57" s="74">
        <v>1</v>
      </c>
      <c r="Z57" s="74">
        <v>1</v>
      </c>
      <c r="AA57" s="97">
        <f>(Z57/Y57)</f>
        <v>1</v>
      </c>
      <c r="AB57" s="98" t="s">
        <v>766</v>
      </c>
      <c r="AC57" s="92" t="s">
        <v>759</v>
      </c>
      <c r="AD57" s="68" t="s">
        <v>765</v>
      </c>
      <c r="AE57" s="74">
        <v>1</v>
      </c>
      <c r="AF57" s="74">
        <v>1</v>
      </c>
      <c r="AG57" s="74">
        <f t="shared" si="5"/>
        <v>1</v>
      </c>
      <c r="AH57" s="76" t="s">
        <v>767</v>
      </c>
      <c r="AI57" s="71" t="s">
        <v>504</v>
      </c>
      <c r="AJ57" s="68" t="s">
        <v>765</v>
      </c>
      <c r="AK57" s="74">
        <v>1</v>
      </c>
      <c r="AL57" s="631">
        <v>1</v>
      </c>
      <c r="AM57" s="676">
        <f>+(Tabla4[[#This Row],[Avance cuantitativo
III trimestre]]/Tabla4[[#This Row],[Programación  meta
III trimestre ]])*100%</f>
        <v>1</v>
      </c>
      <c r="AN57" s="670" t="s">
        <v>768</v>
      </c>
      <c r="AO57" s="36" t="s">
        <v>504</v>
      </c>
      <c r="AP57" s="68" t="s">
        <v>765</v>
      </c>
      <c r="AQ57" s="103">
        <v>1</v>
      </c>
      <c r="AR57" s="69">
        <v>0</v>
      </c>
      <c r="AS57" s="95"/>
      <c r="AT57" s="95"/>
      <c r="AU57" s="95"/>
      <c r="AV57" s="615"/>
      <c r="AW57" s="603">
        <f>+(Tabla4[[#This Row],[Programación  meta
I trimestre ]]+Tabla4[[#This Row],[Programación  meta
II trimestre ]]+Tabla4[[#This Row],[Programación  meta
III trimestre ]]+Tabla4[[#This Row],[Programación  meta
IV trimestre ]])/4</f>
        <v>1</v>
      </c>
      <c r="AX57" s="602">
        <f>+(Tabla4[[#This Row],[Avance cuantitativo
I trimestre]]+Tabla4[[#This Row],[Avance cuantitativo
II trimestre]]+Tabla4[[#This Row],[Avance cuantitativo
III trimestre]]+AR57)/4</f>
        <v>0.75</v>
      </c>
      <c r="AY57" s="602">
        <f t="shared" si="2"/>
        <v>0.75</v>
      </c>
      <c r="AZ57" s="613"/>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row>
    <row r="58" spans="1:81" s="37" customFormat="1" ht="17.25" hidden="1" customHeight="1" x14ac:dyDescent="0.2">
      <c r="A58" s="40"/>
      <c r="B58" s="110" t="s">
        <v>320</v>
      </c>
      <c r="C58" s="71" t="s">
        <v>48</v>
      </c>
      <c r="D58" s="76" t="s">
        <v>174</v>
      </c>
      <c r="E58" s="84" t="s">
        <v>91</v>
      </c>
      <c r="F58" s="76" t="s">
        <v>336</v>
      </c>
      <c r="G58" s="76" t="s">
        <v>769</v>
      </c>
      <c r="H58" s="76" t="s">
        <v>187</v>
      </c>
      <c r="I58" s="76" t="s">
        <v>25</v>
      </c>
      <c r="J58" s="76" t="s">
        <v>222</v>
      </c>
      <c r="K58" s="76" t="s">
        <v>403</v>
      </c>
      <c r="L58" s="76" t="s">
        <v>252</v>
      </c>
      <c r="M58" s="76" t="s">
        <v>225</v>
      </c>
      <c r="N58" s="72">
        <v>44</v>
      </c>
      <c r="O58" s="76" t="s">
        <v>770</v>
      </c>
      <c r="P58" s="118">
        <v>1</v>
      </c>
      <c r="Q58" s="75">
        <f>(+Y58+AE58+AK58+AQ58)/4</f>
        <v>0.5</v>
      </c>
      <c r="R58" s="76" t="s">
        <v>30</v>
      </c>
      <c r="S58" s="76" t="s">
        <v>771</v>
      </c>
      <c r="T58" s="76" t="s">
        <v>772</v>
      </c>
      <c r="U58" s="79">
        <v>44562</v>
      </c>
      <c r="V58" s="79">
        <v>44592</v>
      </c>
      <c r="W58" s="76" t="s">
        <v>74</v>
      </c>
      <c r="X58" s="76" t="s">
        <v>492</v>
      </c>
      <c r="Y58" s="49">
        <v>0</v>
      </c>
      <c r="Z58" s="69">
        <v>0</v>
      </c>
      <c r="AA58" s="76"/>
      <c r="AB58" s="69"/>
      <c r="AC58" s="69"/>
      <c r="AD58" s="76" t="s">
        <v>773</v>
      </c>
      <c r="AE58" s="118">
        <v>1</v>
      </c>
      <c r="AF58" s="75">
        <v>1</v>
      </c>
      <c r="AG58" s="75">
        <f t="shared" si="5"/>
        <v>1</v>
      </c>
      <c r="AH58" s="554" t="s">
        <v>774</v>
      </c>
      <c r="AI58" s="71" t="s">
        <v>504</v>
      </c>
      <c r="AJ58" s="76" t="s">
        <v>492</v>
      </c>
      <c r="AK58" s="49">
        <v>0</v>
      </c>
      <c r="AL58" s="58"/>
      <c r="AM58" s="679"/>
      <c r="AN58" s="44"/>
      <c r="AO58" s="38"/>
      <c r="AP58" s="76" t="s">
        <v>773</v>
      </c>
      <c r="AQ58" s="120">
        <v>1</v>
      </c>
      <c r="AR58" s="69">
        <v>0</v>
      </c>
      <c r="AS58" s="76"/>
      <c r="AT58" s="76"/>
      <c r="AU58" s="76"/>
      <c r="AV58" s="607"/>
      <c r="AW58" s="603">
        <f>+(Tabla4[[#This Row],[Programación  meta
I trimestre ]]+Tabla4[[#This Row],[Programación  meta
II trimestre ]]+Tabla4[[#This Row],[Programación  meta
III trimestre ]]+Tabla4[[#This Row],[Programación  meta
IV trimestre ]])/2</f>
        <v>1</v>
      </c>
      <c r="AX58" s="602">
        <f>+(Tabla4[[#This Row],[Avance cuantitativo
I trimestre]]+Tabla4[[#This Row],[Avance cuantitativo
II trimestre]]+Tabla4[[#This Row],[Avance cuantitativo
III trimestre]]+AR58)/2</f>
        <v>0.5</v>
      </c>
      <c r="AY58" s="602">
        <f t="shared" si="2"/>
        <v>0.5</v>
      </c>
      <c r="AZ58" s="595"/>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row>
    <row r="59" spans="1:81" s="37" customFormat="1" ht="17.25" customHeight="1" x14ac:dyDescent="0.2">
      <c r="A59" s="39"/>
      <c r="B59" s="109" t="s">
        <v>320</v>
      </c>
      <c r="C59" s="71" t="s">
        <v>48</v>
      </c>
      <c r="D59" s="68" t="s">
        <v>174</v>
      </c>
      <c r="E59" s="71" t="s">
        <v>533</v>
      </c>
      <c r="F59" s="68" t="s">
        <v>336</v>
      </c>
      <c r="G59" s="68" t="s">
        <v>23</v>
      </c>
      <c r="H59" s="68" t="s">
        <v>137</v>
      </c>
      <c r="I59" s="68" t="s">
        <v>25</v>
      </c>
      <c r="J59" s="68" t="s">
        <v>138</v>
      </c>
      <c r="K59" s="68" t="s">
        <v>403</v>
      </c>
      <c r="L59" s="68" t="s">
        <v>257</v>
      </c>
      <c r="M59" s="68" t="s">
        <v>225</v>
      </c>
      <c r="N59" s="72">
        <v>45</v>
      </c>
      <c r="O59" s="68" t="s">
        <v>775</v>
      </c>
      <c r="P59" s="69">
        <v>4</v>
      </c>
      <c r="Q59" s="30">
        <f>+Y59+AE59+AK59+AQ59</f>
        <v>4</v>
      </c>
      <c r="R59" s="68" t="s">
        <v>45</v>
      </c>
      <c r="S59" s="68" t="s">
        <v>776</v>
      </c>
      <c r="T59" s="68" t="s">
        <v>777</v>
      </c>
      <c r="U59" s="70">
        <v>44562</v>
      </c>
      <c r="V59" s="70">
        <v>44926</v>
      </c>
      <c r="W59" s="68" t="s">
        <v>87</v>
      </c>
      <c r="X59" s="68" t="s">
        <v>778</v>
      </c>
      <c r="Y59" s="69">
        <v>1</v>
      </c>
      <c r="Z59" s="69">
        <v>1</v>
      </c>
      <c r="AA59" s="96">
        <f>(Z59/Y59)</f>
        <v>1</v>
      </c>
      <c r="AB59" s="98" t="s">
        <v>779</v>
      </c>
      <c r="AC59" s="99" t="s">
        <v>780</v>
      </c>
      <c r="AD59" s="68" t="s">
        <v>778</v>
      </c>
      <c r="AE59" s="69">
        <v>1</v>
      </c>
      <c r="AF59" s="72">
        <v>1</v>
      </c>
      <c r="AG59" s="75">
        <f t="shared" si="5"/>
        <v>1</v>
      </c>
      <c r="AH59" s="76" t="s">
        <v>781</v>
      </c>
      <c r="AI59" s="71" t="s">
        <v>504</v>
      </c>
      <c r="AJ59" s="68" t="s">
        <v>778</v>
      </c>
      <c r="AK59" s="69">
        <v>1</v>
      </c>
      <c r="AL59" s="58">
        <v>1</v>
      </c>
      <c r="AM59" s="676">
        <f>+(Tabla4[[#This Row],[Avance cuantitativo
III trimestre]]/Tabla4[[#This Row],[Programación  meta
III trimestre ]])*100%</f>
        <v>1</v>
      </c>
      <c r="AN59" s="670" t="s">
        <v>782</v>
      </c>
      <c r="AO59" s="36" t="s">
        <v>504</v>
      </c>
      <c r="AP59" s="68" t="s">
        <v>778</v>
      </c>
      <c r="AQ59" s="104">
        <v>1</v>
      </c>
      <c r="AR59" s="69">
        <v>0</v>
      </c>
      <c r="AS59" s="76"/>
      <c r="AT59" s="76"/>
      <c r="AU59" s="76"/>
      <c r="AV59" s="604"/>
      <c r="AW59" s="601">
        <f>+Tabla4[[#This Row],[Programación  meta
I trimestre ]]+Tabla4[[#This Row],[Programación  meta
II trimestre ]]+Tabla4[[#This Row],[Programación  meta
III trimestre ]]+Tabla4[[#This Row],[Programación  meta
IV trimestre ]]</f>
        <v>4</v>
      </c>
      <c r="AX59" s="584">
        <f>+Tabla4[[#This Row],[Avance cuantitativo
I trimestre]]+Tabla4[[#This Row],[Avance cuantitativo
II trimestre]]+Tabla4[[#This Row],[Avance cuantitativo
III trimestre]]+AR59</f>
        <v>3</v>
      </c>
      <c r="AY59" s="602">
        <f t="shared" si="2"/>
        <v>0.75</v>
      </c>
      <c r="AZ59" s="595"/>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row>
    <row r="60" spans="1:81" s="37" customFormat="1" ht="17.25" customHeight="1" x14ac:dyDescent="0.2">
      <c r="A60" s="39"/>
      <c r="B60" s="109" t="s">
        <v>320</v>
      </c>
      <c r="C60" s="71" t="s">
        <v>48</v>
      </c>
      <c r="D60" s="68" t="s">
        <v>174</v>
      </c>
      <c r="E60" s="71" t="s">
        <v>533</v>
      </c>
      <c r="F60" s="68" t="s">
        <v>336</v>
      </c>
      <c r="G60" s="68" t="s">
        <v>23</v>
      </c>
      <c r="H60" s="68" t="s">
        <v>137</v>
      </c>
      <c r="I60" s="68" t="s">
        <v>25</v>
      </c>
      <c r="J60" s="68" t="s">
        <v>138</v>
      </c>
      <c r="K60" s="68" t="s">
        <v>403</v>
      </c>
      <c r="L60" s="68" t="s">
        <v>257</v>
      </c>
      <c r="M60" s="68" t="s">
        <v>225</v>
      </c>
      <c r="N60" s="72">
        <v>46</v>
      </c>
      <c r="O60" s="68" t="s">
        <v>783</v>
      </c>
      <c r="P60" s="69">
        <v>12</v>
      </c>
      <c r="Q60" s="72">
        <f>+Y60+AE60+AK60+AQ60</f>
        <v>12</v>
      </c>
      <c r="R60" s="68" t="s">
        <v>45</v>
      </c>
      <c r="S60" s="68" t="s">
        <v>784</v>
      </c>
      <c r="T60" s="68" t="s">
        <v>785</v>
      </c>
      <c r="U60" s="70">
        <v>44562</v>
      </c>
      <c r="V60" s="70">
        <v>44926</v>
      </c>
      <c r="W60" s="68" t="s">
        <v>87</v>
      </c>
      <c r="X60" s="68" t="s">
        <v>786</v>
      </c>
      <c r="Y60" s="69">
        <v>3</v>
      </c>
      <c r="Z60" s="69">
        <v>5</v>
      </c>
      <c r="AA60" s="96">
        <v>1</v>
      </c>
      <c r="AB60" s="98" t="s">
        <v>787</v>
      </c>
      <c r="AC60" s="99" t="s">
        <v>788</v>
      </c>
      <c r="AD60" s="68" t="s">
        <v>786</v>
      </c>
      <c r="AE60" s="69">
        <v>3</v>
      </c>
      <c r="AF60" s="72">
        <v>3</v>
      </c>
      <c r="AG60" s="75">
        <f t="shared" si="5"/>
        <v>1</v>
      </c>
      <c r="AH60" s="76" t="s">
        <v>789</v>
      </c>
      <c r="AI60" s="71" t="s">
        <v>504</v>
      </c>
      <c r="AJ60" s="68" t="s">
        <v>786</v>
      </c>
      <c r="AK60" s="69">
        <v>3</v>
      </c>
      <c r="AL60" s="58">
        <v>3</v>
      </c>
      <c r="AM60" s="676">
        <f>+(Tabla4[[#This Row],[Avance cuantitativo
III trimestre]]/Tabla4[[#This Row],[Programación  meta
III trimestre ]])*100%</f>
        <v>1</v>
      </c>
      <c r="AN60" s="670" t="s">
        <v>790</v>
      </c>
      <c r="AO60" s="38" t="s">
        <v>791</v>
      </c>
      <c r="AP60" s="68" t="s">
        <v>786</v>
      </c>
      <c r="AQ60" s="104">
        <v>3</v>
      </c>
      <c r="AR60" s="69">
        <v>0</v>
      </c>
      <c r="AS60" s="76"/>
      <c r="AT60" s="76"/>
      <c r="AU60" s="76"/>
      <c r="AV60" s="604"/>
      <c r="AW60" s="601">
        <f>+Tabla4[[#This Row],[Programación  meta
I trimestre ]]+Tabla4[[#This Row],[Programación  meta
II trimestre ]]+Tabla4[[#This Row],[Programación  meta
III trimestre ]]+Tabla4[[#This Row],[Programación  meta
IV trimestre ]]</f>
        <v>12</v>
      </c>
      <c r="AX60" s="584">
        <f>+Tabla4[[#This Row],[Avance cuantitativo
I trimestre]]+Tabla4[[#This Row],[Avance cuantitativo
II trimestre]]+Tabla4[[#This Row],[Avance cuantitativo
III trimestre]]+AR60</f>
        <v>11</v>
      </c>
      <c r="AY60" s="602">
        <f t="shared" si="2"/>
        <v>0.91666666666666663</v>
      </c>
      <c r="AZ60" s="595"/>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row>
    <row r="61" spans="1:81" s="37" customFormat="1" ht="17.25" customHeight="1" x14ac:dyDescent="0.2">
      <c r="B61" s="109" t="s">
        <v>308</v>
      </c>
      <c r="C61" s="71" t="s">
        <v>48</v>
      </c>
      <c r="D61" s="68" t="s">
        <v>688</v>
      </c>
      <c r="E61" s="71" t="s">
        <v>533</v>
      </c>
      <c r="F61" s="68" t="s">
        <v>336</v>
      </c>
      <c r="G61" s="68" t="s">
        <v>229</v>
      </c>
      <c r="H61" s="68" t="s">
        <v>39</v>
      </c>
      <c r="I61" s="68" t="s">
        <v>25</v>
      </c>
      <c r="J61" s="68" t="s">
        <v>138</v>
      </c>
      <c r="K61" s="68" t="s">
        <v>403</v>
      </c>
      <c r="L61" s="68" t="s">
        <v>257</v>
      </c>
      <c r="M61" s="68" t="s">
        <v>225</v>
      </c>
      <c r="N61" s="72">
        <v>47</v>
      </c>
      <c r="O61" s="68" t="s">
        <v>792</v>
      </c>
      <c r="P61" s="74">
        <v>1</v>
      </c>
      <c r="Q61" s="75">
        <f>(+Y61+AE61+AK61+AQ61)/4</f>
        <v>1</v>
      </c>
      <c r="R61" s="90" t="s">
        <v>30</v>
      </c>
      <c r="S61" s="68" t="s">
        <v>793</v>
      </c>
      <c r="T61" s="68" t="s">
        <v>794</v>
      </c>
      <c r="U61" s="70">
        <v>44562</v>
      </c>
      <c r="V61" s="68" t="s">
        <v>491</v>
      </c>
      <c r="W61" s="68" t="s">
        <v>99</v>
      </c>
      <c r="X61" s="68" t="s">
        <v>795</v>
      </c>
      <c r="Y61" s="74">
        <v>1</v>
      </c>
      <c r="Z61" s="74">
        <v>1</v>
      </c>
      <c r="AA61" s="97">
        <f>(Z61/Y61)</f>
        <v>1</v>
      </c>
      <c r="AB61" s="98" t="s">
        <v>796</v>
      </c>
      <c r="AC61" s="99" t="s">
        <v>504</v>
      </c>
      <c r="AD61" s="68" t="s">
        <v>795</v>
      </c>
      <c r="AE61" s="74">
        <v>1</v>
      </c>
      <c r="AF61" s="75">
        <v>1</v>
      </c>
      <c r="AG61" s="75">
        <f t="shared" si="5"/>
        <v>1</v>
      </c>
      <c r="AH61" s="68" t="s">
        <v>797</v>
      </c>
      <c r="AI61" s="71" t="s">
        <v>504</v>
      </c>
      <c r="AJ61" s="68" t="s">
        <v>795</v>
      </c>
      <c r="AK61" s="74">
        <v>1</v>
      </c>
      <c r="AL61" s="631">
        <v>1</v>
      </c>
      <c r="AM61" s="676">
        <f>+(Tabla4[[#This Row],[Avance cuantitativo
III trimestre]]/Tabla4[[#This Row],[Programación  meta
III trimestre ]])*100%</f>
        <v>1</v>
      </c>
      <c r="AN61" s="670" t="s">
        <v>798</v>
      </c>
      <c r="AO61" s="36" t="s">
        <v>504</v>
      </c>
      <c r="AP61" s="68" t="s">
        <v>795</v>
      </c>
      <c r="AQ61" s="103">
        <v>1</v>
      </c>
      <c r="AR61" s="69">
        <v>0</v>
      </c>
      <c r="AS61" s="68" t="s">
        <v>496</v>
      </c>
      <c r="AT61" s="68" t="s">
        <v>496</v>
      </c>
      <c r="AU61" s="68" t="s">
        <v>496</v>
      </c>
      <c r="AV61" s="615"/>
      <c r="AW61" s="603">
        <f>+(Tabla4[[#This Row],[Programación  meta
I trimestre ]]+Tabla4[[#This Row],[Programación  meta
II trimestre ]]+Tabla4[[#This Row],[Programación  meta
III trimestre ]]+Tabla4[[#This Row],[Programación  meta
IV trimestre ]])/4</f>
        <v>1</v>
      </c>
      <c r="AX61" s="602">
        <f>+(Tabla4[[#This Row],[Avance cuantitativo
I trimestre]]+Tabla4[[#This Row],[Avance cuantitativo
II trimestre]]+Tabla4[[#This Row],[Avance cuantitativo
III trimestre]]+AR61)/4</f>
        <v>0.75</v>
      </c>
      <c r="AY61" s="602">
        <f t="shared" si="2"/>
        <v>0.75</v>
      </c>
      <c r="AZ61" s="616"/>
    </row>
    <row r="62" spans="1:81" s="43" customFormat="1" ht="17.25" hidden="1" customHeight="1" x14ac:dyDescent="0.2">
      <c r="A62" s="46"/>
      <c r="B62" s="110" t="s">
        <v>320</v>
      </c>
      <c r="C62" s="68" t="s">
        <v>48</v>
      </c>
      <c r="D62" s="76" t="s">
        <v>688</v>
      </c>
      <c r="E62" s="68" t="s">
        <v>533</v>
      </c>
      <c r="F62" s="76" t="s">
        <v>336</v>
      </c>
      <c r="G62" s="76" t="s">
        <v>93</v>
      </c>
      <c r="H62" s="76" t="s">
        <v>689</v>
      </c>
      <c r="I62" s="76" t="s">
        <v>40</v>
      </c>
      <c r="J62" s="76" t="s">
        <v>222</v>
      </c>
      <c r="K62" s="76" t="s">
        <v>403</v>
      </c>
      <c r="L62" s="76" t="s">
        <v>257</v>
      </c>
      <c r="M62" s="76" t="s">
        <v>225</v>
      </c>
      <c r="N62" s="69">
        <v>48</v>
      </c>
      <c r="O62" s="76" t="s">
        <v>799</v>
      </c>
      <c r="P62" s="81">
        <v>2</v>
      </c>
      <c r="Q62" s="72">
        <f t="shared" ref="Q62:Q95" si="6">+Y62+AE62+AK62+AQ62</f>
        <v>2</v>
      </c>
      <c r="R62" s="76" t="s">
        <v>45</v>
      </c>
      <c r="S62" s="76" t="s">
        <v>800</v>
      </c>
      <c r="T62" s="76" t="s">
        <v>692</v>
      </c>
      <c r="U62" s="79">
        <v>44562</v>
      </c>
      <c r="V62" s="76" t="s">
        <v>491</v>
      </c>
      <c r="W62" s="76" t="s">
        <v>315</v>
      </c>
      <c r="X62" s="76" t="s">
        <v>492</v>
      </c>
      <c r="Y62" s="81">
        <v>0</v>
      </c>
      <c r="Z62" s="69">
        <v>0</v>
      </c>
      <c r="AA62" s="76" t="s">
        <v>496</v>
      </c>
      <c r="AB62" s="69" t="s">
        <v>496</v>
      </c>
      <c r="AC62" s="69" t="s">
        <v>496</v>
      </c>
      <c r="AD62" s="76" t="s">
        <v>801</v>
      </c>
      <c r="AE62" s="81">
        <v>1</v>
      </c>
      <c r="AF62" s="69">
        <v>1</v>
      </c>
      <c r="AG62" s="74">
        <f t="shared" si="5"/>
        <v>1</v>
      </c>
      <c r="AH62" s="76" t="s">
        <v>802</v>
      </c>
      <c r="AI62" s="71" t="s">
        <v>504</v>
      </c>
      <c r="AJ62" s="68" t="s">
        <v>492</v>
      </c>
      <c r="AK62" s="81">
        <v>0</v>
      </c>
      <c r="AL62" s="58"/>
      <c r="AM62" s="677" t="s">
        <v>496</v>
      </c>
      <c r="AN62" s="36" t="s">
        <v>496</v>
      </c>
      <c r="AO62" s="32" t="s">
        <v>496</v>
      </c>
      <c r="AP62" s="76" t="s">
        <v>801</v>
      </c>
      <c r="AQ62" s="106">
        <v>1</v>
      </c>
      <c r="AR62" s="69">
        <v>0</v>
      </c>
      <c r="AS62" s="84" t="s">
        <v>496</v>
      </c>
      <c r="AT62" s="84" t="s">
        <v>496</v>
      </c>
      <c r="AU62" s="84" t="s">
        <v>496</v>
      </c>
      <c r="AV62" s="614"/>
      <c r="AW62" s="601">
        <f>+Tabla4[[#This Row],[Programación  meta
I trimestre ]]+Tabla4[[#This Row],[Programación  meta
II trimestre ]]+Tabla4[[#This Row],[Programación  meta
III trimestre ]]+Tabla4[[#This Row],[Programación  meta
IV trimestre ]]</f>
        <v>2</v>
      </c>
      <c r="AX62" s="584">
        <f>+Tabla4[[#This Row],[Avance cuantitativo
I trimestre]]+Tabla4[[#This Row],[Avance cuantitativo
II trimestre]]+Tabla4[[#This Row],[Avance cuantitativo
III trimestre]]+AR62</f>
        <v>1</v>
      </c>
      <c r="AY62" s="602">
        <f t="shared" si="2"/>
        <v>0.5</v>
      </c>
      <c r="AZ62" s="585" t="s">
        <v>496</v>
      </c>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row>
    <row r="63" spans="1:81" s="43" customFormat="1" ht="17.25" hidden="1" customHeight="1" x14ac:dyDescent="0.2">
      <c r="A63" s="46"/>
      <c r="B63" s="110" t="s">
        <v>312</v>
      </c>
      <c r="C63" s="76" t="s">
        <v>33</v>
      </c>
      <c r="D63" s="76" t="s">
        <v>134</v>
      </c>
      <c r="E63" s="76" t="s">
        <v>20</v>
      </c>
      <c r="F63" s="76" t="s">
        <v>290</v>
      </c>
      <c r="G63" s="76" t="s">
        <v>146</v>
      </c>
      <c r="H63" s="76" t="s">
        <v>221</v>
      </c>
      <c r="I63" s="76" t="s">
        <v>25</v>
      </c>
      <c r="J63" s="76" t="s">
        <v>83</v>
      </c>
      <c r="K63" s="76" t="s">
        <v>264</v>
      </c>
      <c r="L63" s="76" t="s">
        <v>257</v>
      </c>
      <c r="M63" s="76" t="s">
        <v>233</v>
      </c>
      <c r="N63" s="69">
        <v>49</v>
      </c>
      <c r="O63" s="76" t="s">
        <v>803</v>
      </c>
      <c r="P63" s="81">
        <v>2</v>
      </c>
      <c r="Q63" s="72">
        <f t="shared" si="6"/>
        <v>2</v>
      </c>
      <c r="R63" s="76" t="s">
        <v>45</v>
      </c>
      <c r="S63" s="76" t="s">
        <v>804</v>
      </c>
      <c r="T63" s="76" t="s">
        <v>805</v>
      </c>
      <c r="U63" s="79">
        <v>44562</v>
      </c>
      <c r="V63" s="76" t="s">
        <v>491</v>
      </c>
      <c r="W63" s="76" t="s">
        <v>315</v>
      </c>
      <c r="X63" s="76" t="s">
        <v>492</v>
      </c>
      <c r="Y63" s="81">
        <v>0</v>
      </c>
      <c r="Z63" s="69">
        <v>0</v>
      </c>
      <c r="AA63" s="76" t="s">
        <v>496</v>
      </c>
      <c r="AB63" s="69" t="s">
        <v>496</v>
      </c>
      <c r="AC63" s="69" t="s">
        <v>496</v>
      </c>
      <c r="AD63" s="76" t="s">
        <v>806</v>
      </c>
      <c r="AE63" s="81">
        <v>1</v>
      </c>
      <c r="AF63" s="69">
        <v>1</v>
      </c>
      <c r="AG63" s="74">
        <f t="shared" si="5"/>
        <v>1</v>
      </c>
      <c r="AH63" s="76" t="s">
        <v>807</v>
      </c>
      <c r="AI63" s="71" t="s">
        <v>504</v>
      </c>
      <c r="AJ63" s="68" t="s">
        <v>492</v>
      </c>
      <c r="AK63" s="81">
        <v>0</v>
      </c>
      <c r="AL63" s="58"/>
      <c r="AM63" s="677" t="s">
        <v>496</v>
      </c>
      <c r="AN63" s="36" t="s">
        <v>496</v>
      </c>
      <c r="AO63" s="32" t="s">
        <v>496</v>
      </c>
      <c r="AP63" s="76" t="s">
        <v>806</v>
      </c>
      <c r="AQ63" s="106">
        <v>1</v>
      </c>
      <c r="AR63" s="69">
        <v>0</v>
      </c>
      <c r="AS63" s="84" t="s">
        <v>496</v>
      </c>
      <c r="AT63" s="84" t="s">
        <v>496</v>
      </c>
      <c r="AU63" s="84" t="s">
        <v>496</v>
      </c>
      <c r="AV63" s="614"/>
      <c r="AW63" s="601">
        <f>+Tabla4[[#This Row],[Programación  meta
I trimestre ]]+Tabla4[[#This Row],[Programación  meta
II trimestre ]]+Tabla4[[#This Row],[Programación  meta
III trimestre ]]+Tabla4[[#This Row],[Programación  meta
IV trimestre ]]</f>
        <v>2</v>
      </c>
      <c r="AX63" s="584">
        <f>+Tabla4[[#This Row],[Avance cuantitativo
I trimestre]]+Tabla4[[#This Row],[Avance cuantitativo
II trimestre]]+Tabla4[[#This Row],[Avance cuantitativo
III trimestre]]+AR63</f>
        <v>1</v>
      </c>
      <c r="AY63" s="602">
        <f t="shared" si="2"/>
        <v>0.5</v>
      </c>
      <c r="AZ63" s="585" t="s">
        <v>496</v>
      </c>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row>
    <row r="64" spans="1:81" s="45" customFormat="1" ht="17.25" hidden="1" customHeight="1" x14ac:dyDescent="0.2">
      <c r="A64" s="46"/>
      <c r="B64" s="110" t="s">
        <v>320</v>
      </c>
      <c r="C64" s="68" t="s">
        <v>48</v>
      </c>
      <c r="D64" s="76" t="s">
        <v>688</v>
      </c>
      <c r="E64" s="68" t="s">
        <v>533</v>
      </c>
      <c r="F64" s="76" t="s">
        <v>336</v>
      </c>
      <c r="G64" s="76" t="s">
        <v>93</v>
      </c>
      <c r="H64" s="76" t="s">
        <v>689</v>
      </c>
      <c r="I64" s="76" t="s">
        <v>40</v>
      </c>
      <c r="J64" s="76" t="s">
        <v>222</v>
      </c>
      <c r="K64" s="76" t="s">
        <v>403</v>
      </c>
      <c r="L64" s="76" t="s">
        <v>257</v>
      </c>
      <c r="M64" s="76" t="s">
        <v>225</v>
      </c>
      <c r="N64" s="69">
        <v>50</v>
      </c>
      <c r="O64" s="76" t="s">
        <v>808</v>
      </c>
      <c r="P64" s="81">
        <v>2</v>
      </c>
      <c r="Q64" s="72">
        <f t="shared" si="6"/>
        <v>2</v>
      </c>
      <c r="R64" s="76" t="s">
        <v>45</v>
      </c>
      <c r="S64" s="76" t="s">
        <v>809</v>
      </c>
      <c r="T64" s="76" t="s">
        <v>692</v>
      </c>
      <c r="U64" s="79">
        <v>44562</v>
      </c>
      <c r="V64" s="76" t="s">
        <v>491</v>
      </c>
      <c r="W64" s="76" t="s">
        <v>307</v>
      </c>
      <c r="X64" s="76" t="s">
        <v>492</v>
      </c>
      <c r="Y64" s="81">
        <v>0</v>
      </c>
      <c r="Z64" s="69">
        <v>0</v>
      </c>
      <c r="AA64" s="76" t="s">
        <v>496</v>
      </c>
      <c r="AB64" s="69" t="s">
        <v>496</v>
      </c>
      <c r="AC64" s="69" t="s">
        <v>496</v>
      </c>
      <c r="AD64" s="76" t="s">
        <v>801</v>
      </c>
      <c r="AE64" s="81">
        <v>1</v>
      </c>
      <c r="AF64" s="69">
        <v>1</v>
      </c>
      <c r="AG64" s="74">
        <f t="shared" si="5"/>
        <v>1</v>
      </c>
      <c r="AH64" s="76" t="s">
        <v>810</v>
      </c>
      <c r="AI64" s="71" t="s">
        <v>504</v>
      </c>
      <c r="AJ64" s="68" t="s">
        <v>492</v>
      </c>
      <c r="AK64" s="81">
        <v>0</v>
      </c>
      <c r="AL64" s="58"/>
      <c r="AM64" s="677" t="s">
        <v>496</v>
      </c>
      <c r="AN64" s="36" t="s">
        <v>496</v>
      </c>
      <c r="AO64" s="32" t="s">
        <v>496</v>
      </c>
      <c r="AP64" s="76" t="s">
        <v>801</v>
      </c>
      <c r="AQ64" s="106">
        <v>1</v>
      </c>
      <c r="AR64" s="69">
        <v>0</v>
      </c>
      <c r="AS64" s="84" t="s">
        <v>496</v>
      </c>
      <c r="AT64" s="84" t="s">
        <v>496</v>
      </c>
      <c r="AU64" s="84" t="s">
        <v>496</v>
      </c>
      <c r="AV64" s="614"/>
      <c r="AW64" s="601">
        <f>+Tabla4[[#This Row],[Programación  meta
I trimestre ]]+Tabla4[[#This Row],[Programación  meta
II trimestre ]]+Tabla4[[#This Row],[Programación  meta
III trimestre ]]+Tabla4[[#This Row],[Programación  meta
IV trimestre ]]</f>
        <v>2</v>
      </c>
      <c r="AX64" s="584">
        <f>+Tabla4[[#This Row],[Avance cuantitativo
I trimestre]]+Tabla4[[#This Row],[Avance cuantitativo
II trimestre]]+Tabla4[[#This Row],[Avance cuantitativo
III trimestre]]+AR64</f>
        <v>1</v>
      </c>
      <c r="AY64" s="602">
        <f t="shared" si="2"/>
        <v>0.5</v>
      </c>
      <c r="AZ64" s="585" t="s">
        <v>496</v>
      </c>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row>
    <row r="65" spans="1:81" s="43" customFormat="1" ht="17.25" hidden="1" customHeight="1" x14ac:dyDescent="0.2">
      <c r="A65" s="46"/>
      <c r="B65" s="110" t="s">
        <v>312</v>
      </c>
      <c r="C65" s="76" t="s">
        <v>33</v>
      </c>
      <c r="D65" s="76" t="s">
        <v>134</v>
      </c>
      <c r="E65" s="76" t="s">
        <v>20</v>
      </c>
      <c r="F65" s="76" t="s">
        <v>290</v>
      </c>
      <c r="G65" s="76" t="s">
        <v>146</v>
      </c>
      <c r="H65" s="76" t="s">
        <v>221</v>
      </c>
      <c r="I65" s="76" t="s">
        <v>25</v>
      </c>
      <c r="J65" s="76" t="s">
        <v>83</v>
      </c>
      <c r="K65" s="76" t="s">
        <v>264</v>
      </c>
      <c r="L65" s="76" t="s">
        <v>257</v>
      </c>
      <c r="M65" s="76" t="s">
        <v>233</v>
      </c>
      <c r="N65" s="69">
        <v>51</v>
      </c>
      <c r="O65" s="76" t="s">
        <v>811</v>
      </c>
      <c r="P65" s="81">
        <v>2</v>
      </c>
      <c r="Q65" s="72">
        <f t="shared" si="6"/>
        <v>2</v>
      </c>
      <c r="R65" s="76" t="s">
        <v>45</v>
      </c>
      <c r="S65" s="76" t="s">
        <v>812</v>
      </c>
      <c r="T65" s="76" t="s">
        <v>805</v>
      </c>
      <c r="U65" s="79">
        <v>44562</v>
      </c>
      <c r="V65" s="76" t="s">
        <v>491</v>
      </c>
      <c r="W65" s="76" t="s">
        <v>307</v>
      </c>
      <c r="X65" s="76" t="s">
        <v>492</v>
      </c>
      <c r="Y65" s="81">
        <v>0</v>
      </c>
      <c r="Z65" s="69">
        <v>0</v>
      </c>
      <c r="AA65" s="76" t="s">
        <v>496</v>
      </c>
      <c r="AB65" s="69" t="s">
        <v>496</v>
      </c>
      <c r="AC65" s="69" t="s">
        <v>496</v>
      </c>
      <c r="AD65" s="76" t="s">
        <v>806</v>
      </c>
      <c r="AE65" s="81">
        <v>1</v>
      </c>
      <c r="AF65" s="69">
        <v>1</v>
      </c>
      <c r="AG65" s="74">
        <f t="shared" si="5"/>
        <v>1</v>
      </c>
      <c r="AH65" s="76" t="s">
        <v>813</v>
      </c>
      <c r="AI65" s="71" t="s">
        <v>504</v>
      </c>
      <c r="AJ65" s="68" t="s">
        <v>492</v>
      </c>
      <c r="AK65" s="81">
        <v>0</v>
      </c>
      <c r="AL65" s="58"/>
      <c r="AM65" s="677" t="s">
        <v>496</v>
      </c>
      <c r="AN65" s="36" t="s">
        <v>496</v>
      </c>
      <c r="AO65" s="32" t="s">
        <v>496</v>
      </c>
      <c r="AP65" s="76" t="s">
        <v>806</v>
      </c>
      <c r="AQ65" s="106">
        <v>1</v>
      </c>
      <c r="AR65" s="69">
        <v>0</v>
      </c>
      <c r="AS65" s="84" t="s">
        <v>496</v>
      </c>
      <c r="AT65" s="84" t="s">
        <v>496</v>
      </c>
      <c r="AU65" s="84" t="s">
        <v>496</v>
      </c>
      <c r="AV65" s="614"/>
      <c r="AW65" s="601">
        <f>+Tabla4[[#This Row],[Programación  meta
I trimestre ]]+Tabla4[[#This Row],[Programación  meta
II trimestre ]]+Tabla4[[#This Row],[Programación  meta
III trimestre ]]+Tabla4[[#This Row],[Programación  meta
IV trimestre ]]</f>
        <v>2</v>
      </c>
      <c r="AX65" s="584">
        <f>+Tabla4[[#This Row],[Avance cuantitativo
I trimestre]]+Tabla4[[#This Row],[Avance cuantitativo
II trimestre]]+Tabla4[[#This Row],[Avance cuantitativo
III trimestre]]+AR65</f>
        <v>1</v>
      </c>
      <c r="AY65" s="602">
        <f t="shared" si="2"/>
        <v>0.5</v>
      </c>
      <c r="AZ65" s="585" t="s">
        <v>496</v>
      </c>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row>
    <row r="66" spans="1:81" s="45" customFormat="1" ht="17.25" hidden="1" customHeight="1" x14ac:dyDescent="0.2">
      <c r="A66" s="46"/>
      <c r="B66" s="110" t="s">
        <v>320</v>
      </c>
      <c r="C66" s="68" t="s">
        <v>48</v>
      </c>
      <c r="D66" s="76" t="s">
        <v>688</v>
      </c>
      <c r="E66" s="68" t="s">
        <v>533</v>
      </c>
      <c r="F66" s="76" t="s">
        <v>336</v>
      </c>
      <c r="G66" s="76" t="s">
        <v>93</v>
      </c>
      <c r="H66" s="76" t="s">
        <v>689</v>
      </c>
      <c r="I66" s="76" t="s">
        <v>40</v>
      </c>
      <c r="J66" s="76" t="s">
        <v>222</v>
      </c>
      <c r="K66" s="76" t="s">
        <v>403</v>
      </c>
      <c r="L66" s="76" t="s">
        <v>257</v>
      </c>
      <c r="M66" s="76" t="s">
        <v>225</v>
      </c>
      <c r="N66" s="69">
        <v>52</v>
      </c>
      <c r="O66" s="76" t="s">
        <v>814</v>
      </c>
      <c r="P66" s="81">
        <v>2</v>
      </c>
      <c r="Q66" s="72">
        <f t="shared" si="6"/>
        <v>2</v>
      </c>
      <c r="R66" s="76" t="s">
        <v>45</v>
      </c>
      <c r="S66" s="76" t="s">
        <v>815</v>
      </c>
      <c r="T66" s="76" t="s">
        <v>692</v>
      </c>
      <c r="U66" s="79">
        <v>44562</v>
      </c>
      <c r="V66" s="76" t="s">
        <v>491</v>
      </c>
      <c r="W66" s="76" t="s">
        <v>332</v>
      </c>
      <c r="X66" s="76" t="s">
        <v>492</v>
      </c>
      <c r="Y66" s="81">
        <v>0</v>
      </c>
      <c r="Z66" s="69">
        <v>0</v>
      </c>
      <c r="AA66" s="76" t="s">
        <v>496</v>
      </c>
      <c r="AB66" s="69" t="s">
        <v>496</v>
      </c>
      <c r="AC66" s="69" t="s">
        <v>496</v>
      </c>
      <c r="AD66" s="76" t="s">
        <v>801</v>
      </c>
      <c r="AE66" s="81">
        <v>1</v>
      </c>
      <c r="AF66" s="69">
        <v>1</v>
      </c>
      <c r="AG66" s="74">
        <f t="shared" si="5"/>
        <v>1</v>
      </c>
      <c r="AH66" s="76" t="s">
        <v>816</v>
      </c>
      <c r="AI66" s="71" t="s">
        <v>504</v>
      </c>
      <c r="AJ66" s="68" t="s">
        <v>492</v>
      </c>
      <c r="AK66" s="81">
        <v>0</v>
      </c>
      <c r="AL66" s="58"/>
      <c r="AM66" s="677" t="s">
        <v>496</v>
      </c>
      <c r="AN66" s="36" t="s">
        <v>496</v>
      </c>
      <c r="AO66" s="32" t="s">
        <v>496</v>
      </c>
      <c r="AP66" s="76" t="s">
        <v>801</v>
      </c>
      <c r="AQ66" s="106">
        <v>1</v>
      </c>
      <c r="AR66" s="69">
        <v>0</v>
      </c>
      <c r="AS66" s="84" t="s">
        <v>496</v>
      </c>
      <c r="AT66" s="84" t="s">
        <v>496</v>
      </c>
      <c r="AU66" s="84" t="s">
        <v>496</v>
      </c>
      <c r="AV66" s="614"/>
      <c r="AW66" s="601">
        <f>+Tabla4[[#This Row],[Programación  meta
I trimestre ]]+Tabla4[[#This Row],[Programación  meta
II trimestre ]]+Tabla4[[#This Row],[Programación  meta
III trimestre ]]+Tabla4[[#This Row],[Programación  meta
IV trimestre ]]</f>
        <v>2</v>
      </c>
      <c r="AX66" s="584">
        <f>+Tabla4[[#This Row],[Avance cuantitativo
I trimestre]]+Tabla4[[#This Row],[Avance cuantitativo
II trimestre]]+Tabla4[[#This Row],[Avance cuantitativo
III trimestre]]+AR66</f>
        <v>1</v>
      </c>
      <c r="AY66" s="602">
        <f t="shared" si="2"/>
        <v>0.5</v>
      </c>
      <c r="AZ66" s="585" t="s">
        <v>496</v>
      </c>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row>
    <row r="67" spans="1:81" s="43" customFormat="1" ht="17.25" hidden="1" customHeight="1" x14ac:dyDescent="0.2">
      <c r="A67" s="46"/>
      <c r="B67" s="110" t="s">
        <v>312</v>
      </c>
      <c r="C67" s="76" t="s">
        <v>33</v>
      </c>
      <c r="D67" s="76" t="s">
        <v>134</v>
      </c>
      <c r="E67" s="76" t="s">
        <v>20</v>
      </c>
      <c r="F67" s="76" t="s">
        <v>290</v>
      </c>
      <c r="G67" s="76" t="s">
        <v>146</v>
      </c>
      <c r="H67" s="76" t="s">
        <v>221</v>
      </c>
      <c r="I67" s="76" t="s">
        <v>25</v>
      </c>
      <c r="J67" s="76" t="s">
        <v>83</v>
      </c>
      <c r="K67" s="76" t="s">
        <v>264</v>
      </c>
      <c r="L67" s="76" t="s">
        <v>257</v>
      </c>
      <c r="M67" s="76" t="s">
        <v>233</v>
      </c>
      <c r="N67" s="69">
        <v>53</v>
      </c>
      <c r="O67" s="76" t="s">
        <v>817</v>
      </c>
      <c r="P67" s="81">
        <v>2</v>
      </c>
      <c r="Q67" s="72">
        <f t="shared" si="6"/>
        <v>2</v>
      </c>
      <c r="R67" s="76" t="s">
        <v>45</v>
      </c>
      <c r="S67" s="76" t="s">
        <v>818</v>
      </c>
      <c r="T67" s="76" t="s">
        <v>805</v>
      </c>
      <c r="U67" s="79">
        <v>44562</v>
      </c>
      <c r="V67" s="76" t="s">
        <v>491</v>
      </c>
      <c r="W67" s="76" t="s">
        <v>332</v>
      </c>
      <c r="X67" s="76" t="s">
        <v>492</v>
      </c>
      <c r="Y67" s="81">
        <v>0</v>
      </c>
      <c r="Z67" s="69">
        <v>0</v>
      </c>
      <c r="AA67" s="76" t="s">
        <v>496</v>
      </c>
      <c r="AB67" s="69" t="s">
        <v>496</v>
      </c>
      <c r="AC67" s="69" t="s">
        <v>496</v>
      </c>
      <c r="AD67" s="76" t="s">
        <v>806</v>
      </c>
      <c r="AE67" s="81">
        <v>1</v>
      </c>
      <c r="AF67" s="69">
        <v>1</v>
      </c>
      <c r="AG67" s="74">
        <f t="shared" si="5"/>
        <v>1</v>
      </c>
      <c r="AH67" s="76" t="s">
        <v>819</v>
      </c>
      <c r="AI67" s="71" t="s">
        <v>504</v>
      </c>
      <c r="AJ67" s="68" t="s">
        <v>492</v>
      </c>
      <c r="AK67" s="81">
        <v>0</v>
      </c>
      <c r="AL67" s="58"/>
      <c r="AM67" s="677" t="s">
        <v>496</v>
      </c>
      <c r="AN67" s="36" t="s">
        <v>496</v>
      </c>
      <c r="AO67" s="32" t="s">
        <v>496</v>
      </c>
      <c r="AP67" s="76" t="s">
        <v>806</v>
      </c>
      <c r="AQ67" s="106">
        <v>1</v>
      </c>
      <c r="AR67" s="69">
        <v>0</v>
      </c>
      <c r="AS67" s="84" t="s">
        <v>496</v>
      </c>
      <c r="AT67" s="84" t="s">
        <v>496</v>
      </c>
      <c r="AU67" s="84" t="s">
        <v>496</v>
      </c>
      <c r="AV67" s="614"/>
      <c r="AW67" s="601">
        <f>+Tabla4[[#This Row],[Programación  meta
I trimestre ]]+Tabla4[[#This Row],[Programación  meta
II trimestre ]]+Tabla4[[#This Row],[Programación  meta
III trimestre ]]+Tabla4[[#This Row],[Programación  meta
IV trimestre ]]</f>
        <v>2</v>
      </c>
      <c r="AX67" s="584">
        <f>+Tabla4[[#This Row],[Avance cuantitativo
I trimestre]]+Tabla4[[#This Row],[Avance cuantitativo
II trimestre]]+Tabla4[[#This Row],[Avance cuantitativo
III trimestre]]+AR67</f>
        <v>1</v>
      </c>
      <c r="AY67" s="602">
        <f t="shared" si="2"/>
        <v>0.5</v>
      </c>
      <c r="AZ67" s="585" t="s">
        <v>496</v>
      </c>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row>
    <row r="68" spans="1:81" s="43" customFormat="1" ht="17.25" hidden="1" customHeight="1" x14ac:dyDescent="0.2">
      <c r="A68" s="46"/>
      <c r="B68" s="110" t="s">
        <v>320</v>
      </c>
      <c r="C68" s="68" t="s">
        <v>48</v>
      </c>
      <c r="D68" s="76" t="s">
        <v>688</v>
      </c>
      <c r="E68" s="68" t="s">
        <v>533</v>
      </c>
      <c r="F68" s="76" t="s">
        <v>336</v>
      </c>
      <c r="G68" s="76" t="s">
        <v>93</v>
      </c>
      <c r="H68" s="76" t="s">
        <v>689</v>
      </c>
      <c r="I68" s="76" t="s">
        <v>40</v>
      </c>
      <c r="J68" s="76" t="s">
        <v>222</v>
      </c>
      <c r="K68" s="76" t="s">
        <v>403</v>
      </c>
      <c r="L68" s="76" t="s">
        <v>257</v>
      </c>
      <c r="M68" s="76" t="s">
        <v>225</v>
      </c>
      <c r="N68" s="69">
        <v>54</v>
      </c>
      <c r="O68" s="76" t="s">
        <v>820</v>
      </c>
      <c r="P68" s="81">
        <v>2</v>
      </c>
      <c r="Q68" s="72">
        <f t="shared" si="6"/>
        <v>2</v>
      </c>
      <c r="R68" s="76" t="s">
        <v>45</v>
      </c>
      <c r="S68" s="76" t="s">
        <v>821</v>
      </c>
      <c r="T68" s="76" t="s">
        <v>692</v>
      </c>
      <c r="U68" s="79">
        <v>44562</v>
      </c>
      <c r="V68" s="76" t="s">
        <v>491</v>
      </c>
      <c r="W68" s="76" t="s">
        <v>319</v>
      </c>
      <c r="X68" s="76" t="s">
        <v>492</v>
      </c>
      <c r="Y68" s="81">
        <v>0</v>
      </c>
      <c r="Z68" s="69">
        <v>0</v>
      </c>
      <c r="AA68" s="76" t="s">
        <v>496</v>
      </c>
      <c r="AB68" s="69" t="s">
        <v>496</v>
      </c>
      <c r="AC68" s="69" t="s">
        <v>496</v>
      </c>
      <c r="AD68" s="76" t="s">
        <v>801</v>
      </c>
      <c r="AE68" s="81">
        <v>1</v>
      </c>
      <c r="AF68" s="69">
        <v>1</v>
      </c>
      <c r="AG68" s="74">
        <f t="shared" si="5"/>
        <v>1</v>
      </c>
      <c r="AH68" s="76" t="s">
        <v>822</v>
      </c>
      <c r="AI68" s="71" t="s">
        <v>504</v>
      </c>
      <c r="AJ68" s="68" t="s">
        <v>492</v>
      </c>
      <c r="AK68" s="81">
        <v>0</v>
      </c>
      <c r="AL68" s="58"/>
      <c r="AM68" s="677" t="s">
        <v>496</v>
      </c>
      <c r="AN68" s="36" t="s">
        <v>496</v>
      </c>
      <c r="AO68" s="32" t="s">
        <v>496</v>
      </c>
      <c r="AP68" s="76" t="s">
        <v>801</v>
      </c>
      <c r="AQ68" s="106">
        <v>1</v>
      </c>
      <c r="AR68" s="69">
        <v>0</v>
      </c>
      <c r="AS68" s="84" t="s">
        <v>496</v>
      </c>
      <c r="AT68" s="84" t="s">
        <v>496</v>
      </c>
      <c r="AU68" s="84" t="s">
        <v>496</v>
      </c>
      <c r="AV68" s="614"/>
      <c r="AW68" s="601">
        <f>+Tabla4[[#This Row],[Programación  meta
I trimestre ]]+Tabla4[[#This Row],[Programación  meta
II trimestre ]]+Tabla4[[#This Row],[Programación  meta
III trimestre ]]+Tabla4[[#This Row],[Programación  meta
IV trimestre ]]</f>
        <v>2</v>
      </c>
      <c r="AX68" s="584">
        <f>+Tabla4[[#This Row],[Avance cuantitativo
I trimestre]]+Tabla4[[#This Row],[Avance cuantitativo
II trimestre]]+Tabla4[[#This Row],[Avance cuantitativo
III trimestre]]+AR68</f>
        <v>1</v>
      </c>
      <c r="AY68" s="602">
        <f t="shared" si="2"/>
        <v>0.5</v>
      </c>
      <c r="AZ68" s="585" t="s">
        <v>496</v>
      </c>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row>
    <row r="69" spans="1:81" s="43" customFormat="1" ht="17.25" hidden="1" customHeight="1" x14ac:dyDescent="0.2">
      <c r="A69" s="46"/>
      <c r="B69" s="110" t="s">
        <v>312</v>
      </c>
      <c r="C69" s="76" t="s">
        <v>33</v>
      </c>
      <c r="D69" s="76" t="s">
        <v>134</v>
      </c>
      <c r="E69" s="76" t="s">
        <v>20</v>
      </c>
      <c r="F69" s="76" t="s">
        <v>290</v>
      </c>
      <c r="G69" s="76" t="s">
        <v>146</v>
      </c>
      <c r="H69" s="76" t="s">
        <v>221</v>
      </c>
      <c r="I69" s="76" t="s">
        <v>25</v>
      </c>
      <c r="J69" s="76" t="s">
        <v>83</v>
      </c>
      <c r="K69" s="76" t="s">
        <v>264</v>
      </c>
      <c r="L69" s="76" t="s">
        <v>257</v>
      </c>
      <c r="M69" s="76" t="s">
        <v>233</v>
      </c>
      <c r="N69" s="69">
        <v>55</v>
      </c>
      <c r="O69" s="76" t="s">
        <v>823</v>
      </c>
      <c r="P69" s="81">
        <v>2</v>
      </c>
      <c r="Q69" s="72">
        <f t="shared" si="6"/>
        <v>2</v>
      </c>
      <c r="R69" s="76" t="s">
        <v>45</v>
      </c>
      <c r="S69" s="76" t="s">
        <v>824</v>
      </c>
      <c r="T69" s="76" t="s">
        <v>805</v>
      </c>
      <c r="U69" s="79">
        <v>44562</v>
      </c>
      <c r="V69" s="76" t="s">
        <v>491</v>
      </c>
      <c r="W69" s="76" t="s">
        <v>319</v>
      </c>
      <c r="X69" s="76" t="s">
        <v>492</v>
      </c>
      <c r="Y69" s="81">
        <v>0</v>
      </c>
      <c r="Z69" s="69">
        <v>0</v>
      </c>
      <c r="AA69" s="76" t="s">
        <v>496</v>
      </c>
      <c r="AB69" s="69" t="s">
        <v>496</v>
      </c>
      <c r="AC69" s="69" t="s">
        <v>496</v>
      </c>
      <c r="AD69" s="76" t="s">
        <v>806</v>
      </c>
      <c r="AE69" s="81">
        <v>1</v>
      </c>
      <c r="AF69" s="69">
        <v>1</v>
      </c>
      <c r="AG69" s="74">
        <f t="shared" si="5"/>
        <v>1</v>
      </c>
      <c r="AH69" s="76" t="s">
        <v>825</v>
      </c>
      <c r="AI69" s="71" t="s">
        <v>504</v>
      </c>
      <c r="AJ69" s="68" t="s">
        <v>492</v>
      </c>
      <c r="AK69" s="81">
        <v>0</v>
      </c>
      <c r="AL69" s="58"/>
      <c r="AM69" s="677" t="s">
        <v>496</v>
      </c>
      <c r="AN69" s="36" t="s">
        <v>496</v>
      </c>
      <c r="AO69" s="32" t="s">
        <v>496</v>
      </c>
      <c r="AP69" s="76" t="s">
        <v>806</v>
      </c>
      <c r="AQ69" s="106">
        <v>1</v>
      </c>
      <c r="AR69" s="69">
        <v>0</v>
      </c>
      <c r="AS69" s="84" t="s">
        <v>496</v>
      </c>
      <c r="AT69" s="84" t="s">
        <v>496</v>
      </c>
      <c r="AU69" s="84" t="s">
        <v>496</v>
      </c>
      <c r="AV69" s="617"/>
      <c r="AW69" s="601">
        <f>+Tabla4[[#This Row],[Programación  meta
I trimestre ]]+Tabla4[[#This Row],[Programación  meta
II trimestre ]]+Tabla4[[#This Row],[Programación  meta
III trimestre ]]+Tabla4[[#This Row],[Programación  meta
IV trimestre ]]</f>
        <v>2</v>
      </c>
      <c r="AX69" s="584">
        <f>+Tabla4[[#This Row],[Avance cuantitativo
I trimestre]]+Tabla4[[#This Row],[Avance cuantitativo
II trimestre]]+Tabla4[[#This Row],[Avance cuantitativo
III trimestre]]+AR69</f>
        <v>1</v>
      </c>
      <c r="AY69" s="602">
        <f t="shared" si="2"/>
        <v>0.5</v>
      </c>
      <c r="AZ69" s="585" t="s">
        <v>496</v>
      </c>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row>
    <row r="70" spans="1:81" s="43" customFormat="1" ht="17.25" hidden="1" customHeight="1" x14ac:dyDescent="0.2">
      <c r="A70" s="46"/>
      <c r="B70" s="110" t="s">
        <v>320</v>
      </c>
      <c r="C70" s="68" t="s">
        <v>48</v>
      </c>
      <c r="D70" s="76" t="s">
        <v>688</v>
      </c>
      <c r="E70" s="68" t="s">
        <v>533</v>
      </c>
      <c r="F70" s="76" t="s">
        <v>336</v>
      </c>
      <c r="G70" s="76" t="s">
        <v>93</v>
      </c>
      <c r="H70" s="76" t="s">
        <v>689</v>
      </c>
      <c r="I70" s="76" t="s">
        <v>40</v>
      </c>
      <c r="J70" s="76" t="s">
        <v>222</v>
      </c>
      <c r="K70" s="76" t="s">
        <v>403</v>
      </c>
      <c r="L70" s="76" t="s">
        <v>257</v>
      </c>
      <c r="M70" s="76" t="s">
        <v>225</v>
      </c>
      <c r="N70" s="69">
        <v>56</v>
      </c>
      <c r="O70" s="76" t="s">
        <v>826</v>
      </c>
      <c r="P70" s="81">
        <v>2</v>
      </c>
      <c r="Q70" s="72">
        <f t="shared" si="6"/>
        <v>2</v>
      </c>
      <c r="R70" s="76" t="s">
        <v>45</v>
      </c>
      <c r="S70" s="76" t="s">
        <v>827</v>
      </c>
      <c r="T70" s="76" t="s">
        <v>692</v>
      </c>
      <c r="U70" s="79">
        <v>44562</v>
      </c>
      <c r="V70" s="76" t="s">
        <v>491</v>
      </c>
      <c r="W70" s="76" t="s">
        <v>323</v>
      </c>
      <c r="X70" s="76" t="s">
        <v>492</v>
      </c>
      <c r="Y70" s="81">
        <v>0</v>
      </c>
      <c r="Z70" s="69">
        <v>0</v>
      </c>
      <c r="AA70" s="76" t="s">
        <v>496</v>
      </c>
      <c r="AB70" s="69" t="s">
        <v>496</v>
      </c>
      <c r="AC70" s="69" t="s">
        <v>496</v>
      </c>
      <c r="AD70" s="76" t="s">
        <v>801</v>
      </c>
      <c r="AE70" s="81">
        <v>1</v>
      </c>
      <c r="AF70" s="69">
        <v>1</v>
      </c>
      <c r="AG70" s="74">
        <f t="shared" si="5"/>
        <v>1</v>
      </c>
      <c r="AH70" s="76" t="s">
        <v>828</v>
      </c>
      <c r="AI70" s="71" t="s">
        <v>504</v>
      </c>
      <c r="AJ70" s="68" t="s">
        <v>492</v>
      </c>
      <c r="AK70" s="81">
        <v>0</v>
      </c>
      <c r="AL70" s="58"/>
      <c r="AM70" s="677" t="s">
        <v>496</v>
      </c>
      <c r="AN70" s="36" t="s">
        <v>496</v>
      </c>
      <c r="AO70" s="32" t="s">
        <v>496</v>
      </c>
      <c r="AP70" s="76" t="s">
        <v>801</v>
      </c>
      <c r="AQ70" s="106">
        <v>1</v>
      </c>
      <c r="AR70" s="69">
        <v>0</v>
      </c>
      <c r="AS70" s="84" t="s">
        <v>496</v>
      </c>
      <c r="AT70" s="84" t="s">
        <v>496</v>
      </c>
      <c r="AU70" s="84" t="s">
        <v>496</v>
      </c>
      <c r="AV70" s="614"/>
      <c r="AW70" s="601">
        <f>+Tabla4[[#This Row],[Programación  meta
I trimestre ]]+Tabla4[[#This Row],[Programación  meta
II trimestre ]]+Tabla4[[#This Row],[Programación  meta
III trimestre ]]+Tabla4[[#This Row],[Programación  meta
IV trimestre ]]</f>
        <v>2</v>
      </c>
      <c r="AX70" s="584">
        <f>+Tabla4[[#This Row],[Avance cuantitativo
I trimestre]]+Tabla4[[#This Row],[Avance cuantitativo
II trimestre]]+Tabla4[[#This Row],[Avance cuantitativo
III trimestre]]+AR70</f>
        <v>1</v>
      </c>
      <c r="AY70" s="602">
        <f t="shared" si="2"/>
        <v>0.5</v>
      </c>
      <c r="AZ70" s="585" t="s">
        <v>496</v>
      </c>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row>
    <row r="71" spans="1:81" s="43" customFormat="1" ht="17.25" hidden="1" customHeight="1" x14ac:dyDescent="0.2">
      <c r="A71" s="46"/>
      <c r="B71" s="110" t="s">
        <v>312</v>
      </c>
      <c r="C71" s="76" t="s">
        <v>33</v>
      </c>
      <c r="D71" s="76" t="s">
        <v>134</v>
      </c>
      <c r="E71" s="76" t="s">
        <v>20</v>
      </c>
      <c r="F71" s="76" t="s">
        <v>290</v>
      </c>
      <c r="G71" s="76" t="s">
        <v>146</v>
      </c>
      <c r="H71" s="76" t="s">
        <v>221</v>
      </c>
      <c r="I71" s="76" t="s">
        <v>25</v>
      </c>
      <c r="J71" s="76" t="s">
        <v>83</v>
      </c>
      <c r="K71" s="76" t="s">
        <v>264</v>
      </c>
      <c r="L71" s="76" t="s">
        <v>257</v>
      </c>
      <c r="M71" s="76" t="s">
        <v>233</v>
      </c>
      <c r="N71" s="69">
        <v>57</v>
      </c>
      <c r="O71" s="76" t="s">
        <v>829</v>
      </c>
      <c r="P71" s="81">
        <v>2</v>
      </c>
      <c r="Q71" s="72">
        <f t="shared" si="6"/>
        <v>2</v>
      </c>
      <c r="R71" s="76" t="s">
        <v>45</v>
      </c>
      <c r="S71" s="76" t="s">
        <v>830</v>
      </c>
      <c r="T71" s="76" t="s">
        <v>805</v>
      </c>
      <c r="U71" s="79">
        <v>44562</v>
      </c>
      <c r="V71" s="76" t="s">
        <v>491</v>
      </c>
      <c r="W71" s="76" t="s">
        <v>323</v>
      </c>
      <c r="X71" s="76" t="s">
        <v>492</v>
      </c>
      <c r="Y71" s="81">
        <v>0</v>
      </c>
      <c r="Z71" s="69">
        <v>0</v>
      </c>
      <c r="AA71" s="76" t="s">
        <v>496</v>
      </c>
      <c r="AB71" s="69" t="s">
        <v>496</v>
      </c>
      <c r="AC71" s="69" t="s">
        <v>496</v>
      </c>
      <c r="AD71" s="76" t="s">
        <v>806</v>
      </c>
      <c r="AE71" s="81">
        <v>1</v>
      </c>
      <c r="AF71" s="69">
        <v>1</v>
      </c>
      <c r="AG71" s="74">
        <f t="shared" si="5"/>
        <v>1</v>
      </c>
      <c r="AH71" s="76" t="s">
        <v>831</v>
      </c>
      <c r="AI71" s="71" t="s">
        <v>504</v>
      </c>
      <c r="AJ71" s="68" t="s">
        <v>492</v>
      </c>
      <c r="AK71" s="81">
        <v>0</v>
      </c>
      <c r="AL71" s="58"/>
      <c r="AM71" s="677" t="s">
        <v>496</v>
      </c>
      <c r="AN71" s="36" t="s">
        <v>496</v>
      </c>
      <c r="AO71" s="32" t="s">
        <v>496</v>
      </c>
      <c r="AP71" s="76" t="s">
        <v>806</v>
      </c>
      <c r="AQ71" s="106">
        <v>1</v>
      </c>
      <c r="AR71" s="69">
        <v>0</v>
      </c>
      <c r="AS71" s="84" t="s">
        <v>496</v>
      </c>
      <c r="AT71" s="84" t="s">
        <v>496</v>
      </c>
      <c r="AU71" s="84" t="s">
        <v>496</v>
      </c>
      <c r="AV71" s="614"/>
      <c r="AW71" s="601">
        <f>+Tabla4[[#This Row],[Programación  meta
I trimestre ]]+Tabla4[[#This Row],[Programación  meta
II trimestre ]]+Tabla4[[#This Row],[Programación  meta
III trimestre ]]+Tabla4[[#This Row],[Programación  meta
IV trimestre ]]</f>
        <v>2</v>
      </c>
      <c r="AX71" s="584">
        <f>+Tabla4[[#This Row],[Avance cuantitativo
I trimestre]]+Tabla4[[#This Row],[Avance cuantitativo
II trimestre]]+Tabla4[[#This Row],[Avance cuantitativo
III trimestre]]+AR71</f>
        <v>1</v>
      </c>
      <c r="AY71" s="602">
        <f t="shared" si="2"/>
        <v>0.5</v>
      </c>
      <c r="AZ71" s="585" t="s">
        <v>496</v>
      </c>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row>
    <row r="72" spans="1:81" s="43" customFormat="1" ht="17.25" hidden="1" customHeight="1" x14ac:dyDescent="0.2">
      <c r="A72" s="46"/>
      <c r="B72" s="110" t="s">
        <v>320</v>
      </c>
      <c r="C72" s="68" t="s">
        <v>48</v>
      </c>
      <c r="D72" s="76" t="s">
        <v>688</v>
      </c>
      <c r="E72" s="68" t="s">
        <v>533</v>
      </c>
      <c r="F72" s="76" t="s">
        <v>336</v>
      </c>
      <c r="G72" s="76" t="s">
        <v>93</v>
      </c>
      <c r="H72" s="76" t="s">
        <v>689</v>
      </c>
      <c r="I72" s="76" t="s">
        <v>40</v>
      </c>
      <c r="J72" s="76" t="s">
        <v>222</v>
      </c>
      <c r="K72" s="76" t="s">
        <v>403</v>
      </c>
      <c r="L72" s="76" t="s">
        <v>257</v>
      </c>
      <c r="M72" s="76" t="s">
        <v>225</v>
      </c>
      <c r="N72" s="69">
        <v>58</v>
      </c>
      <c r="O72" s="76" t="s">
        <v>832</v>
      </c>
      <c r="P72" s="81">
        <v>2</v>
      </c>
      <c r="Q72" s="72">
        <f t="shared" si="6"/>
        <v>2</v>
      </c>
      <c r="R72" s="76" t="s">
        <v>45</v>
      </c>
      <c r="S72" s="76" t="s">
        <v>833</v>
      </c>
      <c r="T72" s="76" t="s">
        <v>692</v>
      </c>
      <c r="U72" s="79">
        <v>44562</v>
      </c>
      <c r="V72" s="76" t="s">
        <v>491</v>
      </c>
      <c r="W72" s="76" t="s">
        <v>284</v>
      </c>
      <c r="X72" s="76" t="s">
        <v>492</v>
      </c>
      <c r="Y72" s="81">
        <v>0</v>
      </c>
      <c r="Z72" s="69">
        <v>0</v>
      </c>
      <c r="AA72" s="76" t="s">
        <v>496</v>
      </c>
      <c r="AB72" s="69" t="s">
        <v>496</v>
      </c>
      <c r="AC72" s="69" t="s">
        <v>496</v>
      </c>
      <c r="AD72" s="76" t="s">
        <v>801</v>
      </c>
      <c r="AE72" s="81">
        <v>1</v>
      </c>
      <c r="AF72" s="69">
        <v>1</v>
      </c>
      <c r="AG72" s="74">
        <f t="shared" si="5"/>
        <v>1</v>
      </c>
      <c r="AH72" s="76" t="s">
        <v>834</v>
      </c>
      <c r="AI72" s="71" t="s">
        <v>504</v>
      </c>
      <c r="AJ72" s="68" t="s">
        <v>492</v>
      </c>
      <c r="AK72" s="81">
        <v>0</v>
      </c>
      <c r="AL72" s="58"/>
      <c r="AM72" s="677" t="s">
        <v>496</v>
      </c>
      <c r="AN72" s="36" t="s">
        <v>496</v>
      </c>
      <c r="AO72" s="32" t="s">
        <v>496</v>
      </c>
      <c r="AP72" s="76" t="s">
        <v>801</v>
      </c>
      <c r="AQ72" s="106">
        <v>1</v>
      </c>
      <c r="AR72" s="69">
        <v>0</v>
      </c>
      <c r="AS72" s="84" t="s">
        <v>496</v>
      </c>
      <c r="AT72" s="84" t="s">
        <v>496</v>
      </c>
      <c r="AU72" s="84" t="s">
        <v>496</v>
      </c>
      <c r="AV72" s="614"/>
      <c r="AW72" s="601">
        <f>+Tabla4[[#This Row],[Programación  meta
I trimestre ]]+Tabla4[[#This Row],[Programación  meta
II trimestre ]]+Tabla4[[#This Row],[Programación  meta
III trimestre ]]+Tabla4[[#This Row],[Programación  meta
IV trimestre ]]</f>
        <v>2</v>
      </c>
      <c r="AX72" s="584">
        <f>+Tabla4[[#This Row],[Avance cuantitativo
I trimestre]]+Tabla4[[#This Row],[Avance cuantitativo
II trimestre]]+Tabla4[[#This Row],[Avance cuantitativo
III trimestre]]+AR72</f>
        <v>1</v>
      </c>
      <c r="AY72" s="602">
        <f t="shared" si="2"/>
        <v>0.5</v>
      </c>
      <c r="AZ72" s="585" t="s">
        <v>496</v>
      </c>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row>
    <row r="73" spans="1:81" s="43" customFormat="1" ht="17.25" hidden="1" customHeight="1" x14ac:dyDescent="0.2">
      <c r="A73" s="46"/>
      <c r="B73" s="110" t="s">
        <v>312</v>
      </c>
      <c r="C73" s="76" t="s">
        <v>33</v>
      </c>
      <c r="D73" s="76" t="s">
        <v>134</v>
      </c>
      <c r="E73" s="76" t="s">
        <v>20</v>
      </c>
      <c r="F73" s="76" t="s">
        <v>290</v>
      </c>
      <c r="G73" s="76" t="s">
        <v>146</v>
      </c>
      <c r="H73" s="76" t="s">
        <v>221</v>
      </c>
      <c r="I73" s="76" t="s">
        <v>25</v>
      </c>
      <c r="J73" s="76" t="s">
        <v>83</v>
      </c>
      <c r="K73" s="76" t="s">
        <v>264</v>
      </c>
      <c r="L73" s="76" t="s">
        <v>257</v>
      </c>
      <c r="M73" s="76" t="s">
        <v>233</v>
      </c>
      <c r="N73" s="69">
        <v>59</v>
      </c>
      <c r="O73" s="76" t="s">
        <v>835</v>
      </c>
      <c r="P73" s="81">
        <v>2</v>
      </c>
      <c r="Q73" s="72">
        <f t="shared" si="6"/>
        <v>2</v>
      </c>
      <c r="R73" s="76" t="s">
        <v>45</v>
      </c>
      <c r="S73" s="76" t="s">
        <v>836</v>
      </c>
      <c r="T73" s="76" t="s">
        <v>805</v>
      </c>
      <c r="U73" s="79">
        <v>44562</v>
      </c>
      <c r="V73" s="76" t="s">
        <v>491</v>
      </c>
      <c r="W73" s="76" t="s">
        <v>284</v>
      </c>
      <c r="X73" s="76" t="s">
        <v>492</v>
      </c>
      <c r="Y73" s="81">
        <v>0</v>
      </c>
      <c r="Z73" s="69">
        <v>0</v>
      </c>
      <c r="AA73" s="76" t="s">
        <v>496</v>
      </c>
      <c r="AB73" s="69" t="s">
        <v>496</v>
      </c>
      <c r="AC73" s="69" t="s">
        <v>496</v>
      </c>
      <c r="AD73" s="76" t="s">
        <v>806</v>
      </c>
      <c r="AE73" s="81">
        <v>1</v>
      </c>
      <c r="AF73" s="69">
        <v>1</v>
      </c>
      <c r="AG73" s="74">
        <f t="shared" si="5"/>
        <v>1</v>
      </c>
      <c r="AH73" s="76" t="s">
        <v>837</v>
      </c>
      <c r="AI73" s="71" t="s">
        <v>504</v>
      </c>
      <c r="AJ73" s="68" t="s">
        <v>492</v>
      </c>
      <c r="AK73" s="81">
        <v>0</v>
      </c>
      <c r="AL73" s="58"/>
      <c r="AM73" s="677" t="s">
        <v>496</v>
      </c>
      <c r="AN73" s="36" t="s">
        <v>496</v>
      </c>
      <c r="AO73" s="32" t="s">
        <v>496</v>
      </c>
      <c r="AP73" s="76" t="s">
        <v>806</v>
      </c>
      <c r="AQ73" s="106">
        <v>1</v>
      </c>
      <c r="AR73" s="69">
        <v>0</v>
      </c>
      <c r="AS73" s="84" t="s">
        <v>496</v>
      </c>
      <c r="AT73" s="84" t="s">
        <v>496</v>
      </c>
      <c r="AU73" s="84" t="s">
        <v>496</v>
      </c>
      <c r="AV73" s="614"/>
      <c r="AW73" s="601">
        <f>+Tabla4[[#This Row],[Programación  meta
I trimestre ]]+Tabla4[[#This Row],[Programación  meta
II trimestre ]]+Tabla4[[#This Row],[Programación  meta
III trimestre ]]+Tabla4[[#This Row],[Programación  meta
IV trimestre ]]</f>
        <v>2</v>
      </c>
      <c r="AX73" s="584">
        <f>+Tabla4[[#This Row],[Avance cuantitativo
I trimestre]]+Tabla4[[#This Row],[Avance cuantitativo
II trimestre]]+Tabla4[[#This Row],[Avance cuantitativo
III trimestre]]+AR73</f>
        <v>1</v>
      </c>
      <c r="AY73" s="602">
        <f t="shared" si="2"/>
        <v>0.5</v>
      </c>
      <c r="AZ73" s="585" t="s">
        <v>496</v>
      </c>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row>
    <row r="74" spans="1:81" s="43" customFormat="1" ht="17.25" hidden="1" customHeight="1" x14ac:dyDescent="0.2">
      <c r="A74" s="46"/>
      <c r="B74" s="110" t="s">
        <v>320</v>
      </c>
      <c r="C74" s="68" t="s">
        <v>48</v>
      </c>
      <c r="D74" s="76" t="s">
        <v>688</v>
      </c>
      <c r="E74" s="68" t="s">
        <v>533</v>
      </c>
      <c r="F74" s="76" t="s">
        <v>336</v>
      </c>
      <c r="G74" s="76" t="s">
        <v>93</v>
      </c>
      <c r="H74" s="76" t="s">
        <v>689</v>
      </c>
      <c r="I74" s="76" t="s">
        <v>40</v>
      </c>
      <c r="J74" s="76" t="s">
        <v>222</v>
      </c>
      <c r="K74" s="76" t="s">
        <v>403</v>
      </c>
      <c r="L74" s="76" t="s">
        <v>257</v>
      </c>
      <c r="M74" s="76" t="s">
        <v>225</v>
      </c>
      <c r="N74" s="69">
        <v>60</v>
      </c>
      <c r="O74" s="76" t="s">
        <v>838</v>
      </c>
      <c r="P74" s="81">
        <v>2</v>
      </c>
      <c r="Q74" s="72">
        <f t="shared" si="6"/>
        <v>2</v>
      </c>
      <c r="R74" s="76" t="s">
        <v>45</v>
      </c>
      <c r="S74" s="76" t="s">
        <v>839</v>
      </c>
      <c r="T74" s="76" t="s">
        <v>692</v>
      </c>
      <c r="U74" s="79">
        <v>44562</v>
      </c>
      <c r="V74" s="76" t="s">
        <v>491</v>
      </c>
      <c r="W74" s="76" t="s">
        <v>292</v>
      </c>
      <c r="X74" s="76" t="s">
        <v>492</v>
      </c>
      <c r="Y74" s="81">
        <v>0</v>
      </c>
      <c r="Z74" s="69">
        <v>0</v>
      </c>
      <c r="AA74" s="76" t="s">
        <v>496</v>
      </c>
      <c r="AB74" s="69" t="s">
        <v>496</v>
      </c>
      <c r="AC74" s="69" t="s">
        <v>496</v>
      </c>
      <c r="AD74" s="76" t="s">
        <v>801</v>
      </c>
      <c r="AE74" s="81">
        <v>1</v>
      </c>
      <c r="AF74" s="69">
        <v>1</v>
      </c>
      <c r="AG74" s="74">
        <f t="shared" si="5"/>
        <v>1</v>
      </c>
      <c r="AH74" s="76" t="s">
        <v>840</v>
      </c>
      <c r="AI74" s="71" t="s">
        <v>504</v>
      </c>
      <c r="AJ74" s="68" t="s">
        <v>492</v>
      </c>
      <c r="AK74" s="81">
        <v>0</v>
      </c>
      <c r="AL74" s="58"/>
      <c r="AM74" s="677" t="s">
        <v>496</v>
      </c>
      <c r="AN74" s="36" t="s">
        <v>496</v>
      </c>
      <c r="AO74" s="32" t="s">
        <v>496</v>
      </c>
      <c r="AP74" s="76" t="s">
        <v>801</v>
      </c>
      <c r="AQ74" s="106">
        <v>1</v>
      </c>
      <c r="AR74" s="69">
        <v>0</v>
      </c>
      <c r="AS74" s="84" t="s">
        <v>496</v>
      </c>
      <c r="AT74" s="84" t="s">
        <v>496</v>
      </c>
      <c r="AU74" s="84" t="s">
        <v>496</v>
      </c>
      <c r="AV74" s="614"/>
      <c r="AW74" s="601">
        <f>+Tabla4[[#This Row],[Programación  meta
I trimestre ]]+Tabla4[[#This Row],[Programación  meta
II trimestre ]]+Tabla4[[#This Row],[Programación  meta
III trimestre ]]+Tabla4[[#This Row],[Programación  meta
IV trimestre ]]</f>
        <v>2</v>
      </c>
      <c r="AX74" s="584">
        <f>+Tabla4[[#This Row],[Avance cuantitativo
I trimestre]]+Tabla4[[#This Row],[Avance cuantitativo
II trimestre]]+Tabla4[[#This Row],[Avance cuantitativo
III trimestre]]+AR74</f>
        <v>1</v>
      </c>
      <c r="AY74" s="602">
        <f t="shared" si="2"/>
        <v>0.5</v>
      </c>
      <c r="AZ74" s="585" t="s">
        <v>496</v>
      </c>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row>
    <row r="75" spans="1:81" s="43" customFormat="1" ht="17.25" hidden="1" customHeight="1" x14ac:dyDescent="0.2">
      <c r="A75" s="46"/>
      <c r="B75" s="110" t="s">
        <v>312</v>
      </c>
      <c r="C75" s="76" t="s">
        <v>33</v>
      </c>
      <c r="D75" s="76" t="s">
        <v>134</v>
      </c>
      <c r="E75" s="76" t="s">
        <v>20</v>
      </c>
      <c r="F75" s="76" t="s">
        <v>290</v>
      </c>
      <c r="G75" s="76" t="s">
        <v>146</v>
      </c>
      <c r="H75" s="76" t="s">
        <v>221</v>
      </c>
      <c r="I75" s="76" t="s">
        <v>25</v>
      </c>
      <c r="J75" s="76" t="s">
        <v>83</v>
      </c>
      <c r="K75" s="76" t="s">
        <v>264</v>
      </c>
      <c r="L75" s="76" t="s">
        <v>257</v>
      </c>
      <c r="M75" s="76" t="s">
        <v>233</v>
      </c>
      <c r="N75" s="69">
        <v>61</v>
      </c>
      <c r="O75" s="76" t="s">
        <v>841</v>
      </c>
      <c r="P75" s="81">
        <v>2</v>
      </c>
      <c r="Q75" s="72">
        <f t="shared" si="6"/>
        <v>2</v>
      </c>
      <c r="R75" s="76" t="s">
        <v>45</v>
      </c>
      <c r="S75" s="76" t="s">
        <v>842</v>
      </c>
      <c r="T75" s="76" t="s">
        <v>805</v>
      </c>
      <c r="U75" s="79">
        <v>44562</v>
      </c>
      <c r="V75" s="76" t="s">
        <v>491</v>
      </c>
      <c r="W75" s="76" t="s">
        <v>292</v>
      </c>
      <c r="X75" s="76" t="s">
        <v>492</v>
      </c>
      <c r="Y75" s="81">
        <v>0</v>
      </c>
      <c r="Z75" s="69">
        <v>0</v>
      </c>
      <c r="AA75" s="76" t="s">
        <v>496</v>
      </c>
      <c r="AB75" s="69" t="s">
        <v>496</v>
      </c>
      <c r="AC75" s="69" t="s">
        <v>496</v>
      </c>
      <c r="AD75" s="76" t="s">
        <v>806</v>
      </c>
      <c r="AE75" s="81">
        <v>1</v>
      </c>
      <c r="AF75" s="69">
        <v>1</v>
      </c>
      <c r="AG75" s="74">
        <f t="shared" si="5"/>
        <v>1</v>
      </c>
      <c r="AH75" s="76" t="s">
        <v>843</v>
      </c>
      <c r="AI75" s="71" t="s">
        <v>504</v>
      </c>
      <c r="AJ75" s="68" t="s">
        <v>492</v>
      </c>
      <c r="AK75" s="81">
        <v>0</v>
      </c>
      <c r="AL75" s="58"/>
      <c r="AM75" s="677" t="s">
        <v>496</v>
      </c>
      <c r="AN75" s="36" t="s">
        <v>496</v>
      </c>
      <c r="AO75" s="32" t="s">
        <v>496</v>
      </c>
      <c r="AP75" s="76" t="s">
        <v>806</v>
      </c>
      <c r="AQ75" s="106">
        <v>1</v>
      </c>
      <c r="AR75" s="69">
        <v>0</v>
      </c>
      <c r="AS75" s="84" t="s">
        <v>496</v>
      </c>
      <c r="AT75" s="84" t="s">
        <v>496</v>
      </c>
      <c r="AU75" s="84" t="s">
        <v>496</v>
      </c>
      <c r="AV75" s="614"/>
      <c r="AW75" s="601">
        <f>+Tabla4[[#This Row],[Programación  meta
I trimestre ]]+Tabla4[[#This Row],[Programación  meta
II trimestre ]]+Tabla4[[#This Row],[Programación  meta
III trimestre ]]+Tabla4[[#This Row],[Programación  meta
IV trimestre ]]</f>
        <v>2</v>
      </c>
      <c r="AX75" s="584">
        <f>+Tabla4[[#This Row],[Avance cuantitativo
I trimestre]]+Tabla4[[#This Row],[Avance cuantitativo
II trimestre]]+Tabla4[[#This Row],[Avance cuantitativo
III trimestre]]+AR75</f>
        <v>1</v>
      </c>
      <c r="AY75" s="602">
        <f t="shared" si="2"/>
        <v>0.5</v>
      </c>
      <c r="AZ75" s="585" t="s">
        <v>496</v>
      </c>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row>
    <row r="76" spans="1:81" s="43" customFormat="1" ht="17.25" hidden="1" customHeight="1" x14ac:dyDescent="0.2">
      <c r="A76" s="46"/>
      <c r="B76" s="110" t="s">
        <v>320</v>
      </c>
      <c r="C76" s="68" t="s">
        <v>48</v>
      </c>
      <c r="D76" s="76" t="s">
        <v>688</v>
      </c>
      <c r="E76" s="68" t="s">
        <v>533</v>
      </c>
      <c r="F76" s="76" t="s">
        <v>336</v>
      </c>
      <c r="G76" s="76" t="s">
        <v>93</v>
      </c>
      <c r="H76" s="76" t="s">
        <v>689</v>
      </c>
      <c r="I76" s="76" t="s">
        <v>40</v>
      </c>
      <c r="J76" s="76" t="s">
        <v>222</v>
      </c>
      <c r="K76" s="76" t="s">
        <v>403</v>
      </c>
      <c r="L76" s="76" t="s">
        <v>257</v>
      </c>
      <c r="M76" s="76" t="s">
        <v>225</v>
      </c>
      <c r="N76" s="69">
        <v>62</v>
      </c>
      <c r="O76" s="76" t="s">
        <v>844</v>
      </c>
      <c r="P76" s="81">
        <v>2</v>
      </c>
      <c r="Q76" s="72">
        <f t="shared" si="6"/>
        <v>2</v>
      </c>
      <c r="R76" s="76" t="s">
        <v>45</v>
      </c>
      <c r="S76" s="76" t="s">
        <v>845</v>
      </c>
      <c r="T76" s="76" t="s">
        <v>692</v>
      </c>
      <c r="U76" s="79">
        <v>44562</v>
      </c>
      <c r="V76" s="76" t="s">
        <v>491</v>
      </c>
      <c r="W76" s="76" t="s">
        <v>288</v>
      </c>
      <c r="X76" s="76" t="s">
        <v>492</v>
      </c>
      <c r="Y76" s="81">
        <v>0</v>
      </c>
      <c r="Z76" s="69">
        <v>0</v>
      </c>
      <c r="AA76" s="76" t="s">
        <v>496</v>
      </c>
      <c r="AB76" s="69" t="s">
        <v>496</v>
      </c>
      <c r="AC76" s="69" t="s">
        <v>496</v>
      </c>
      <c r="AD76" s="76" t="s">
        <v>801</v>
      </c>
      <c r="AE76" s="81">
        <v>1</v>
      </c>
      <c r="AF76" s="69">
        <v>1</v>
      </c>
      <c r="AG76" s="74">
        <f t="shared" si="5"/>
        <v>1</v>
      </c>
      <c r="AH76" s="76" t="s">
        <v>846</v>
      </c>
      <c r="AI76" s="71" t="s">
        <v>504</v>
      </c>
      <c r="AJ76" s="68" t="s">
        <v>492</v>
      </c>
      <c r="AK76" s="81">
        <v>0</v>
      </c>
      <c r="AL76" s="58"/>
      <c r="AM76" s="677" t="s">
        <v>496</v>
      </c>
      <c r="AN76" s="36" t="s">
        <v>496</v>
      </c>
      <c r="AO76" s="32" t="s">
        <v>496</v>
      </c>
      <c r="AP76" s="76" t="s">
        <v>801</v>
      </c>
      <c r="AQ76" s="106">
        <v>1</v>
      </c>
      <c r="AR76" s="69">
        <v>0</v>
      </c>
      <c r="AS76" s="84" t="s">
        <v>496</v>
      </c>
      <c r="AT76" s="84" t="s">
        <v>496</v>
      </c>
      <c r="AU76" s="84" t="s">
        <v>496</v>
      </c>
      <c r="AV76" s="614"/>
      <c r="AW76" s="601">
        <f>+Tabla4[[#This Row],[Programación  meta
I trimestre ]]+Tabla4[[#This Row],[Programación  meta
II trimestre ]]+Tabla4[[#This Row],[Programación  meta
III trimestre ]]+Tabla4[[#This Row],[Programación  meta
IV trimestre ]]</f>
        <v>2</v>
      </c>
      <c r="AX76" s="584">
        <f>+Tabla4[[#This Row],[Avance cuantitativo
I trimestre]]+Tabla4[[#This Row],[Avance cuantitativo
II trimestre]]+Tabla4[[#This Row],[Avance cuantitativo
III trimestre]]+AR76</f>
        <v>1</v>
      </c>
      <c r="AY76" s="602">
        <f t="shared" si="2"/>
        <v>0.5</v>
      </c>
      <c r="AZ76" s="585" t="s">
        <v>496</v>
      </c>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row>
    <row r="77" spans="1:81" s="43" customFormat="1" ht="17.25" hidden="1" customHeight="1" x14ac:dyDescent="0.2">
      <c r="A77" s="46"/>
      <c r="B77" s="110" t="s">
        <v>312</v>
      </c>
      <c r="C77" s="76" t="s">
        <v>33</v>
      </c>
      <c r="D77" s="76" t="s">
        <v>134</v>
      </c>
      <c r="E77" s="76" t="s">
        <v>20</v>
      </c>
      <c r="F77" s="76" t="s">
        <v>290</v>
      </c>
      <c r="G77" s="76" t="s">
        <v>146</v>
      </c>
      <c r="H77" s="76" t="s">
        <v>221</v>
      </c>
      <c r="I77" s="76" t="s">
        <v>25</v>
      </c>
      <c r="J77" s="76" t="s">
        <v>83</v>
      </c>
      <c r="K77" s="76" t="s">
        <v>264</v>
      </c>
      <c r="L77" s="76" t="s">
        <v>257</v>
      </c>
      <c r="M77" s="76" t="s">
        <v>233</v>
      </c>
      <c r="N77" s="69">
        <v>63</v>
      </c>
      <c r="O77" s="76" t="s">
        <v>847</v>
      </c>
      <c r="P77" s="81">
        <v>2</v>
      </c>
      <c r="Q77" s="72">
        <f t="shared" si="6"/>
        <v>2</v>
      </c>
      <c r="R77" s="76" t="s">
        <v>45</v>
      </c>
      <c r="S77" s="76" t="s">
        <v>848</v>
      </c>
      <c r="T77" s="76" t="s">
        <v>805</v>
      </c>
      <c r="U77" s="79">
        <v>44562</v>
      </c>
      <c r="V77" s="76" t="s">
        <v>491</v>
      </c>
      <c r="W77" s="76" t="s">
        <v>288</v>
      </c>
      <c r="X77" s="76" t="s">
        <v>492</v>
      </c>
      <c r="Y77" s="81">
        <v>0</v>
      </c>
      <c r="Z77" s="69">
        <v>0</v>
      </c>
      <c r="AA77" s="76" t="s">
        <v>496</v>
      </c>
      <c r="AB77" s="69" t="s">
        <v>496</v>
      </c>
      <c r="AC77" s="69" t="s">
        <v>496</v>
      </c>
      <c r="AD77" s="76" t="s">
        <v>806</v>
      </c>
      <c r="AE77" s="81">
        <v>1</v>
      </c>
      <c r="AF77" s="69">
        <v>1</v>
      </c>
      <c r="AG77" s="74">
        <f t="shared" si="5"/>
        <v>1</v>
      </c>
      <c r="AH77" s="76" t="s">
        <v>849</v>
      </c>
      <c r="AI77" s="71" t="s">
        <v>504</v>
      </c>
      <c r="AJ77" s="68" t="s">
        <v>492</v>
      </c>
      <c r="AK77" s="81">
        <v>0</v>
      </c>
      <c r="AL77" s="58"/>
      <c r="AM77" s="677" t="s">
        <v>496</v>
      </c>
      <c r="AN77" s="36" t="s">
        <v>496</v>
      </c>
      <c r="AO77" s="32" t="s">
        <v>496</v>
      </c>
      <c r="AP77" s="76" t="s">
        <v>806</v>
      </c>
      <c r="AQ77" s="106">
        <v>1</v>
      </c>
      <c r="AR77" s="69">
        <v>0</v>
      </c>
      <c r="AS77" s="84" t="s">
        <v>496</v>
      </c>
      <c r="AT77" s="84" t="s">
        <v>496</v>
      </c>
      <c r="AU77" s="84" t="s">
        <v>496</v>
      </c>
      <c r="AV77" s="614"/>
      <c r="AW77" s="601">
        <f>+Tabla4[[#This Row],[Programación  meta
I trimestre ]]+Tabla4[[#This Row],[Programación  meta
II trimestre ]]+Tabla4[[#This Row],[Programación  meta
III trimestre ]]+Tabla4[[#This Row],[Programación  meta
IV trimestre ]]</f>
        <v>2</v>
      </c>
      <c r="AX77" s="584">
        <f>+Tabla4[[#This Row],[Avance cuantitativo
I trimestre]]+Tabla4[[#This Row],[Avance cuantitativo
II trimestre]]+Tabla4[[#This Row],[Avance cuantitativo
III trimestre]]+AR77</f>
        <v>1</v>
      </c>
      <c r="AY77" s="602">
        <f t="shared" si="2"/>
        <v>0.5</v>
      </c>
      <c r="AZ77" s="585" t="s">
        <v>496</v>
      </c>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row>
    <row r="78" spans="1:81" s="43" customFormat="1" ht="17.25" hidden="1" customHeight="1" x14ac:dyDescent="0.2">
      <c r="A78" s="46"/>
      <c r="B78" s="110" t="s">
        <v>320</v>
      </c>
      <c r="C78" s="68" t="s">
        <v>48</v>
      </c>
      <c r="D78" s="76" t="s">
        <v>688</v>
      </c>
      <c r="E78" s="68" t="s">
        <v>533</v>
      </c>
      <c r="F78" s="76" t="s">
        <v>336</v>
      </c>
      <c r="G78" s="76" t="s">
        <v>93</v>
      </c>
      <c r="H78" s="76" t="s">
        <v>689</v>
      </c>
      <c r="I78" s="76" t="s">
        <v>40</v>
      </c>
      <c r="J78" s="76" t="s">
        <v>222</v>
      </c>
      <c r="K78" s="76" t="s">
        <v>403</v>
      </c>
      <c r="L78" s="76" t="s">
        <v>257</v>
      </c>
      <c r="M78" s="76" t="s">
        <v>225</v>
      </c>
      <c r="N78" s="69">
        <v>64</v>
      </c>
      <c r="O78" s="76" t="s">
        <v>850</v>
      </c>
      <c r="P78" s="81">
        <v>2</v>
      </c>
      <c r="Q78" s="72">
        <f t="shared" si="6"/>
        <v>2</v>
      </c>
      <c r="R78" s="76" t="s">
        <v>45</v>
      </c>
      <c r="S78" s="76" t="s">
        <v>851</v>
      </c>
      <c r="T78" s="76" t="s">
        <v>692</v>
      </c>
      <c r="U78" s="79">
        <v>44562</v>
      </c>
      <c r="V78" s="76" t="s">
        <v>491</v>
      </c>
      <c r="W78" s="76" t="s">
        <v>326</v>
      </c>
      <c r="X78" s="76" t="s">
        <v>492</v>
      </c>
      <c r="Y78" s="81">
        <v>0</v>
      </c>
      <c r="Z78" s="69">
        <v>0</v>
      </c>
      <c r="AA78" s="76" t="s">
        <v>496</v>
      </c>
      <c r="AB78" s="69" t="s">
        <v>496</v>
      </c>
      <c r="AC78" s="69" t="s">
        <v>496</v>
      </c>
      <c r="AD78" s="76" t="s">
        <v>801</v>
      </c>
      <c r="AE78" s="81">
        <v>1</v>
      </c>
      <c r="AF78" s="69">
        <v>1</v>
      </c>
      <c r="AG78" s="74">
        <f t="shared" si="5"/>
        <v>1</v>
      </c>
      <c r="AH78" s="76" t="s">
        <v>852</v>
      </c>
      <c r="AI78" s="71" t="s">
        <v>504</v>
      </c>
      <c r="AJ78" s="68" t="s">
        <v>492</v>
      </c>
      <c r="AK78" s="81">
        <v>0</v>
      </c>
      <c r="AL78" s="58"/>
      <c r="AM78" s="677" t="s">
        <v>496</v>
      </c>
      <c r="AN78" s="36" t="s">
        <v>496</v>
      </c>
      <c r="AO78" s="32" t="s">
        <v>496</v>
      </c>
      <c r="AP78" s="76" t="s">
        <v>801</v>
      </c>
      <c r="AQ78" s="106">
        <v>1</v>
      </c>
      <c r="AR78" s="69">
        <v>0</v>
      </c>
      <c r="AS78" s="84" t="s">
        <v>496</v>
      </c>
      <c r="AT78" s="84" t="s">
        <v>496</v>
      </c>
      <c r="AU78" s="84" t="s">
        <v>496</v>
      </c>
      <c r="AV78" s="614"/>
      <c r="AW78" s="601">
        <f>+Tabla4[[#This Row],[Programación  meta
I trimestre ]]+Tabla4[[#This Row],[Programación  meta
II trimestre ]]+Tabla4[[#This Row],[Programación  meta
III trimestre ]]+Tabla4[[#This Row],[Programación  meta
IV trimestre ]]</f>
        <v>2</v>
      </c>
      <c r="AX78" s="584">
        <f>+Tabla4[[#This Row],[Avance cuantitativo
I trimestre]]+Tabla4[[#This Row],[Avance cuantitativo
II trimestre]]+Tabla4[[#This Row],[Avance cuantitativo
III trimestre]]+AR78</f>
        <v>1</v>
      </c>
      <c r="AY78" s="602">
        <f t="shared" si="2"/>
        <v>0.5</v>
      </c>
      <c r="AZ78" s="585" t="s">
        <v>496</v>
      </c>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row>
    <row r="79" spans="1:81" s="43" customFormat="1" ht="17.25" hidden="1" customHeight="1" x14ac:dyDescent="0.2">
      <c r="A79" s="46"/>
      <c r="B79" s="110" t="s">
        <v>312</v>
      </c>
      <c r="C79" s="76" t="s">
        <v>33</v>
      </c>
      <c r="D79" s="76" t="s">
        <v>134</v>
      </c>
      <c r="E79" s="76" t="s">
        <v>20</v>
      </c>
      <c r="F79" s="76" t="s">
        <v>290</v>
      </c>
      <c r="G79" s="76" t="s">
        <v>146</v>
      </c>
      <c r="H79" s="76" t="s">
        <v>221</v>
      </c>
      <c r="I79" s="76" t="s">
        <v>25</v>
      </c>
      <c r="J79" s="76" t="s">
        <v>83</v>
      </c>
      <c r="K79" s="76" t="s">
        <v>264</v>
      </c>
      <c r="L79" s="76" t="s">
        <v>257</v>
      </c>
      <c r="M79" s="76" t="s">
        <v>233</v>
      </c>
      <c r="N79" s="69">
        <v>65</v>
      </c>
      <c r="O79" s="76" t="s">
        <v>853</v>
      </c>
      <c r="P79" s="81">
        <v>2</v>
      </c>
      <c r="Q79" s="72">
        <f t="shared" si="6"/>
        <v>2</v>
      </c>
      <c r="R79" s="76" t="s">
        <v>45</v>
      </c>
      <c r="S79" s="76" t="s">
        <v>854</v>
      </c>
      <c r="T79" s="76" t="s">
        <v>805</v>
      </c>
      <c r="U79" s="79">
        <v>44562</v>
      </c>
      <c r="V79" s="76" t="s">
        <v>491</v>
      </c>
      <c r="W79" s="76" t="s">
        <v>326</v>
      </c>
      <c r="X79" s="76" t="s">
        <v>492</v>
      </c>
      <c r="Y79" s="81">
        <v>0</v>
      </c>
      <c r="Z79" s="69">
        <v>0</v>
      </c>
      <c r="AA79" s="76" t="s">
        <v>496</v>
      </c>
      <c r="AB79" s="69" t="s">
        <v>496</v>
      </c>
      <c r="AC79" s="69" t="s">
        <v>496</v>
      </c>
      <c r="AD79" s="76" t="s">
        <v>806</v>
      </c>
      <c r="AE79" s="81">
        <v>1</v>
      </c>
      <c r="AF79" s="69">
        <v>1</v>
      </c>
      <c r="AG79" s="74">
        <f t="shared" ref="AG79:AG110" si="7">(AF79/AE79)</f>
        <v>1</v>
      </c>
      <c r="AH79" s="76" t="s">
        <v>855</v>
      </c>
      <c r="AI79" s="71" t="s">
        <v>504</v>
      </c>
      <c r="AJ79" s="68" t="s">
        <v>492</v>
      </c>
      <c r="AK79" s="81">
        <v>0</v>
      </c>
      <c r="AL79" s="58"/>
      <c r="AM79" s="677" t="s">
        <v>496</v>
      </c>
      <c r="AN79" s="36" t="s">
        <v>496</v>
      </c>
      <c r="AO79" s="32" t="s">
        <v>496</v>
      </c>
      <c r="AP79" s="76" t="s">
        <v>806</v>
      </c>
      <c r="AQ79" s="106">
        <v>1</v>
      </c>
      <c r="AR79" s="69">
        <v>0</v>
      </c>
      <c r="AS79" s="84" t="s">
        <v>496</v>
      </c>
      <c r="AT79" s="84" t="s">
        <v>496</v>
      </c>
      <c r="AU79" s="84" t="s">
        <v>496</v>
      </c>
      <c r="AV79" s="614"/>
      <c r="AW79" s="601">
        <f>+Tabla4[[#This Row],[Programación  meta
I trimestre ]]+Tabla4[[#This Row],[Programación  meta
II trimestre ]]+Tabla4[[#This Row],[Programación  meta
III trimestre ]]+Tabla4[[#This Row],[Programación  meta
IV trimestre ]]</f>
        <v>2</v>
      </c>
      <c r="AX79" s="584">
        <f>+Tabla4[[#This Row],[Avance cuantitativo
I trimestre]]+Tabla4[[#This Row],[Avance cuantitativo
II trimestre]]+Tabla4[[#This Row],[Avance cuantitativo
III trimestre]]+AR79</f>
        <v>1</v>
      </c>
      <c r="AY79" s="602">
        <f t="shared" si="2"/>
        <v>0.5</v>
      </c>
      <c r="AZ79" s="585" t="s">
        <v>496</v>
      </c>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row>
    <row r="80" spans="1:81" s="43" customFormat="1" ht="17.25" hidden="1" customHeight="1" x14ac:dyDescent="0.2">
      <c r="A80" s="46"/>
      <c r="B80" s="110" t="s">
        <v>320</v>
      </c>
      <c r="C80" s="68" t="s">
        <v>48</v>
      </c>
      <c r="D80" s="76" t="s">
        <v>688</v>
      </c>
      <c r="E80" s="68" t="s">
        <v>533</v>
      </c>
      <c r="F80" s="76" t="s">
        <v>336</v>
      </c>
      <c r="G80" s="76" t="s">
        <v>93</v>
      </c>
      <c r="H80" s="76" t="s">
        <v>689</v>
      </c>
      <c r="I80" s="76" t="s">
        <v>40</v>
      </c>
      <c r="J80" s="76" t="s">
        <v>222</v>
      </c>
      <c r="K80" s="76" t="s">
        <v>403</v>
      </c>
      <c r="L80" s="76" t="s">
        <v>257</v>
      </c>
      <c r="M80" s="76" t="s">
        <v>225</v>
      </c>
      <c r="N80" s="69">
        <v>66</v>
      </c>
      <c r="O80" s="76" t="s">
        <v>856</v>
      </c>
      <c r="P80" s="81">
        <v>2</v>
      </c>
      <c r="Q80" s="72">
        <f t="shared" si="6"/>
        <v>2</v>
      </c>
      <c r="R80" s="76" t="s">
        <v>45</v>
      </c>
      <c r="S80" s="76" t="s">
        <v>857</v>
      </c>
      <c r="T80" s="76" t="s">
        <v>692</v>
      </c>
      <c r="U80" s="79">
        <v>44562</v>
      </c>
      <c r="V80" s="76" t="s">
        <v>491</v>
      </c>
      <c r="W80" s="76" t="s">
        <v>281</v>
      </c>
      <c r="X80" s="76" t="s">
        <v>492</v>
      </c>
      <c r="Y80" s="81">
        <v>0</v>
      </c>
      <c r="Z80" s="69">
        <v>0</v>
      </c>
      <c r="AA80" s="76" t="s">
        <v>496</v>
      </c>
      <c r="AB80" s="69" t="s">
        <v>496</v>
      </c>
      <c r="AC80" s="69" t="s">
        <v>496</v>
      </c>
      <c r="AD80" s="76" t="s">
        <v>801</v>
      </c>
      <c r="AE80" s="81">
        <v>1</v>
      </c>
      <c r="AF80" s="69">
        <v>1</v>
      </c>
      <c r="AG80" s="74">
        <f t="shared" si="7"/>
        <v>1</v>
      </c>
      <c r="AH80" s="76" t="s">
        <v>858</v>
      </c>
      <c r="AI80" s="71" t="s">
        <v>504</v>
      </c>
      <c r="AJ80" s="68" t="s">
        <v>492</v>
      </c>
      <c r="AK80" s="81">
        <v>0</v>
      </c>
      <c r="AL80" s="58"/>
      <c r="AM80" s="677" t="s">
        <v>496</v>
      </c>
      <c r="AN80" s="36" t="s">
        <v>496</v>
      </c>
      <c r="AO80" s="32" t="s">
        <v>496</v>
      </c>
      <c r="AP80" s="76" t="s">
        <v>801</v>
      </c>
      <c r="AQ80" s="106">
        <v>1</v>
      </c>
      <c r="AR80" s="69">
        <v>0</v>
      </c>
      <c r="AS80" s="84" t="s">
        <v>496</v>
      </c>
      <c r="AT80" s="84" t="s">
        <v>496</v>
      </c>
      <c r="AU80" s="84" t="s">
        <v>496</v>
      </c>
      <c r="AV80" s="614"/>
      <c r="AW80" s="601">
        <f>+Tabla4[[#This Row],[Programación  meta
I trimestre ]]+Tabla4[[#This Row],[Programación  meta
II trimestre ]]+Tabla4[[#This Row],[Programación  meta
III trimestre ]]+Tabla4[[#This Row],[Programación  meta
IV trimestre ]]</f>
        <v>2</v>
      </c>
      <c r="AX80" s="584">
        <f>+Tabla4[[#This Row],[Avance cuantitativo
I trimestre]]+Tabla4[[#This Row],[Avance cuantitativo
II trimestre]]+Tabla4[[#This Row],[Avance cuantitativo
III trimestre]]+AR80</f>
        <v>1</v>
      </c>
      <c r="AY80" s="602">
        <f t="shared" ref="AY80:AY143" si="8">+(AX80/AW80)</f>
        <v>0.5</v>
      </c>
      <c r="AZ80" s="585" t="s">
        <v>496</v>
      </c>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row>
    <row r="81" spans="1:81" s="43" customFormat="1" ht="17.25" hidden="1" customHeight="1" x14ac:dyDescent="0.2">
      <c r="A81" s="46"/>
      <c r="B81" s="110" t="s">
        <v>312</v>
      </c>
      <c r="C81" s="76" t="s">
        <v>33</v>
      </c>
      <c r="D81" s="76" t="s">
        <v>134</v>
      </c>
      <c r="E81" s="76" t="s">
        <v>20</v>
      </c>
      <c r="F81" s="76" t="s">
        <v>290</v>
      </c>
      <c r="G81" s="76" t="s">
        <v>146</v>
      </c>
      <c r="H81" s="76" t="s">
        <v>221</v>
      </c>
      <c r="I81" s="76" t="s">
        <v>25</v>
      </c>
      <c r="J81" s="76" t="s">
        <v>83</v>
      </c>
      <c r="K81" s="76" t="s">
        <v>264</v>
      </c>
      <c r="L81" s="76" t="s">
        <v>257</v>
      </c>
      <c r="M81" s="76" t="s">
        <v>233</v>
      </c>
      <c r="N81" s="69">
        <v>67</v>
      </c>
      <c r="O81" s="76" t="s">
        <v>859</v>
      </c>
      <c r="P81" s="81">
        <v>2</v>
      </c>
      <c r="Q81" s="72">
        <f t="shared" si="6"/>
        <v>2</v>
      </c>
      <c r="R81" s="76" t="s">
        <v>45</v>
      </c>
      <c r="S81" s="76" t="s">
        <v>860</v>
      </c>
      <c r="T81" s="76" t="s">
        <v>805</v>
      </c>
      <c r="U81" s="79">
        <v>44562</v>
      </c>
      <c r="V81" s="76" t="s">
        <v>491</v>
      </c>
      <c r="W81" s="76" t="s">
        <v>281</v>
      </c>
      <c r="X81" s="76" t="s">
        <v>492</v>
      </c>
      <c r="Y81" s="81">
        <v>0</v>
      </c>
      <c r="Z81" s="69">
        <v>0</v>
      </c>
      <c r="AA81" s="76" t="s">
        <v>496</v>
      </c>
      <c r="AB81" s="69" t="s">
        <v>496</v>
      </c>
      <c r="AC81" s="69" t="s">
        <v>496</v>
      </c>
      <c r="AD81" s="76" t="s">
        <v>806</v>
      </c>
      <c r="AE81" s="81">
        <v>1</v>
      </c>
      <c r="AF81" s="69">
        <v>1</v>
      </c>
      <c r="AG81" s="74">
        <f t="shared" si="7"/>
        <v>1</v>
      </c>
      <c r="AH81" s="76" t="s">
        <v>861</v>
      </c>
      <c r="AI81" s="71" t="s">
        <v>504</v>
      </c>
      <c r="AJ81" s="68" t="s">
        <v>492</v>
      </c>
      <c r="AK81" s="81">
        <v>0</v>
      </c>
      <c r="AL81" s="58"/>
      <c r="AM81" s="677" t="s">
        <v>496</v>
      </c>
      <c r="AN81" s="36" t="s">
        <v>496</v>
      </c>
      <c r="AO81" s="32" t="s">
        <v>496</v>
      </c>
      <c r="AP81" s="76" t="s">
        <v>806</v>
      </c>
      <c r="AQ81" s="106">
        <v>1</v>
      </c>
      <c r="AR81" s="69">
        <v>0</v>
      </c>
      <c r="AS81" s="84" t="s">
        <v>496</v>
      </c>
      <c r="AT81" s="84" t="s">
        <v>496</v>
      </c>
      <c r="AU81" s="84" t="s">
        <v>496</v>
      </c>
      <c r="AV81" s="614"/>
      <c r="AW81" s="601">
        <f>+Tabla4[[#This Row],[Programación  meta
I trimestre ]]+Tabla4[[#This Row],[Programación  meta
II trimestre ]]+Tabla4[[#This Row],[Programación  meta
III trimestre ]]+Tabla4[[#This Row],[Programación  meta
IV trimestre ]]</f>
        <v>2</v>
      </c>
      <c r="AX81" s="584">
        <f>+Tabla4[[#This Row],[Avance cuantitativo
I trimestre]]+Tabla4[[#This Row],[Avance cuantitativo
II trimestre]]+Tabla4[[#This Row],[Avance cuantitativo
III trimestre]]+AR81</f>
        <v>1</v>
      </c>
      <c r="AY81" s="602">
        <f t="shared" si="8"/>
        <v>0.5</v>
      </c>
      <c r="AZ81" s="585" t="s">
        <v>496</v>
      </c>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row>
    <row r="82" spans="1:81" s="43" customFormat="1" ht="17.25" hidden="1" customHeight="1" x14ac:dyDescent="0.2">
      <c r="A82" s="46"/>
      <c r="B82" s="110" t="s">
        <v>320</v>
      </c>
      <c r="C82" s="68" t="s">
        <v>48</v>
      </c>
      <c r="D82" s="76" t="s">
        <v>688</v>
      </c>
      <c r="E82" s="68" t="s">
        <v>533</v>
      </c>
      <c r="F82" s="76" t="s">
        <v>336</v>
      </c>
      <c r="G82" s="76" t="s">
        <v>93</v>
      </c>
      <c r="H82" s="76" t="s">
        <v>689</v>
      </c>
      <c r="I82" s="76" t="s">
        <v>40</v>
      </c>
      <c r="J82" s="76" t="s">
        <v>222</v>
      </c>
      <c r="K82" s="76" t="s">
        <v>403</v>
      </c>
      <c r="L82" s="76" t="s">
        <v>257</v>
      </c>
      <c r="M82" s="76" t="s">
        <v>225</v>
      </c>
      <c r="N82" s="69">
        <v>68</v>
      </c>
      <c r="O82" s="76" t="s">
        <v>862</v>
      </c>
      <c r="P82" s="81">
        <v>2</v>
      </c>
      <c r="Q82" s="72">
        <f t="shared" si="6"/>
        <v>2</v>
      </c>
      <c r="R82" s="76" t="s">
        <v>45</v>
      </c>
      <c r="S82" s="76" t="s">
        <v>863</v>
      </c>
      <c r="T82" s="76" t="s">
        <v>692</v>
      </c>
      <c r="U82" s="79">
        <v>44562</v>
      </c>
      <c r="V82" s="76" t="s">
        <v>491</v>
      </c>
      <c r="W82" s="76" t="s">
        <v>329</v>
      </c>
      <c r="X82" s="76" t="s">
        <v>492</v>
      </c>
      <c r="Y82" s="81">
        <v>0</v>
      </c>
      <c r="Z82" s="69">
        <v>0</v>
      </c>
      <c r="AA82" s="76" t="s">
        <v>496</v>
      </c>
      <c r="AB82" s="69" t="s">
        <v>496</v>
      </c>
      <c r="AC82" s="69" t="s">
        <v>496</v>
      </c>
      <c r="AD82" s="76" t="s">
        <v>801</v>
      </c>
      <c r="AE82" s="81">
        <v>1</v>
      </c>
      <c r="AF82" s="69">
        <v>1</v>
      </c>
      <c r="AG82" s="74">
        <f t="shared" si="7"/>
        <v>1</v>
      </c>
      <c r="AH82" s="76" t="s">
        <v>864</v>
      </c>
      <c r="AI82" s="71" t="s">
        <v>504</v>
      </c>
      <c r="AJ82" s="68" t="s">
        <v>492</v>
      </c>
      <c r="AK82" s="81">
        <v>0</v>
      </c>
      <c r="AL82" s="58"/>
      <c r="AM82" s="677" t="s">
        <v>496</v>
      </c>
      <c r="AN82" s="36" t="s">
        <v>496</v>
      </c>
      <c r="AO82" s="32" t="s">
        <v>496</v>
      </c>
      <c r="AP82" s="76" t="s">
        <v>801</v>
      </c>
      <c r="AQ82" s="106">
        <v>1</v>
      </c>
      <c r="AR82" s="69">
        <v>0</v>
      </c>
      <c r="AS82" s="84" t="s">
        <v>496</v>
      </c>
      <c r="AT82" s="84" t="s">
        <v>496</v>
      </c>
      <c r="AU82" s="84" t="s">
        <v>496</v>
      </c>
      <c r="AV82" s="614"/>
      <c r="AW82" s="601">
        <f>+Tabla4[[#This Row],[Programación  meta
I trimestre ]]+Tabla4[[#This Row],[Programación  meta
II trimestre ]]+Tabla4[[#This Row],[Programación  meta
III trimestre ]]+Tabla4[[#This Row],[Programación  meta
IV trimestre ]]</f>
        <v>2</v>
      </c>
      <c r="AX82" s="584">
        <f>+Tabla4[[#This Row],[Avance cuantitativo
I trimestre]]+Tabla4[[#This Row],[Avance cuantitativo
II trimestre]]+Tabla4[[#This Row],[Avance cuantitativo
III trimestre]]+AR82</f>
        <v>1</v>
      </c>
      <c r="AY82" s="602">
        <f t="shared" si="8"/>
        <v>0.5</v>
      </c>
      <c r="AZ82" s="585" t="s">
        <v>496</v>
      </c>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row>
    <row r="83" spans="1:81" s="43" customFormat="1" ht="17.25" hidden="1" customHeight="1" x14ac:dyDescent="0.2">
      <c r="A83" s="46"/>
      <c r="B83" s="110" t="s">
        <v>312</v>
      </c>
      <c r="C83" s="76" t="s">
        <v>33</v>
      </c>
      <c r="D83" s="76" t="s">
        <v>134</v>
      </c>
      <c r="E83" s="76" t="s">
        <v>20</v>
      </c>
      <c r="F83" s="76" t="s">
        <v>290</v>
      </c>
      <c r="G83" s="76" t="s">
        <v>146</v>
      </c>
      <c r="H83" s="76" t="s">
        <v>221</v>
      </c>
      <c r="I83" s="76" t="s">
        <v>25</v>
      </c>
      <c r="J83" s="76" t="s">
        <v>83</v>
      </c>
      <c r="K83" s="76" t="s">
        <v>264</v>
      </c>
      <c r="L83" s="76" t="s">
        <v>257</v>
      </c>
      <c r="M83" s="76" t="s">
        <v>233</v>
      </c>
      <c r="N83" s="69">
        <v>69</v>
      </c>
      <c r="O83" s="76" t="s">
        <v>865</v>
      </c>
      <c r="P83" s="81">
        <v>2</v>
      </c>
      <c r="Q83" s="72">
        <f t="shared" si="6"/>
        <v>2</v>
      </c>
      <c r="R83" s="76" t="s">
        <v>45</v>
      </c>
      <c r="S83" s="76" t="s">
        <v>866</v>
      </c>
      <c r="T83" s="76" t="s">
        <v>805</v>
      </c>
      <c r="U83" s="79">
        <v>44562</v>
      </c>
      <c r="V83" s="76" t="s">
        <v>491</v>
      </c>
      <c r="W83" s="76" t="s">
        <v>329</v>
      </c>
      <c r="X83" s="76" t="s">
        <v>492</v>
      </c>
      <c r="Y83" s="81">
        <v>0</v>
      </c>
      <c r="Z83" s="69">
        <v>0</v>
      </c>
      <c r="AA83" s="76" t="s">
        <v>496</v>
      </c>
      <c r="AB83" s="69" t="s">
        <v>496</v>
      </c>
      <c r="AC83" s="69" t="s">
        <v>496</v>
      </c>
      <c r="AD83" s="76" t="s">
        <v>806</v>
      </c>
      <c r="AE83" s="81">
        <v>1</v>
      </c>
      <c r="AF83" s="69">
        <v>1</v>
      </c>
      <c r="AG83" s="74">
        <f t="shared" si="7"/>
        <v>1</v>
      </c>
      <c r="AH83" s="76" t="s">
        <v>867</v>
      </c>
      <c r="AI83" s="71" t="s">
        <v>504</v>
      </c>
      <c r="AJ83" s="68" t="s">
        <v>492</v>
      </c>
      <c r="AK83" s="81">
        <v>0</v>
      </c>
      <c r="AL83" s="58"/>
      <c r="AM83" s="677" t="s">
        <v>496</v>
      </c>
      <c r="AN83" s="36" t="s">
        <v>496</v>
      </c>
      <c r="AO83" s="32" t="s">
        <v>496</v>
      </c>
      <c r="AP83" s="76" t="s">
        <v>806</v>
      </c>
      <c r="AQ83" s="106">
        <v>1</v>
      </c>
      <c r="AR83" s="69">
        <v>0</v>
      </c>
      <c r="AS83" s="84" t="s">
        <v>496</v>
      </c>
      <c r="AT83" s="84" t="s">
        <v>496</v>
      </c>
      <c r="AU83" s="84" t="s">
        <v>496</v>
      </c>
      <c r="AV83" s="614"/>
      <c r="AW83" s="601">
        <f>+Tabla4[[#This Row],[Programación  meta
I trimestre ]]+Tabla4[[#This Row],[Programación  meta
II trimestre ]]+Tabla4[[#This Row],[Programación  meta
III trimestre ]]+Tabla4[[#This Row],[Programación  meta
IV trimestre ]]</f>
        <v>2</v>
      </c>
      <c r="AX83" s="584">
        <f>+Tabla4[[#This Row],[Avance cuantitativo
I trimestre]]+Tabla4[[#This Row],[Avance cuantitativo
II trimestre]]+Tabla4[[#This Row],[Avance cuantitativo
III trimestre]]+AR83</f>
        <v>1</v>
      </c>
      <c r="AY83" s="602">
        <f t="shared" si="8"/>
        <v>0.5</v>
      </c>
      <c r="AZ83" s="585" t="s">
        <v>496</v>
      </c>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row>
    <row r="84" spans="1:81" s="43" customFormat="1" ht="17.25" hidden="1" customHeight="1" x14ac:dyDescent="0.2">
      <c r="A84" s="46"/>
      <c r="B84" s="110" t="s">
        <v>320</v>
      </c>
      <c r="C84" s="68" t="s">
        <v>48</v>
      </c>
      <c r="D84" s="76" t="s">
        <v>688</v>
      </c>
      <c r="E84" s="68" t="s">
        <v>533</v>
      </c>
      <c r="F84" s="76" t="s">
        <v>336</v>
      </c>
      <c r="G84" s="76" t="s">
        <v>93</v>
      </c>
      <c r="H84" s="76" t="s">
        <v>689</v>
      </c>
      <c r="I84" s="76" t="s">
        <v>40</v>
      </c>
      <c r="J84" s="76" t="s">
        <v>222</v>
      </c>
      <c r="K84" s="76" t="s">
        <v>403</v>
      </c>
      <c r="L84" s="76" t="s">
        <v>257</v>
      </c>
      <c r="M84" s="76" t="s">
        <v>225</v>
      </c>
      <c r="N84" s="69">
        <v>70</v>
      </c>
      <c r="O84" s="76" t="s">
        <v>868</v>
      </c>
      <c r="P84" s="81">
        <v>2</v>
      </c>
      <c r="Q84" s="72">
        <f t="shared" si="6"/>
        <v>2</v>
      </c>
      <c r="R84" s="76" t="s">
        <v>45</v>
      </c>
      <c r="S84" s="76" t="s">
        <v>869</v>
      </c>
      <c r="T84" s="76" t="s">
        <v>692</v>
      </c>
      <c r="U84" s="79">
        <v>44562</v>
      </c>
      <c r="V84" s="76" t="s">
        <v>491</v>
      </c>
      <c r="W84" s="76" t="s">
        <v>296</v>
      </c>
      <c r="X84" s="76" t="s">
        <v>492</v>
      </c>
      <c r="Y84" s="81">
        <v>0</v>
      </c>
      <c r="Z84" s="69">
        <v>0</v>
      </c>
      <c r="AA84" s="76" t="s">
        <v>496</v>
      </c>
      <c r="AB84" s="69" t="s">
        <v>496</v>
      </c>
      <c r="AC84" s="69" t="s">
        <v>496</v>
      </c>
      <c r="AD84" s="76" t="s">
        <v>801</v>
      </c>
      <c r="AE84" s="81">
        <v>1</v>
      </c>
      <c r="AF84" s="69">
        <v>1</v>
      </c>
      <c r="AG84" s="74">
        <f t="shared" si="7"/>
        <v>1</v>
      </c>
      <c r="AH84" s="76" t="s">
        <v>870</v>
      </c>
      <c r="AI84" s="71" t="s">
        <v>504</v>
      </c>
      <c r="AJ84" s="68" t="s">
        <v>492</v>
      </c>
      <c r="AK84" s="81">
        <v>0</v>
      </c>
      <c r="AL84" s="58"/>
      <c r="AM84" s="677" t="s">
        <v>496</v>
      </c>
      <c r="AN84" s="36" t="s">
        <v>496</v>
      </c>
      <c r="AO84" s="32" t="s">
        <v>496</v>
      </c>
      <c r="AP84" s="76" t="s">
        <v>801</v>
      </c>
      <c r="AQ84" s="106">
        <v>1</v>
      </c>
      <c r="AR84" s="69">
        <v>0</v>
      </c>
      <c r="AS84" s="84" t="s">
        <v>496</v>
      </c>
      <c r="AT84" s="84" t="s">
        <v>496</v>
      </c>
      <c r="AU84" s="84" t="s">
        <v>496</v>
      </c>
      <c r="AV84" s="614"/>
      <c r="AW84" s="601">
        <f>+Tabla4[[#This Row],[Programación  meta
I trimestre ]]+Tabla4[[#This Row],[Programación  meta
II trimestre ]]+Tabla4[[#This Row],[Programación  meta
III trimestre ]]+Tabla4[[#This Row],[Programación  meta
IV trimestre ]]</f>
        <v>2</v>
      </c>
      <c r="AX84" s="584">
        <f>+Tabla4[[#This Row],[Avance cuantitativo
I trimestre]]+Tabla4[[#This Row],[Avance cuantitativo
II trimestre]]+Tabla4[[#This Row],[Avance cuantitativo
III trimestre]]+AR84</f>
        <v>1</v>
      </c>
      <c r="AY84" s="602">
        <f t="shared" si="8"/>
        <v>0.5</v>
      </c>
      <c r="AZ84" s="585" t="s">
        <v>496</v>
      </c>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row>
    <row r="85" spans="1:81" s="43" customFormat="1" ht="17.25" hidden="1" customHeight="1" x14ac:dyDescent="0.2">
      <c r="A85" s="46"/>
      <c r="B85" s="110" t="s">
        <v>312</v>
      </c>
      <c r="C85" s="76" t="s">
        <v>33</v>
      </c>
      <c r="D85" s="76" t="s">
        <v>134</v>
      </c>
      <c r="E85" s="76" t="s">
        <v>20</v>
      </c>
      <c r="F85" s="76" t="s">
        <v>290</v>
      </c>
      <c r="G85" s="76" t="s">
        <v>146</v>
      </c>
      <c r="H85" s="76" t="s">
        <v>221</v>
      </c>
      <c r="I85" s="76" t="s">
        <v>25</v>
      </c>
      <c r="J85" s="76" t="s">
        <v>83</v>
      </c>
      <c r="K85" s="76" t="s">
        <v>264</v>
      </c>
      <c r="L85" s="76" t="s">
        <v>257</v>
      </c>
      <c r="M85" s="76" t="s">
        <v>233</v>
      </c>
      <c r="N85" s="69">
        <v>71</v>
      </c>
      <c r="O85" s="76" t="s">
        <v>871</v>
      </c>
      <c r="P85" s="81">
        <v>2</v>
      </c>
      <c r="Q85" s="72">
        <f t="shared" si="6"/>
        <v>2</v>
      </c>
      <c r="R85" s="76" t="s">
        <v>45</v>
      </c>
      <c r="S85" s="76" t="s">
        <v>872</v>
      </c>
      <c r="T85" s="76" t="s">
        <v>805</v>
      </c>
      <c r="U85" s="79">
        <v>44562</v>
      </c>
      <c r="V85" s="76" t="s">
        <v>491</v>
      </c>
      <c r="W85" s="76" t="s">
        <v>296</v>
      </c>
      <c r="X85" s="76" t="s">
        <v>492</v>
      </c>
      <c r="Y85" s="81">
        <v>0</v>
      </c>
      <c r="Z85" s="69">
        <v>0</v>
      </c>
      <c r="AA85" s="76" t="s">
        <v>496</v>
      </c>
      <c r="AB85" s="69" t="s">
        <v>496</v>
      </c>
      <c r="AC85" s="69" t="s">
        <v>496</v>
      </c>
      <c r="AD85" s="76" t="s">
        <v>806</v>
      </c>
      <c r="AE85" s="81">
        <v>1</v>
      </c>
      <c r="AF85" s="69">
        <v>1</v>
      </c>
      <c r="AG85" s="74">
        <f t="shared" si="7"/>
        <v>1</v>
      </c>
      <c r="AH85" s="76" t="s">
        <v>873</v>
      </c>
      <c r="AI85" s="71" t="s">
        <v>504</v>
      </c>
      <c r="AJ85" s="68" t="s">
        <v>492</v>
      </c>
      <c r="AK85" s="81">
        <v>0</v>
      </c>
      <c r="AL85" s="58"/>
      <c r="AM85" s="677" t="s">
        <v>496</v>
      </c>
      <c r="AN85" s="36" t="s">
        <v>496</v>
      </c>
      <c r="AO85" s="32" t="s">
        <v>496</v>
      </c>
      <c r="AP85" s="76" t="s">
        <v>806</v>
      </c>
      <c r="AQ85" s="106">
        <v>1</v>
      </c>
      <c r="AR85" s="69">
        <v>0</v>
      </c>
      <c r="AS85" s="84" t="s">
        <v>496</v>
      </c>
      <c r="AT85" s="84" t="s">
        <v>496</v>
      </c>
      <c r="AU85" s="84" t="s">
        <v>496</v>
      </c>
      <c r="AV85" s="614"/>
      <c r="AW85" s="601">
        <f>+Tabla4[[#This Row],[Programación  meta
I trimestre ]]+Tabla4[[#This Row],[Programación  meta
II trimestre ]]+Tabla4[[#This Row],[Programación  meta
III trimestre ]]+Tabla4[[#This Row],[Programación  meta
IV trimestre ]]</f>
        <v>2</v>
      </c>
      <c r="AX85" s="584">
        <f>+Tabla4[[#This Row],[Avance cuantitativo
I trimestre]]+Tabla4[[#This Row],[Avance cuantitativo
II trimestre]]+Tabla4[[#This Row],[Avance cuantitativo
III trimestre]]+AR85</f>
        <v>1</v>
      </c>
      <c r="AY85" s="602">
        <f t="shared" si="8"/>
        <v>0.5</v>
      </c>
      <c r="AZ85" s="585" t="s">
        <v>496</v>
      </c>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row>
    <row r="86" spans="1:81" s="46" customFormat="1" ht="17.25" hidden="1" customHeight="1" x14ac:dyDescent="0.2">
      <c r="B86" s="110" t="s">
        <v>320</v>
      </c>
      <c r="C86" s="68" t="s">
        <v>48</v>
      </c>
      <c r="D86" s="76" t="s">
        <v>688</v>
      </c>
      <c r="E86" s="68" t="s">
        <v>533</v>
      </c>
      <c r="F86" s="76" t="s">
        <v>336</v>
      </c>
      <c r="G86" s="76" t="s">
        <v>93</v>
      </c>
      <c r="H86" s="76" t="s">
        <v>689</v>
      </c>
      <c r="I86" s="76" t="s">
        <v>40</v>
      </c>
      <c r="J86" s="76" t="s">
        <v>222</v>
      </c>
      <c r="K86" s="76" t="s">
        <v>403</v>
      </c>
      <c r="L86" s="76" t="s">
        <v>257</v>
      </c>
      <c r="M86" s="76" t="s">
        <v>225</v>
      </c>
      <c r="N86" s="69">
        <v>72</v>
      </c>
      <c r="O86" s="76" t="s">
        <v>874</v>
      </c>
      <c r="P86" s="81">
        <v>2</v>
      </c>
      <c r="Q86" s="72">
        <f t="shared" si="6"/>
        <v>2</v>
      </c>
      <c r="R86" s="76" t="s">
        <v>45</v>
      </c>
      <c r="S86" s="76" t="s">
        <v>875</v>
      </c>
      <c r="T86" s="76" t="s">
        <v>692</v>
      </c>
      <c r="U86" s="79">
        <v>44562</v>
      </c>
      <c r="V86" s="76" t="s">
        <v>491</v>
      </c>
      <c r="W86" s="76" t="s">
        <v>300</v>
      </c>
      <c r="X86" s="76" t="s">
        <v>492</v>
      </c>
      <c r="Y86" s="81">
        <v>0</v>
      </c>
      <c r="Z86" s="69">
        <v>0</v>
      </c>
      <c r="AA86" s="76" t="s">
        <v>496</v>
      </c>
      <c r="AB86" s="69" t="s">
        <v>496</v>
      </c>
      <c r="AC86" s="69" t="s">
        <v>496</v>
      </c>
      <c r="AD86" s="76" t="s">
        <v>801</v>
      </c>
      <c r="AE86" s="81">
        <v>1</v>
      </c>
      <c r="AF86" s="69">
        <v>1</v>
      </c>
      <c r="AG86" s="74">
        <f t="shared" si="7"/>
        <v>1</v>
      </c>
      <c r="AH86" s="76" t="s">
        <v>876</v>
      </c>
      <c r="AI86" s="71" t="s">
        <v>504</v>
      </c>
      <c r="AJ86" s="68" t="s">
        <v>492</v>
      </c>
      <c r="AK86" s="81">
        <v>0</v>
      </c>
      <c r="AL86" s="58"/>
      <c r="AM86" s="677" t="s">
        <v>496</v>
      </c>
      <c r="AN86" s="36" t="s">
        <v>496</v>
      </c>
      <c r="AO86" s="32" t="s">
        <v>496</v>
      </c>
      <c r="AP86" s="76" t="s">
        <v>801</v>
      </c>
      <c r="AQ86" s="106">
        <v>1</v>
      </c>
      <c r="AR86" s="69">
        <v>0</v>
      </c>
      <c r="AS86" s="84" t="s">
        <v>496</v>
      </c>
      <c r="AT86" s="84" t="s">
        <v>496</v>
      </c>
      <c r="AU86" s="84" t="s">
        <v>496</v>
      </c>
      <c r="AV86" s="614"/>
      <c r="AW86" s="601">
        <f>+Tabla4[[#This Row],[Programación  meta
I trimestre ]]+Tabla4[[#This Row],[Programación  meta
II trimestre ]]+Tabla4[[#This Row],[Programación  meta
III trimestre ]]+Tabla4[[#This Row],[Programación  meta
IV trimestre ]]</f>
        <v>2</v>
      </c>
      <c r="AX86" s="584">
        <f>+Tabla4[[#This Row],[Avance cuantitativo
I trimestre]]+Tabla4[[#This Row],[Avance cuantitativo
II trimestre]]+Tabla4[[#This Row],[Avance cuantitativo
III trimestre]]+AR86</f>
        <v>1</v>
      </c>
      <c r="AY86" s="602">
        <f t="shared" si="8"/>
        <v>0.5</v>
      </c>
      <c r="AZ86" s="605" t="s">
        <v>496</v>
      </c>
    </row>
    <row r="87" spans="1:81" s="46" customFormat="1" ht="17.25" hidden="1" customHeight="1" x14ac:dyDescent="0.2">
      <c r="B87" s="110" t="s">
        <v>312</v>
      </c>
      <c r="C87" s="76" t="s">
        <v>33</v>
      </c>
      <c r="D87" s="76" t="s">
        <v>134</v>
      </c>
      <c r="E87" s="76" t="s">
        <v>20</v>
      </c>
      <c r="F87" s="76" t="s">
        <v>290</v>
      </c>
      <c r="G87" s="76" t="s">
        <v>146</v>
      </c>
      <c r="H87" s="76" t="s">
        <v>221</v>
      </c>
      <c r="I87" s="76" t="s">
        <v>25</v>
      </c>
      <c r="J87" s="76" t="s">
        <v>83</v>
      </c>
      <c r="K87" s="76" t="s">
        <v>264</v>
      </c>
      <c r="L87" s="76" t="s">
        <v>257</v>
      </c>
      <c r="M87" s="76" t="s">
        <v>233</v>
      </c>
      <c r="N87" s="69">
        <v>73</v>
      </c>
      <c r="O87" s="76" t="s">
        <v>877</v>
      </c>
      <c r="P87" s="81">
        <v>2</v>
      </c>
      <c r="Q87" s="72">
        <f t="shared" si="6"/>
        <v>2</v>
      </c>
      <c r="R87" s="76" t="s">
        <v>45</v>
      </c>
      <c r="S87" s="76" t="s">
        <v>878</v>
      </c>
      <c r="T87" s="76" t="s">
        <v>805</v>
      </c>
      <c r="U87" s="79">
        <v>44562</v>
      </c>
      <c r="V87" s="76" t="s">
        <v>491</v>
      </c>
      <c r="W87" s="76" t="s">
        <v>300</v>
      </c>
      <c r="X87" s="76" t="s">
        <v>492</v>
      </c>
      <c r="Y87" s="81">
        <v>0</v>
      </c>
      <c r="Z87" s="69">
        <v>0</v>
      </c>
      <c r="AA87" s="76" t="s">
        <v>496</v>
      </c>
      <c r="AB87" s="69" t="s">
        <v>496</v>
      </c>
      <c r="AC87" s="69" t="s">
        <v>496</v>
      </c>
      <c r="AD87" s="76" t="s">
        <v>806</v>
      </c>
      <c r="AE87" s="81">
        <v>1</v>
      </c>
      <c r="AF87" s="69">
        <v>1</v>
      </c>
      <c r="AG87" s="74">
        <f t="shared" si="7"/>
        <v>1</v>
      </c>
      <c r="AH87" s="76" t="s">
        <v>879</v>
      </c>
      <c r="AI87" s="71" t="s">
        <v>504</v>
      </c>
      <c r="AJ87" s="68" t="s">
        <v>492</v>
      </c>
      <c r="AK87" s="81">
        <v>0</v>
      </c>
      <c r="AL87" s="58"/>
      <c r="AM87" s="677" t="s">
        <v>496</v>
      </c>
      <c r="AN87" s="36" t="s">
        <v>496</v>
      </c>
      <c r="AO87" s="32" t="s">
        <v>496</v>
      </c>
      <c r="AP87" s="76" t="s">
        <v>806</v>
      </c>
      <c r="AQ87" s="106">
        <v>1</v>
      </c>
      <c r="AR87" s="69">
        <v>0</v>
      </c>
      <c r="AS87" s="84" t="s">
        <v>496</v>
      </c>
      <c r="AT87" s="84" t="s">
        <v>496</v>
      </c>
      <c r="AU87" s="84" t="s">
        <v>496</v>
      </c>
      <c r="AV87" s="614"/>
      <c r="AW87" s="601">
        <f>+Tabla4[[#This Row],[Programación  meta
I trimestre ]]+Tabla4[[#This Row],[Programación  meta
II trimestre ]]+Tabla4[[#This Row],[Programación  meta
III trimestre ]]+Tabla4[[#This Row],[Programación  meta
IV trimestre ]]</f>
        <v>2</v>
      </c>
      <c r="AX87" s="584">
        <f>+Tabla4[[#This Row],[Avance cuantitativo
I trimestre]]+Tabla4[[#This Row],[Avance cuantitativo
II trimestre]]+Tabla4[[#This Row],[Avance cuantitativo
III trimestre]]+AR87</f>
        <v>1</v>
      </c>
      <c r="AY87" s="602">
        <f t="shared" si="8"/>
        <v>0.5</v>
      </c>
      <c r="AZ87" s="605" t="s">
        <v>496</v>
      </c>
    </row>
    <row r="88" spans="1:81" s="46" customFormat="1" ht="17.25" hidden="1" customHeight="1" x14ac:dyDescent="0.2">
      <c r="B88" s="110" t="s">
        <v>320</v>
      </c>
      <c r="C88" s="68" t="s">
        <v>48</v>
      </c>
      <c r="D88" s="76" t="s">
        <v>688</v>
      </c>
      <c r="E88" s="68" t="s">
        <v>533</v>
      </c>
      <c r="F88" s="76" t="s">
        <v>336</v>
      </c>
      <c r="G88" s="76" t="s">
        <v>93</v>
      </c>
      <c r="H88" s="76" t="s">
        <v>689</v>
      </c>
      <c r="I88" s="76" t="s">
        <v>40</v>
      </c>
      <c r="J88" s="76" t="s">
        <v>222</v>
      </c>
      <c r="K88" s="76" t="s">
        <v>403</v>
      </c>
      <c r="L88" s="76" t="s">
        <v>257</v>
      </c>
      <c r="M88" s="76" t="s">
        <v>225</v>
      </c>
      <c r="N88" s="69">
        <v>74</v>
      </c>
      <c r="O88" s="76" t="s">
        <v>880</v>
      </c>
      <c r="P88" s="81">
        <v>2</v>
      </c>
      <c r="Q88" s="72">
        <f t="shared" si="6"/>
        <v>2</v>
      </c>
      <c r="R88" s="76" t="s">
        <v>45</v>
      </c>
      <c r="S88" s="76" t="s">
        <v>881</v>
      </c>
      <c r="T88" s="76" t="s">
        <v>692</v>
      </c>
      <c r="U88" s="79">
        <v>44562</v>
      </c>
      <c r="V88" s="76" t="s">
        <v>491</v>
      </c>
      <c r="W88" s="76" t="s">
        <v>335</v>
      </c>
      <c r="X88" s="76" t="s">
        <v>492</v>
      </c>
      <c r="Y88" s="81">
        <v>0</v>
      </c>
      <c r="Z88" s="69">
        <v>0</v>
      </c>
      <c r="AA88" s="76" t="s">
        <v>496</v>
      </c>
      <c r="AB88" s="69" t="s">
        <v>496</v>
      </c>
      <c r="AC88" s="69" t="s">
        <v>496</v>
      </c>
      <c r="AD88" s="76" t="s">
        <v>801</v>
      </c>
      <c r="AE88" s="81">
        <v>1</v>
      </c>
      <c r="AF88" s="69">
        <v>1</v>
      </c>
      <c r="AG88" s="74">
        <f t="shared" si="7"/>
        <v>1</v>
      </c>
      <c r="AH88" s="76" t="s">
        <v>882</v>
      </c>
      <c r="AI88" s="71" t="s">
        <v>504</v>
      </c>
      <c r="AJ88" s="68" t="s">
        <v>492</v>
      </c>
      <c r="AK88" s="81">
        <v>0</v>
      </c>
      <c r="AL88" s="58"/>
      <c r="AM88" s="677" t="s">
        <v>496</v>
      </c>
      <c r="AN88" s="36" t="s">
        <v>496</v>
      </c>
      <c r="AO88" s="32" t="s">
        <v>496</v>
      </c>
      <c r="AP88" s="76" t="s">
        <v>801</v>
      </c>
      <c r="AQ88" s="106">
        <v>1</v>
      </c>
      <c r="AR88" s="69">
        <v>0</v>
      </c>
      <c r="AS88" s="84" t="s">
        <v>496</v>
      </c>
      <c r="AT88" s="84" t="s">
        <v>496</v>
      </c>
      <c r="AU88" s="84" t="s">
        <v>496</v>
      </c>
      <c r="AV88" s="614"/>
      <c r="AW88" s="601">
        <f>+Tabla4[[#This Row],[Programación  meta
I trimestre ]]+Tabla4[[#This Row],[Programación  meta
II trimestre ]]+Tabla4[[#This Row],[Programación  meta
III trimestre ]]+Tabla4[[#This Row],[Programación  meta
IV trimestre ]]</f>
        <v>2</v>
      </c>
      <c r="AX88" s="584">
        <f>+Tabla4[[#This Row],[Avance cuantitativo
I trimestre]]+Tabla4[[#This Row],[Avance cuantitativo
II trimestre]]+Tabla4[[#This Row],[Avance cuantitativo
III trimestre]]+AR88</f>
        <v>1</v>
      </c>
      <c r="AY88" s="602">
        <f t="shared" si="8"/>
        <v>0.5</v>
      </c>
      <c r="AZ88" s="605" t="s">
        <v>496</v>
      </c>
    </row>
    <row r="89" spans="1:81" s="46" customFormat="1" ht="17.25" hidden="1" customHeight="1" x14ac:dyDescent="0.2">
      <c r="B89" s="110" t="s">
        <v>312</v>
      </c>
      <c r="C89" s="76" t="s">
        <v>33</v>
      </c>
      <c r="D89" s="76" t="s">
        <v>134</v>
      </c>
      <c r="E89" s="76" t="s">
        <v>20</v>
      </c>
      <c r="F89" s="76" t="s">
        <v>290</v>
      </c>
      <c r="G89" s="76" t="s">
        <v>146</v>
      </c>
      <c r="H89" s="76" t="s">
        <v>221</v>
      </c>
      <c r="I89" s="76" t="s">
        <v>25</v>
      </c>
      <c r="J89" s="76" t="s">
        <v>83</v>
      </c>
      <c r="K89" s="76" t="s">
        <v>264</v>
      </c>
      <c r="L89" s="76" t="s">
        <v>257</v>
      </c>
      <c r="M89" s="76" t="s">
        <v>233</v>
      </c>
      <c r="N89" s="69">
        <v>75</v>
      </c>
      <c r="O89" s="76" t="s">
        <v>883</v>
      </c>
      <c r="P89" s="81">
        <v>2</v>
      </c>
      <c r="Q89" s="72">
        <f t="shared" si="6"/>
        <v>2</v>
      </c>
      <c r="R89" s="76" t="s">
        <v>45</v>
      </c>
      <c r="S89" s="76" t="s">
        <v>884</v>
      </c>
      <c r="T89" s="76" t="s">
        <v>805</v>
      </c>
      <c r="U89" s="79">
        <v>44562</v>
      </c>
      <c r="V89" s="76" t="s">
        <v>491</v>
      </c>
      <c r="W89" s="76" t="s">
        <v>335</v>
      </c>
      <c r="X89" s="76" t="s">
        <v>492</v>
      </c>
      <c r="Y89" s="81">
        <v>0</v>
      </c>
      <c r="Z89" s="69">
        <v>0</v>
      </c>
      <c r="AA89" s="76" t="s">
        <v>496</v>
      </c>
      <c r="AB89" s="69" t="s">
        <v>496</v>
      </c>
      <c r="AC89" s="69" t="s">
        <v>496</v>
      </c>
      <c r="AD89" s="76" t="s">
        <v>806</v>
      </c>
      <c r="AE89" s="81">
        <v>1</v>
      </c>
      <c r="AF89" s="69">
        <v>1</v>
      </c>
      <c r="AG89" s="74">
        <f t="shared" si="7"/>
        <v>1</v>
      </c>
      <c r="AH89" s="76" t="s">
        <v>885</v>
      </c>
      <c r="AI89" s="71" t="s">
        <v>504</v>
      </c>
      <c r="AJ89" s="68" t="s">
        <v>492</v>
      </c>
      <c r="AK89" s="81">
        <v>0</v>
      </c>
      <c r="AL89" s="58"/>
      <c r="AM89" s="677" t="s">
        <v>496</v>
      </c>
      <c r="AN89" s="36" t="s">
        <v>496</v>
      </c>
      <c r="AO89" s="32" t="s">
        <v>496</v>
      </c>
      <c r="AP89" s="76" t="s">
        <v>806</v>
      </c>
      <c r="AQ89" s="106">
        <v>1</v>
      </c>
      <c r="AR89" s="69">
        <v>0</v>
      </c>
      <c r="AS89" s="84" t="s">
        <v>496</v>
      </c>
      <c r="AT89" s="84" t="s">
        <v>496</v>
      </c>
      <c r="AU89" s="84" t="s">
        <v>496</v>
      </c>
      <c r="AV89" s="614"/>
      <c r="AW89" s="601">
        <f>+Tabla4[[#This Row],[Programación  meta
I trimestre ]]+Tabla4[[#This Row],[Programación  meta
II trimestre ]]+Tabla4[[#This Row],[Programación  meta
III trimestre ]]+Tabla4[[#This Row],[Programación  meta
IV trimestre ]]</f>
        <v>2</v>
      </c>
      <c r="AX89" s="584">
        <f>+Tabla4[[#This Row],[Avance cuantitativo
I trimestre]]+Tabla4[[#This Row],[Avance cuantitativo
II trimestre]]+Tabla4[[#This Row],[Avance cuantitativo
III trimestre]]+AR89</f>
        <v>1</v>
      </c>
      <c r="AY89" s="602">
        <f t="shared" si="8"/>
        <v>0.5</v>
      </c>
      <c r="AZ89" s="605" t="s">
        <v>496</v>
      </c>
    </row>
    <row r="90" spans="1:81" s="43" customFormat="1" ht="17.25" hidden="1" customHeight="1" x14ac:dyDescent="0.2">
      <c r="A90" s="46"/>
      <c r="B90" s="110" t="s">
        <v>320</v>
      </c>
      <c r="C90" s="68" t="s">
        <v>48</v>
      </c>
      <c r="D90" s="76" t="s">
        <v>688</v>
      </c>
      <c r="E90" s="68" t="s">
        <v>533</v>
      </c>
      <c r="F90" s="76" t="s">
        <v>336</v>
      </c>
      <c r="G90" s="76" t="s">
        <v>93</v>
      </c>
      <c r="H90" s="76" t="s">
        <v>689</v>
      </c>
      <c r="I90" s="76" t="s">
        <v>40</v>
      </c>
      <c r="J90" s="76" t="s">
        <v>222</v>
      </c>
      <c r="K90" s="76" t="s">
        <v>403</v>
      </c>
      <c r="L90" s="76" t="s">
        <v>257</v>
      </c>
      <c r="M90" s="76" t="s">
        <v>225</v>
      </c>
      <c r="N90" s="69">
        <v>76</v>
      </c>
      <c r="O90" s="76" t="s">
        <v>886</v>
      </c>
      <c r="P90" s="81">
        <v>2</v>
      </c>
      <c r="Q90" s="72">
        <f t="shared" si="6"/>
        <v>2</v>
      </c>
      <c r="R90" s="76" t="s">
        <v>45</v>
      </c>
      <c r="S90" s="76" t="s">
        <v>887</v>
      </c>
      <c r="T90" s="76" t="s">
        <v>692</v>
      </c>
      <c r="U90" s="79">
        <v>44562</v>
      </c>
      <c r="V90" s="76" t="s">
        <v>491</v>
      </c>
      <c r="W90" s="76" t="s">
        <v>304</v>
      </c>
      <c r="X90" s="76" t="s">
        <v>492</v>
      </c>
      <c r="Y90" s="81">
        <v>0</v>
      </c>
      <c r="Z90" s="69">
        <v>0</v>
      </c>
      <c r="AA90" s="76" t="s">
        <v>496</v>
      </c>
      <c r="AB90" s="69" t="s">
        <v>496</v>
      </c>
      <c r="AC90" s="69" t="s">
        <v>496</v>
      </c>
      <c r="AD90" s="76" t="s">
        <v>801</v>
      </c>
      <c r="AE90" s="81">
        <v>1</v>
      </c>
      <c r="AF90" s="69">
        <v>1</v>
      </c>
      <c r="AG90" s="74">
        <f t="shared" si="7"/>
        <v>1</v>
      </c>
      <c r="AH90" s="76" t="s">
        <v>888</v>
      </c>
      <c r="AI90" s="71" t="s">
        <v>504</v>
      </c>
      <c r="AJ90" s="68" t="s">
        <v>492</v>
      </c>
      <c r="AK90" s="81">
        <v>0</v>
      </c>
      <c r="AL90" s="58"/>
      <c r="AM90" s="677" t="s">
        <v>496</v>
      </c>
      <c r="AN90" s="36" t="s">
        <v>496</v>
      </c>
      <c r="AO90" s="32" t="s">
        <v>496</v>
      </c>
      <c r="AP90" s="76" t="s">
        <v>801</v>
      </c>
      <c r="AQ90" s="106">
        <v>1</v>
      </c>
      <c r="AR90" s="69">
        <v>0</v>
      </c>
      <c r="AS90" s="84" t="s">
        <v>496</v>
      </c>
      <c r="AT90" s="84" t="s">
        <v>496</v>
      </c>
      <c r="AU90" s="84" t="s">
        <v>496</v>
      </c>
      <c r="AV90" s="614"/>
      <c r="AW90" s="601">
        <f>+Tabla4[[#This Row],[Programación  meta
I trimestre ]]+Tabla4[[#This Row],[Programación  meta
II trimestre ]]+Tabla4[[#This Row],[Programación  meta
III trimestre ]]+Tabla4[[#This Row],[Programación  meta
IV trimestre ]]</f>
        <v>2</v>
      </c>
      <c r="AX90" s="584">
        <f>+Tabla4[[#This Row],[Avance cuantitativo
I trimestre]]+Tabla4[[#This Row],[Avance cuantitativo
II trimestre]]+Tabla4[[#This Row],[Avance cuantitativo
III trimestre]]+AR90</f>
        <v>1</v>
      </c>
      <c r="AY90" s="602">
        <f t="shared" si="8"/>
        <v>0.5</v>
      </c>
      <c r="AZ90" s="605" t="s">
        <v>496</v>
      </c>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row>
    <row r="91" spans="1:81" s="43" customFormat="1" ht="17.25" hidden="1" customHeight="1" x14ac:dyDescent="0.2">
      <c r="A91" s="46"/>
      <c r="B91" s="110" t="s">
        <v>312</v>
      </c>
      <c r="C91" s="76" t="s">
        <v>33</v>
      </c>
      <c r="D91" s="76" t="s">
        <v>134</v>
      </c>
      <c r="E91" s="76" t="s">
        <v>20</v>
      </c>
      <c r="F91" s="76" t="s">
        <v>290</v>
      </c>
      <c r="G91" s="76" t="s">
        <v>146</v>
      </c>
      <c r="H91" s="76" t="s">
        <v>221</v>
      </c>
      <c r="I91" s="76" t="s">
        <v>25</v>
      </c>
      <c r="J91" s="76" t="s">
        <v>83</v>
      </c>
      <c r="K91" s="76" t="s">
        <v>264</v>
      </c>
      <c r="L91" s="76" t="s">
        <v>257</v>
      </c>
      <c r="M91" s="76" t="s">
        <v>233</v>
      </c>
      <c r="N91" s="69">
        <v>77</v>
      </c>
      <c r="O91" s="76" t="s">
        <v>889</v>
      </c>
      <c r="P91" s="81">
        <v>2</v>
      </c>
      <c r="Q91" s="72">
        <f t="shared" si="6"/>
        <v>2</v>
      </c>
      <c r="R91" s="76" t="s">
        <v>45</v>
      </c>
      <c r="S91" s="76" t="s">
        <v>890</v>
      </c>
      <c r="T91" s="76" t="s">
        <v>805</v>
      </c>
      <c r="U91" s="79">
        <v>44562</v>
      </c>
      <c r="V91" s="76" t="s">
        <v>491</v>
      </c>
      <c r="W91" s="76" t="s">
        <v>304</v>
      </c>
      <c r="X91" s="76" t="s">
        <v>492</v>
      </c>
      <c r="Y91" s="81">
        <v>0</v>
      </c>
      <c r="Z91" s="69">
        <v>0</v>
      </c>
      <c r="AA91" s="76" t="s">
        <v>496</v>
      </c>
      <c r="AB91" s="69" t="s">
        <v>496</v>
      </c>
      <c r="AC91" s="69" t="s">
        <v>496</v>
      </c>
      <c r="AD91" s="76" t="s">
        <v>806</v>
      </c>
      <c r="AE91" s="81">
        <v>1</v>
      </c>
      <c r="AF91" s="69">
        <v>1</v>
      </c>
      <c r="AG91" s="74">
        <f t="shared" si="7"/>
        <v>1</v>
      </c>
      <c r="AH91" s="76" t="s">
        <v>891</v>
      </c>
      <c r="AI91" s="71" t="s">
        <v>504</v>
      </c>
      <c r="AJ91" s="68" t="s">
        <v>492</v>
      </c>
      <c r="AK91" s="81">
        <v>0</v>
      </c>
      <c r="AL91" s="58"/>
      <c r="AM91" s="677" t="s">
        <v>496</v>
      </c>
      <c r="AN91" s="36" t="s">
        <v>496</v>
      </c>
      <c r="AO91" s="32" t="s">
        <v>496</v>
      </c>
      <c r="AP91" s="76" t="s">
        <v>806</v>
      </c>
      <c r="AQ91" s="106">
        <v>1</v>
      </c>
      <c r="AR91" s="69">
        <v>0</v>
      </c>
      <c r="AS91" s="84" t="s">
        <v>496</v>
      </c>
      <c r="AT91" s="84" t="s">
        <v>496</v>
      </c>
      <c r="AU91" s="84" t="s">
        <v>496</v>
      </c>
      <c r="AV91" s="614"/>
      <c r="AW91" s="601">
        <f>+Tabla4[[#This Row],[Programación  meta
I trimestre ]]+Tabla4[[#This Row],[Programación  meta
II trimestre ]]+Tabla4[[#This Row],[Programación  meta
III trimestre ]]+Tabla4[[#This Row],[Programación  meta
IV trimestre ]]</f>
        <v>2</v>
      </c>
      <c r="AX91" s="584">
        <f>+Tabla4[[#This Row],[Avance cuantitativo
I trimestre]]+Tabla4[[#This Row],[Avance cuantitativo
II trimestre]]+Tabla4[[#This Row],[Avance cuantitativo
III trimestre]]+AR91</f>
        <v>1</v>
      </c>
      <c r="AY91" s="602">
        <f t="shared" si="8"/>
        <v>0.5</v>
      </c>
      <c r="AZ91" s="585" t="s">
        <v>496</v>
      </c>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row>
    <row r="92" spans="1:81" s="43" customFormat="1" ht="17.25" hidden="1" customHeight="1" x14ac:dyDescent="0.2">
      <c r="A92" s="46"/>
      <c r="B92" s="110" t="s">
        <v>320</v>
      </c>
      <c r="C92" s="68" t="s">
        <v>48</v>
      </c>
      <c r="D92" s="76" t="s">
        <v>688</v>
      </c>
      <c r="E92" s="68" t="s">
        <v>533</v>
      </c>
      <c r="F92" s="76" t="s">
        <v>336</v>
      </c>
      <c r="G92" s="76" t="s">
        <v>93</v>
      </c>
      <c r="H92" s="76" t="s">
        <v>689</v>
      </c>
      <c r="I92" s="76" t="s">
        <v>40</v>
      </c>
      <c r="J92" s="76" t="s">
        <v>222</v>
      </c>
      <c r="K92" s="76" t="s">
        <v>403</v>
      </c>
      <c r="L92" s="76" t="s">
        <v>257</v>
      </c>
      <c r="M92" s="76" t="s">
        <v>225</v>
      </c>
      <c r="N92" s="69">
        <v>78</v>
      </c>
      <c r="O92" s="76" t="s">
        <v>892</v>
      </c>
      <c r="P92" s="81">
        <v>2</v>
      </c>
      <c r="Q92" s="72">
        <f t="shared" si="6"/>
        <v>2</v>
      </c>
      <c r="R92" s="76" t="s">
        <v>45</v>
      </c>
      <c r="S92" s="76" t="s">
        <v>893</v>
      </c>
      <c r="T92" s="76" t="s">
        <v>692</v>
      </c>
      <c r="U92" s="79">
        <v>44562</v>
      </c>
      <c r="V92" s="76" t="s">
        <v>491</v>
      </c>
      <c r="W92" s="76" t="s">
        <v>311</v>
      </c>
      <c r="X92" s="76" t="s">
        <v>492</v>
      </c>
      <c r="Y92" s="81">
        <v>0</v>
      </c>
      <c r="Z92" s="69">
        <v>0</v>
      </c>
      <c r="AA92" s="76" t="s">
        <v>496</v>
      </c>
      <c r="AB92" s="69" t="s">
        <v>496</v>
      </c>
      <c r="AC92" s="69" t="s">
        <v>496</v>
      </c>
      <c r="AD92" s="76" t="s">
        <v>801</v>
      </c>
      <c r="AE92" s="81">
        <v>1</v>
      </c>
      <c r="AF92" s="69">
        <v>1</v>
      </c>
      <c r="AG92" s="74">
        <f t="shared" si="7"/>
        <v>1</v>
      </c>
      <c r="AH92" s="76" t="s">
        <v>894</v>
      </c>
      <c r="AI92" s="71" t="s">
        <v>504</v>
      </c>
      <c r="AJ92" s="68" t="s">
        <v>492</v>
      </c>
      <c r="AK92" s="81">
        <v>0</v>
      </c>
      <c r="AL92" s="58"/>
      <c r="AM92" s="677" t="s">
        <v>496</v>
      </c>
      <c r="AN92" s="36" t="s">
        <v>496</v>
      </c>
      <c r="AO92" s="32" t="s">
        <v>496</v>
      </c>
      <c r="AP92" s="76" t="s">
        <v>801</v>
      </c>
      <c r="AQ92" s="106">
        <v>1</v>
      </c>
      <c r="AR92" s="69">
        <v>0</v>
      </c>
      <c r="AS92" s="84" t="s">
        <v>496</v>
      </c>
      <c r="AT92" s="84" t="s">
        <v>496</v>
      </c>
      <c r="AU92" s="84" t="s">
        <v>496</v>
      </c>
      <c r="AV92" s="614"/>
      <c r="AW92" s="601">
        <f>+Tabla4[[#This Row],[Programación  meta
I trimestre ]]+Tabla4[[#This Row],[Programación  meta
II trimestre ]]+Tabla4[[#This Row],[Programación  meta
III trimestre ]]+Tabla4[[#This Row],[Programación  meta
IV trimestre ]]</f>
        <v>2</v>
      </c>
      <c r="AX92" s="584">
        <f>+Tabla4[[#This Row],[Avance cuantitativo
I trimestre]]+Tabla4[[#This Row],[Avance cuantitativo
II trimestre]]+Tabla4[[#This Row],[Avance cuantitativo
III trimestre]]+AR92</f>
        <v>1</v>
      </c>
      <c r="AY92" s="602">
        <f t="shared" si="8"/>
        <v>0.5</v>
      </c>
      <c r="AZ92" s="585" t="s">
        <v>496</v>
      </c>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row>
    <row r="93" spans="1:81" s="43" customFormat="1" ht="17.25" hidden="1" customHeight="1" x14ac:dyDescent="0.2">
      <c r="A93" s="46"/>
      <c r="B93" s="110" t="s">
        <v>312</v>
      </c>
      <c r="C93" s="76" t="s">
        <v>33</v>
      </c>
      <c r="D93" s="76" t="s">
        <v>134</v>
      </c>
      <c r="E93" s="76" t="s">
        <v>20</v>
      </c>
      <c r="F93" s="76" t="s">
        <v>290</v>
      </c>
      <c r="G93" s="76" t="s">
        <v>146</v>
      </c>
      <c r="H93" s="76" t="s">
        <v>221</v>
      </c>
      <c r="I93" s="76" t="s">
        <v>25</v>
      </c>
      <c r="J93" s="76" t="s">
        <v>83</v>
      </c>
      <c r="K93" s="76" t="s">
        <v>264</v>
      </c>
      <c r="L93" s="76" t="s">
        <v>257</v>
      </c>
      <c r="M93" s="76" t="s">
        <v>233</v>
      </c>
      <c r="N93" s="69">
        <v>79</v>
      </c>
      <c r="O93" s="76" t="s">
        <v>895</v>
      </c>
      <c r="P93" s="81">
        <v>2</v>
      </c>
      <c r="Q93" s="72">
        <f t="shared" si="6"/>
        <v>2</v>
      </c>
      <c r="R93" s="76" t="s">
        <v>45</v>
      </c>
      <c r="S93" s="76" t="s">
        <v>896</v>
      </c>
      <c r="T93" s="76" t="s">
        <v>805</v>
      </c>
      <c r="U93" s="79">
        <v>44562</v>
      </c>
      <c r="V93" s="76" t="s">
        <v>491</v>
      </c>
      <c r="W93" s="76" t="s">
        <v>311</v>
      </c>
      <c r="X93" s="76" t="s">
        <v>492</v>
      </c>
      <c r="Y93" s="81">
        <v>0</v>
      </c>
      <c r="Z93" s="69">
        <v>0</v>
      </c>
      <c r="AA93" s="76" t="s">
        <v>496</v>
      </c>
      <c r="AB93" s="69" t="s">
        <v>496</v>
      </c>
      <c r="AC93" s="69" t="s">
        <v>496</v>
      </c>
      <c r="AD93" s="76" t="s">
        <v>806</v>
      </c>
      <c r="AE93" s="81">
        <v>1</v>
      </c>
      <c r="AF93" s="69">
        <v>1</v>
      </c>
      <c r="AG93" s="74">
        <f t="shared" si="7"/>
        <v>1</v>
      </c>
      <c r="AH93" s="76" t="s">
        <v>897</v>
      </c>
      <c r="AI93" s="71" t="s">
        <v>504</v>
      </c>
      <c r="AJ93" s="68" t="s">
        <v>492</v>
      </c>
      <c r="AK93" s="81">
        <v>0</v>
      </c>
      <c r="AL93" s="58"/>
      <c r="AM93" s="677" t="s">
        <v>496</v>
      </c>
      <c r="AN93" s="36" t="s">
        <v>496</v>
      </c>
      <c r="AO93" s="32" t="s">
        <v>496</v>
      </c>
      <c r="AP93" s="76" t="s">
        <v>806</v>
      </c>
      <c r="AQ93" s="106">
        <v>1</v>
      </c>
      <c r="AR93" s="69">
        <v>0</v>
      </c>
      <c r="AS93" s="84" t="s">
        <v>496</v>
      </c>
      <c r="AT93" s="84" t="s">
        <v>496</v>
      </c>
      <c r="AU93" s="84" t="s">
        <v>496</v>
      </c>
      <c r="AV93" s="614"/>
      <c r="AW93" s="601">
        <f>+Tabla4[[#This Row],[Programación  meta
I trimestre ]]+Tabla4[[#This Row],[Programación  meta
II trimestre ]]+Tabla4[[#This Row],[Programación  meta
III trimestre ]]+Tabla4[[#This Row],[Programación  meta
IV trimestre ]]</f>
        <v>2</v>
      </c>
      <c r="AX93" s="584">
        <f>+Tabla4[[#This Row],[Avance cuantitativo
I trimestre]]+Tabla4[[#This Row],[Avance cuantitativo
II trimestre]]+Tabla4[[#This Row],[Avance cuantitativo
III trimestre]]+AR93</f>
        <v>1</v>
      </c>
      <c r="AY93" s="602">
        <f t="shared" si="8"/>
        <v>0.5</v>
      </c>
      <c r="AZ93" s="585" t="s">
        <v>496</v>
      </c>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row>
    <row r="94" spans="1:81" s="43" customFormat="1" ht="17.25" hidden="1" customHeight="1" x14ac:dyDescent="0.2">
      <c r="A94" s="40"/>
      <c r="B94" s="110" t="s">
        <v>305</v>
      </c>
      <c r="C94" s="71" t="s">
        <v>48</v>
      </c>
      <c r="D94" s="76" t="s">
        <v>575</v>
      </c>
      <c r="E94" s="71" t="s">
        <v>533</v>
      </c>
      <c r="F94" s="76" t="s">
        <v>583</v>
      </c>
      <c r="G94" s="76" t="s">
        <v>167</v>
      </c>
      <c r="H94" s="76" t="s">
        <v>167</v>
      </c>
      <c r="I94" s="76" t="s">
        <v>25</v>
      </c>
      <c r="J94" s="76" t="s">
        <v>138</v>
      </c>
      <c r="K94" s="76" t="s">
        <v>363</v>
      </c>
      <c r="L94" s="76" t="s">
        <v>206</v>
      </c>
      <c r="M94" s="76" t="s">
        <v>225</v>
      </c>
      <c r="N94" s="72">
        <v>80</v>
      </c>
      <c r="O94" s="76" t="s">
        <v>898</v>
      </c>
      <c r="P94" s="81">
        <v>2</v>
      </c>
      <c r="Q94" s="72">
        <f t="shared" si="6"/>
        <v>2</v>
      </c>
      <c r="R94" s="76" t="s">
        <v>45</v>
      </c>
      <c r="S94" s="76" t="s">
        <v>899</v>
      </c>
      <c r="T94" s="76" t="s">
        <v>900</v>
      </c>
      <c r="U94" s="79">
        <v>44593</v>
      </c>
      <c r="V94" s="79">
        <v>44926</v>
      </c>
      <c r="W94" s="76" t="s">
        <v>132</v>
      </c>
      <c r="X94" s="76" t="s">
        <v>492</v>
      </c>
      <c r="Y94" s="81">
        <v>0</v>
      </c>
      <c r="Z94" s="69">
        <v>1</v>
      </c>
      <c r="AA94" s="76"/>
      <c r="AB94" s="68" t="s">
        <v>901</v>
      </c>
      <c r="AC94" s="69"/>
      <c r="AD94" s="76" t="s">
        <v>902</v>
      </c>
      <c r="AE94" s="81">
        <v>1</v>
      </c>
      <c r="AF94" s="72">
        <v>1</v>
      </c>
      <c r="AG94" s="75">
        <f t="shared" si="7"/>
        <v>1</v>
      </c>
      <c r="AH94" s="68" t="s">
        <v>903</v>
      </c>
      <c r="AI94" s="76" t="s">
        <v>904</v>
      </c>
      <c r="AJ94" s="71" t="s">
        <v>492</v>
      </c>
      <c r="AK94" s="72">
        <v>0</v>
      </c>
      <c r="AL94" s="44">
        <v>0</v>
      </c>
      <c r="AM94" s="679"/>
      <c r="AN94" s="44" t="s">
        <v>905</v>
      </c>
      <c r="AO94" s="38"/>
      <c r="AP94" s="76" t="s">
        <v>906</v>
      </c>
      <c r="AQ94" s="106">
        <v>1</v>
      </c>
      <c r="AR94" s="69">
        <v>0</v>
      </c>
      <c r="AS94" s="76"/>
      <c r="AT94" s="76"/>
      <c r="AU94" s="76"/>
      <c r="AV94" s="607"/>
      <c r="AW94" s="601">
        <f>+Tabla4[[#This Row],[Programación  meta
I trimestre ]]+Tabla4[[#This Row],[Programación  meta
II trimestre ]]+Tabla4[[#This Row],[Programación  meta
III trimestre ]]+Tabla4[[#This Row],[Programación  meta
IV trimestre ]]</f>
        <v>2</v>
      </c>
      <c r="AX94" s="584">
        <f>+Tabla4[[#This Row],[Avance cuantitativo
I trimestre]]+Tabla4[[#This Row],[Avance cuantitativo
II trimestre]]+Tabla4[[#This Row],[Avance cuantitativo
III trimestre]]+AR94</f>
        <v>2</v>
      </c>
      <c r="AY94" s="602">
        <f t="shared" si="8"/>
        <v>1</v>
      </c>
      <c r="AZ94" s="595"/>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row>
    <row r="95" spans="1:81" s="43" customFormat="1" ht="17.25" hidden="1" customHeight="1" x14ac:dyDescent="0.2">
      <c r="A95" s="40"/>
      <c r="B95" s="110" t="s">
        <v>305</v>
      </c>
      <c r="C95" s="71" t="s">
        <v>48</v>
      </c>
      <c r="D95" s="76" t="s">
        <v>575</v>
      </c>
      <c r="E95" s="71" t="s">
        <v>533</v>
      </c>
      <c r="F95" s="76" t="s">
        <v>583</v>
      </c>
      <c r="G95" s="76" t="s">
        <v>167</v>
      </c>
      <c r="H95" s="76" t="s">
        <v>167</v>
      </c>
      <c r="I95" s="76" t="s">
        <v>25</v>
      </c>
      <c r="J95" s="76" t="s">
        <v>907</v>
      </c>
      <c r="K95" s="76" t="s">
        <v>357</v>
      </c>
      <c r="L95" s="76" t="s">
        <v>232</v>
      </c>
      <c r="M95" s="76" t="s">
        <v>225</v>
      </c>
      <c r="N95" s="72">
        <v>81</v>
      </c>
      <c r="O95" s="76" t="s">
        <v>908</v>
      </c>
      <c r="P95" s="81">
        <v>2</v>
      </c>
      <c r="Q95" s="72">
        <f t="shared" si="6"/>
        <v>2</v>
      </c>
      <c r="R95" s="76" t="s">
        <v>45</v>
      </c>
      <c r="S95" s="76" t="s">
        <v>909</v>
      </c>
      <c r="T95" s="76" t="s">
        <v>910</v>
      </c>
      <c r="U95" s="79">
        <v>44593</v>
      </c>
      <c r="V95" s="79">
        <v>44926</v>
      </c>
      <c r="W95" s="76" t="s">
        <v>132</v>
      </c>
      <c r="X95" s="76" t="s">
        <v>492</v>
      </c>
      <c r="Y95" s="81">
        <v>0</v>
      </c>
      <c r="Z95" s="69">
        <v>1</v>
      </c>
      <c r="AA95" s="76"/>
      <c r="AB95" s="68" t="s">
        <v>901</v>
      </c>
      <c r="AC95" s="69"/>
      <c r="AD95" s="76" t="s">
        <v>910</v>
      </c>
      <c r="AE95" s="81">
        <v>1</v>
      </c>
      <c r="AF95" s="72">
        <v>1</v>
      </c>
      <c r="AG95" s="75">
        <f t="shared" si="7"/>
        <v>1</v>
      </c>
      <c r="AH95" s="68" t="s">
        <v>911</v>
      </c>
      <c r="AI95" s="76" t="s">
        <v>904</v>
      </c>
      <c r="AJ95" s="71" t="s">
        <v>492</v>
      </c>
      <c r="AK95" s="72">
        <v>0</v>
      </c>
      <c r="AL95" s="44">
        <v>0</v>
      </c>
      <c r="AM95" s="679"/>
      <c r="AN95" s="44" t="s">
        <v>912</v>
      </c>
      <c r="AO95" s="38"/>
      <c r="AP95" s="76" t="s">
        <v>910</v>
      </c>
      <c r="AQ95" s="106">
        <v>1</v>
      </c>
      <c r="AR95" s="69">
        <v>0</v>
      </c>
      <c r="AS95" s="76"/>
      <c r="AT95" s="76"/>
      <c r="AU95" s="76"/>
      <c r="AV95" s="607"/>
      <c r="AW95" s="601">
        <f>+Tabla4[[#This Row],[Programación  meta
I trimestre ]]+Tabla4[[#This Row],[Programación  meta
II trimestre ]]+Tabla4[[#This Row],[Programación  meta
III trimestre ]]+Tabla4[[#This Row],[Programación  meta
IV trimestre ]]</f>
        <v>2</v>
      </c>
      <c r="AX95" s="584">
        <f>+Tabla4[[#This Row],[Avance cuantitativo
I trimestre]]+Tabla4[[#This Row],[Avance cuantitativo
II trimestre]]+Tabla4[[#This Row],[Avance cuantitativo
III trimestre]]+AR95</f>
        <v>2</v>
      </c>
      <c r="AY95" s="602">
        <f t="shared" si="8"/>
        <v>1</v>
      </c>
      <c r="AZ95" s="609"/>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row>
    <row r="96" spans="1:81" s="45" customFormat="1" ht="17.25" customHeight="1" x14ac:dyDescent="0.2">
      <c r="A96" s="40"/>
      <c r="B96" s="109" t="s">
        <v>305</v>
      </c>
      <c r="C96" s="71" t="s">
        <v>48</v>
      </c>
      <c r="D96" s="68" t="s">
        <v>575</v>
      </c>
      <c r="E96" s="71" t="s">
        <v>533</v>
      </c>
      <c r="F96" s="68" t="s">
        <v>583</v>
      </c>
      <c r="G96" s="68" t="s">
        <v>93</v>
      </c>
      <c r="H96" s="68" t="s">
        <v>195</v>
      </c>
      <c r="I96" s="68" t="s">
        <v>25</v>
      </c>
      <c r="J96" s="68" t="s">
        <v>138</v>
      </c>
      <c r="K96" s="68" t="s">
        <v>357</v>
      </c>
      <c r="L96" s="68" t="s">
        <v>257</v>
      </c>
      <c r="M96" s="68" t="s">
        <v>225</v>
      </c>
      <c r="N96" s="72">
        <v>82</v>
      </c>
      <c r="O96" s="76" t="s">
        <v>913</v>
      </c>
      <c r="P96" s="118">
        <v>1</v>
      </c>
      <c r="Q96" s="75">
        <f>(+Y96+AE96+AK96+AQ96)/4</f>
        <v>1</v>
      </c>
      <c r="R96" s="76" t="s">
        <v>30</v>
      </c>
      <c r="S96" s="76" t="s">
        <v>914</v>
      </c>
      <c r="T96" s="76" t="s">
        <v>915</v>
      </c>
      <c r="U96" s="79">
        <v>44562</v>
      </c>
      <c r="V96" s="79">
        <v>44926</v>
      </c>
      <c r="W96" s="76" t="s">
        <v>132</v>
      </c>
      <c r="X96" s="68" t="s">
        <v>916</v>
      </c>
      <c r="Y96" s="74">
        <v>1</v>
      </c>
      <c r="Z96" s="74">
        <v>1</v>
      </c>
      <c r="AA96" s="96">
        <f>(Z96/Y96)</f>
        <v>1</v>
      </c>
      <c r="AB96" s="98" t="s">
        <v>917</v>
      </c>
      <c r="AC96" s="99" t="s">
        <v>918</v>
      </c>
      <c r="AD96" s="68" t="s">
        <v>919</v>
      </c>
      <c r="AE96" s="74">
        <v>1</v>
      </c>
      <c r="AF96" s="75">
        <v>1</v>
      </c>
      <c r="AG96" s="75">
        <f t="shared" si="7"/>
        <v>1</v>
      </c>
      <c r="AH96" s="98" t="s">
        <v>920</v>
      </c>
      <c r="AI96" s="71" t="s">
        <v>504</v>
      </c>
      <c r="AJ96" s="68" t="s">
        <v>919</v>
      </c>
      <c r="AK96" s="74">
        <v>1</v>
      </c>
      <c r="AL96" s="631">
        <v>1</v>
      </c>
      <c r="AM96" s="676">
        <f>+(Tabla4[[#This Row],[Avance cuantitativo
III trimestre]]/Tabla4[[#This Row],[Programación  meta
III trimestre ]])*100%</f>
        <v>1</v>
      </c>
      <c r="AN96" s="682" t="s">
        <v>921</v>
      </c>
      <c r="AO96" s="36" t="s">
        <v>504</v>
      </c>
      <c r="AP96" s="68" t="s">
        <v>919</v>
      </c>
      <c r="AQ96" s="103">
        <v>1</v>
      </c>
      <c r="AR96" s="69">
        <v>0</v>
      </c>
      <c r="AS96" s="76"/>
      <c r="AT96" s="76"/>
      <c r="AU96" s="76"/>
      <c r="AV96" s="607"/>
      <c r="AW96" s="603">
        <f>+(Tabla4[[#This Row],[Programación  meta
I trimestre ]]+Tabla4[[#This Row],[Programación  meta
II trimestre ]]+Tabla4[[#This Row],[Programación  meta
III trimestre ]]+Tabla4[[#This Row],[Programación  meta
IV trimestre ]])/4</f>
        <v>1</v>
      </c>
      <c r="AX96" s="602">
        <f>+(Tabla4[[#This Row],[Avance cuantitativo
I trimestre]]+Tabla4[[#This Row],[Avance cuantitativo
II trimestre]]+Tabla4[[#This Row],[Avance cuantitativo
III trimestre]]+AR96)/4</f>
        <v>0.75</v>
      </c>
      <c r="AY96" s="602">
        <f t="shared" si="8"/>
        <v>0.75</v>
      </c>
      <c r="AZ96" s="595"/>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row>
    <row r="97" spans="1:81" s="45" customFormat="1" ht="17.25" customHeight="1" x14ac:dyDescent="0.2">
      <c r="A97" s="40"/>
      <c r="B97" s="109" t="s">
        <v>305</v>
      </c>
      <c r="C97" s="71" t="s">
        <v>48</v>
      </c>
      <c r="D97" s="68" t="s">
        <v>575</v>
      </c>
      <c r="E97" s="71" t="s">
        <v>533</v>
      </c>
      <c r="F97" s="68" t="s">
        <v>583</v>
      </c>
      <c r="G97" s="68" t="s">
        <v>93</v>
      </c>
      <c r="H97" s="68" t="s">
        <v>195</v>
      </c>
      <c r="I97" s="68" t="s">
        <v>25</v>
      </c>
      <c r="J97" s="68" t="s">
        <v>138</v>
      </c>
      <c r="K97" s="68" t="s">
        <v>357</v>
      </c>
      <c r="L97" s="68" t="s">
        <v>257</v>
      </c>
      <c r="M97" s="68" t="s">
        <v>225</v>
      </c>
      <c r="N97" s="72">
        <v>83</v>
      </c>
      <c r="O97" s="68" t="s">
        <v>922</v>
      </c>
      <c r="P97" s="69">
        <v>4</v>
      </c>
      <c r="Q97" s="72">
        <f>+Y97+AE97+AK97+AQ97</f>
        <v>4</v>
      </c>
      <c r="R97" s="68" t="s">
        <v>45</v>
      </c>
      <c r="S97" s="68" t="s">
        <v>923</v>
      </c>
      <c r="T97" s="68" t="s">
        <v>924</v>
      </c>
      <c r="U97" s="70">
        <v>44562</v>
      </c>
      <c r="V97" s="70">
        <v>44926</v>
      </c>
      <c r="W97" s="68" t="s">
        <v>132</v>
      </c>
      <c r="X97" s="68" t="s">
        <v>925</v>
      </c>
      <c r="Y97" s="69">
        <v>1</v>
      </c>
      <c r="Z97" s="69">
        <v>1</v>
      </c>
      <c r="AA97" s="96">
        <f>(Z97/Y97)</f>
        <v>1</v>
      </c>
      <c r="AB97" s="98" t="s">
        <v>926</v>
      </c>
      <c r="AC97" s="99" t="s">
        <v>495</v>
      </c>
      <c r="AD97" s="68" t="s">
        <v>925</v>
      </c>
      <c r="AE97" s="69">
        <v>1</v>
      </c>
      <c r="AF97" s="72">
        <v>1</v>
      </c>
      <c r="AG97" s="75">
        <f t="shared" si="7"/>
        <v>1</v>
      </c>
      <c r="AH97" s="98" t="s">
        <v>927</v>
      </c>
      <c r="AI97" s="71" t="s">
        <v>504</v>
      </c>
      <c r="AJ97" s="68" t="s">
        <v>925</v>
      </c>
      <c r="AK97" s="69">
        <v>1</v>
      </c>
      <c r="AL97" s="631">
        <v>1</v>
      </c>
      <c r="AM97" s="676">
        <f>+(Tabla4[[#This Row],[Avance cuantitativo
III trimestre]]/Tabla4[[#This Row],[Programación  meta
III trimestre ]])*100%</f>
        <v>1</v>
      </c>
      <c r="AN97" s="666" t="s">
        <v>928</v>
      </c>
      <c r="AO97" s="38" t="s">
        <v>929</v>
      </c>
      <c r="AP97" s="68" t="s">
        <v>925</v>
      </c>
      <c r="AQ97" s="104">
        <v>1</v>
      </c>
      <c r="AR97" s="69">
        <v>0</v>
      </c>
      <c r="AS97" s="76"/>
      <c r="AT97" s="76"/>
      <c r="AU97" s="76"/>
      <c r="AV97" s="607"/>
      <c r="AW97" s="601">
        <f>+Tabla4[[#This Row],[Programación  meta
I trimestre ]]+Tabla4[[#This Row],[Programación  meta
II trimestre ]]+Tabla4[[#This Row],[Programación  meta
III trimestre ]]+Tabla4[[#This Row],[Programación  meta
IV trimestre ]]</f>
        <v>4</v>
      </c>
      <c r="AX97" s="584">
        <f>+Tabla4[[#This Row],[Avance cuantitativo
I trimestre]]+Tabla4[[#This Row],[Avance cuantitativo
II trimestre]]+Tabla4[[#This Row],[Avance cuantitativo
III trimestre]]+AR97</f>
        <v>3</v>
      </c>
      <c r="AY97" s="602">
        <f t="shared" si="8"/>
        <v>0.75</v>
      </c>
      <c r="AZ97" s="595"/>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row>
    <row r="98" spans="1:81" s="43" customFormat="1" ht="17.25" customHeight="1" x14ac:dyDescent="0.2">
      <c r="A98" s="40"/>
      <c r="B98" s="109" t="s">
        <v>305</v>
      </c>
      <c r="C98" s="71" t="s">
        <v>48</v>
      </c>
      <c r="D98" s="68" t="s">
        <v>575</v>
      </c>
      <c r="E98" s="71" t="s">
        <v>533</v>
      </c>
      <c r="F98" s="68" t="s">
        <v>583</v>
      </c>
      <c r="G98" s="68" t="s">
        <v>93</v>
      </c>
      <c r="H98" s="68" t="s">
        <v>195</v>
      </c>
      <c r="I98" s="68" t="s">
        <v>25</v>
      </c>
      <c r="J98" s="68" t="s">
        <v>138</v>
      </c>
      <c r="K98" s="68" t="s">
        <v>357</v>
      </c>
      <c r="L98" s="68" t="s">
        <v>257</v>
      </c>
      <c r="M98" s="68" t="s">
        <v>225</v>
      </c>
      <c r="N98" s="72">
        <v>84</v>
      </c>
      <c r="O98" s="68" t="s">
        <v>930</v>
      </c>
      <c r="P98" s="74">
        <v>1</v>
      </c>
      <c r="Q98" s="75">
        <f>(+Y98+AE98+AK98+AQ98)/4</f>
        <v>1</v>
      </c>
      <c r="R98" s="68" t="s">
        <v>30</v>
      </c>
      <c r="S98" s="68" t="s">
        <v>931</v>
      </c>
      <c r="T98" s="68" t="s">
        <v>932</v>
      </c>
      <c r="U98" s="70">
        <v>44562</v>
      </c>
      <c r="V98" s="70">
        <v>44926</v>
      </c>
      <c r="W98" s="68" t="s">
        <v>132</v>
      </c>
      <c r="X98" s="68" t="s">
        <v>933</v>
      </c>
      <c r="Y98" s="74">
        <v>1</v>
      </c>
      <c r="Z98" s="74">
        <v>1</v>
      </c>
      <c r="AA98" s="96">
        <f>(Z98/Y98)</f>
        <v>1</v>
      </c>
      <c r="AB98" s="98" t="s">
        <v>934</v>
      </c>
      <c r="AC98" s="99" t="s">
        <v>495</v>
      </c>
      <c r="AD98" s="68" t="s">
        <v>933</v>
      </c>
      <c r="AE98" s="74">
        <v>1</v>
      </c>
      <c r="AF98" s="75">
        <v>1</v>
      </c>
      <c r="AG98" s="75">
        <f t="shared" si="7"/>
        <v>1</v>
      </c>
      <c r="AH98" s="98" t="s">
        <v>935</v>
      </c>
      <c r="AI98" s="71" t="s">
        <v>504</v>
      </c>
      <c r="AJ98" s="68" t="s">
        <v>933</v>
      </c>
      <c r="AK98" s="74">
        <v>1</v>
      </c>
      <c r="AL98" s="631">
        <v>1</v>
      </c>
      <c r="AM98" s="676">
        <f>+(Tabla4[[#This Row],[Avance cuantitativo
III trimestre]]/Tabla4[[#This Row],[Programación  meta
III trimestre ]])*100%</f>
        <v>1</v>
      </c>
      <c r="AN98" s="682" t="s">
        <v>936</v>
      </c>
      <c r="AO98" s="38" t="s">
        <v>937</v>
      </c>
      <c r="AP98" s="68" t="s">
        <v>933</v>
      </c>
      <c r="AQ98" s="103">
        <v>1</v>
      </c>
      <c r="AR98" s="69">
        <v>0</v>
      </c>
      <c r="AS98" s="76"/>
      <c r="AT98" s="76"/>
      <c r="AU98" s="76"/>
      <c r="AV98" s="607"/>
      <c r="AW98" s="603">
        <f>+(Tabla4[[#This Row],[Programación  meta
I trimestre ]]+Tabla4[[#This Row],[Programación  meta
II trimestre ]]+Tabla4[[#This Row],[Programación  meta
III trimestre ]]+Tabla4[[#This Row],[Programación  meta
IV trimestre ]])/4</f>
        <v>1</v>
      </c>
      <c r="AX98" s="602">
        <f>+(Tabla4[[#This Row],[Avance cuantitativo
I trimestre]]+Tabla4[[#This Row],[Avance cuantitativo
II trimestre]]+Tabla4[[#This Row],[Avance cuantitativo
III trimestre]]+AR98)/4</f>
        <v>0.75</v>
      </c>
      <c r="AY98" s="602">
        <f t="shared" si="8"/>
        <v>0.75</v>
      </c>
      <c r="AZ98" s="595"/>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row>
    <row r="99" spans="1:81" s="43" customFormat="1" ht="17.25" customHeight="1" x14ac:dyDescent="0.2">
      <c r="A99" s="40"/>
      <c r="B99" s="109" t="s">
        <v>308</v>
      </c>
      <c r="C99" s="71" t="s">
        <v>48</v>
      </c>
      <c r="D99" s="68" t="s">
        <v>575</v>
      </c>
      <c r="E99" s="71" t="s">
        <v>533</v>
      </c>
      <c r="F99" s="68" t="s">
        <v>583</v>
      </c>
      <c r="G99" s="68" t="s">
        <v>93</v>
      </c>
      <c r="H99" s="68" t="s">
        <v>137</v>
      </c>
      <c r="I99" s="68" t="s">
        <v>25</v>
      </c>
      <c r="J99" s="68" t="s">
        <v>138</v>
      </c>
      <c r="K99" s="68" t="s">
        <v>362</v>
      </c>
      <c r="L99" s="68" t="s">
        <v>252</v>
      </c>
      <c r="M99" s="68" t="s">
        <v>225</v>
      </c>
      <c r="N99" s="72">
        <v>85</v>
      </c>
      <c r="O99" s="68" t="s">
        <v>938</v>
      </c>
      <c r="P99" s="74">
        <v>1</v>
      </c>
      <c r="Q99" s="75">
        <f>(+Y99+AE99+AK99+AQ99)/4</f>
        <v>1</v>
      </c>
      <c r="R99" s="68" t="s">
        <v>30</v>
      </c>
      <c r="S99" s="68" t="s">
        <v>939</v>
      </c>
      <c r="T99" s="68" t="s">
        <v>570</v>
      </c>
      <c r="U99" s="70">
        <v>44562</v>
      </c>
      <c r="V99" s="70">
        <v>44592</v>
      </c>
      <c r="W99" s="68" t="s">
        <v>132</v>
      </c>
      <c r="X99" s="68" t="s">
        <v>571</v>
      </c>
      <c r="Y99" s="74">
        <v>1</v>
      </c>
      <c r="Z99" s="74">
        <v>1</v>
      </c>
      <c r="AA99" s="96">
        <f>(Z99/Y99)</f>
        <v>1</v>
      </c>
      <c r="AB99" s="98" t="s">
        <v>940</v>
      </c>
      <c r="AC99" s="99" t="s">
        <v>504</v>
      </c>
      <c r="AD99" s="68" t="s">
        <v>571</v>
      </c>
      <c r="AE99" s="74">
        <v>1</v>
      </c>
      <c r="AF99" s="75">
        <v>1</v>
      </c>
      <c r="AG99" s="75">
        <f t="shared" si="7"/>
        <v>1</v>
      </c>
      <c r="AH99" s="554" t="s">
        <v>941</v>
      </c>
      <c r="AI99" s="71" t="s">
        <v>504</v>
      </c>
      <c r="AJ99" s="68" t="s">
        <v>571</v>
      </c>
      <c r="AK99" s="74">
        <v>1</v>
      </c>
      <c r="AL99" s="631">
        <v>1</v>
      </c>
      <c r="AM99" s="676">
        <f>+(Tabla4[[#This Row],[Avance cuantitativo
III trimestre]]/Tabla4[[#This Row],[Programación  meta
III trimestre ]])*100%</f>
        <v>1</v>
      </c>
      <c r="AN99" s="554" t="s">
        <v>942</v>
      </c>
      <c r="AO99" s="36" t="s">
        <v>504</v>
      </c>
      <c r="AP99" s="68" t="s">
        <v>571</v>
      </c>
      <c r="AQ99" s="103">
        <v>1</v>
      </c>
      <c r="AR99" s="69">
        <v>0</v>
      </c>
      <c r="AS99" s="76"/>
      <c r="AT99" s="76"/>
      <c r="AU99" s="76"/>
      <c r="AV99" s="607"/>
      <c r="AW99" s="603">
        <f>+(Tabla4[[#This Row],[Programación  meta
I trimestre ]]+Tabla4[[#This Row],[Programación  meta
II trimestre ]]+Tabla4[[#This Row],[Programación  meta
III trimestre ]]+Tabla4[[#This Row],[Programación  meta
IV trimestre ]])/4</f>
        <v>1</v>
      </c>
      <c r="AX99" s="602">
        <f>+(Tabla4[[#This Row],[Avance cuantitativo
I trimestre]]+Tabla4[[#This Row],[Avance cuantitativo
II trimestre]]+Tabla4[[#This Row],[Avance cuantitativo
III trimestre]]+AR99)/4</f>
        <v>0.75</v>
      </c>
      <c r="AY99" s="602">
        <f t="shared" si="8"/>
        <v>0.75</v>
      </c>
      <c r="AZ99" s="595"/>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row>
    <row r="100" spans="1:81" s="43" customFormat="1" ht="17.25" customHeight="1" x14ac:dyDescent="0.2">
      <c r="A100" s="40"/>
      <c r="B100" s="110" t="s">
        <v>209</v>
      </c>
      <c r="C100" s="71" t="s">
        <v>48</v>
      </c>
      <c r="D100" s="76" t="s">
        <v>575</v>
      </c>
      <c r="E100" s="71" t="s">
        <v>533</v>
      </c>
      <c r="F100" s="76" t="s">
        <v>583</v>
      </c>
      <c r="G100" s="76" t="s">
        <v>68</v>
      </c>
      <c r="H100" s="76" t="s">
        <v>221</v>
      </c>
      <c r="I100" s="76" t="s">
        <v>25</v>
      </c>
      <c r="J100" s="76" t="s">
        <v>128</v>
      </c>
      <c r="K100" s="76" t="s">
        <v>128</v>
      </c>
      <c r="L100" s="76" t="s">
        <v>215</v>
      </c>
      <c r="M100" s="76" t="s">
        <v>161</v>
      </c>
      <c r="N100" s="72">
        <v>86</v>
      </c>
      <c r="O100" s="671" t="s">
        <v>943</v>
      </c>
      <c r="P100" s="75">
        <v>1</v>
      </c>
      <c r="Q100" s="29">
        <f>(+Y100+AE100+AK100+AQ100)/3</f>
        <v>1</v>
      </c>
      <c r="R100" s="71" t="s">
        <v>30</v>
      </c>
      <c r="S100" s="76" t="s">
        <v>944</v>
      </c>
      <c r="T100" s="76" t="s">
        <v>945</v>
      </c>
      <c r="U100" s="79">
        <v>44621</v>
      </c>
      <c r="V100" s="79">
        <v>44926</v>
      </c>
      <c r="W100" s="76" t="s">
        <v>277</v>
      </c>
      <c r="X100" s="113" t="s">
        <v>492</v>
      </c>
      <c r="Y100" s="72">
        <v>0</v>
      </c>
      <c r="Z100" s="69">
        <v>0</v>
      </c>
      <c r="AA100" s="76"/>
      <c r="AB100" s="69"/>
      <c r="AC100" s="69"/>
      <c r="AD100" s="113" t="s">
        <v>944</v>
      </c>
      <c r="AE100" s="75">
        <v>1</v>
      </c>
      <c r="AF100" s="75">
        <v>1</v>
      </c>
      <c r="AG100" s="75">
        <f t="shared" si="7"/>
        <v>1</v>
      </c>
      <c r="AH100" s="76" t="s">
        <v>946</v>
      </c>
      <c r="AI100" s="76" t="s">
        <v>614</v>
      </c>
      <c r="AJ100" s="113" t="s">
        <v>944</v>
      </c>
      <c r="AK100" s="75">
        <v>1</v>
      </c>
      <c r="AL100" s="631">
        <v>0</v>
      </c>
      <c r="AM100" s="676">
        <f>+(Tabla4[[#This Row],[Avance cuantitativo
III trimestre]]/Tabla4[[#This Row],[Programación  meta
III trimestre ]])*100%</f>
        <v>0</v>
      </c>
      <c r="AN100" s="670" t="s">
        <v>947</v>
      </c>
      <c r="AO100" s="38" t="s">
        <v>948</v>
      </c>
      <c r="AP100" s="113" t="s">
        <v>944</v>
      </c>
      <c r="AQ100" s="105">
        <v>1</v>
      </c>
      <c r="AR100" s="69">
        <v>0</v>
      </c>
      <c r="AS100" s="76"/>
      <c r="AT100" s="76"/>
      <c r="AU100" s="76"/>
      <c r="AV100" s="607"/>
      <c r="AW100" s="603">
        <f>+(Tabla4[[#This Row],[Programación  meta
I trimestre ]]+Tabla4[[#This Row],[Programación  meta
II trimestre ]]+Tabla4[[#This Row],[Programación  meta
III trimestre ]]+Tabla4[[#This Row],[Programación  meta
IV trimestre ]])/3</f>
        <v>1</v>
      </c>
      <c r="AX100" s="602">
        <f>+(Tabla4[[#This Row],[Avance cuantitativo
I trimestre]]+Tabla4[[#This Row],[Avance cuantitativo
II trimestre]]+Tabla4[[#This Row],[Avance cuantitativo
III trimestre]]+AR100)/4</f>
        <v>0.25</v>
      </c>
      <c r="AY100" s="602">
        <f t="shared" si="8"/>
        <v>0.25</v>
      </c>
      <c r="AZ100" s="609"/>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row>
    <row r="101" spans="1:81" s="43" customFormat="1" ht="17.25" customHeight="1" x14ac:dyDescent="0.2">
      <c r="A101" s="40"/>
      <c r="B101" s="110" t="s">
        <v>209</v>
      </c>
      <c r="C101" s="71" t="s">
        <v>48</v>
      </c>
      <c r="D101" s="76" t="s">
        <v>174</v>
      </c>
      <c r="E101" s="71" t="s">
        <v>533</v>
      </c>
      <c r="F101" s="76" t="s">
        <v>583</v>
      </c>
      <c r="G101" s="76" t="s">
        <v>68</v>
      </c>
      <c r="H101" s="76" t="s">
        <v>221</v>
      </c>
      <c r="I101" s="76" t="s">
        <v>25</v>
      </c>
      <c r="J101" s="76" t="s">
        <v>128</v>
      </c>
      <c r="K101" s="76" t="s">
        <v>128</v>
      </c>
      <c r="L101" s="76" t="s">
        <v>215</v>
      </c>
      <c r="M101" s="76" t="s">
        <v>161</v>
      </c>
      <c r="N101" s="72">
        <v>87</v>
      </c>
      <c r="O101" s="671" t="s">
        <v>949</v>
      </c>
      <c r="P101" s="75">
        <v>1</v>
      </c>
      <c r="Q101" s="29">
        <f>(+Y101+AE101+AK101+AQ101)/2</f>
        <v>1</v>
      </c>
      <c r="R101" s="71" t="s">
        <v>30</v>
      </c>
      <c r="S101" s="76" t="s">
        <v>950</v>
      </c>
      <c r="T101" s="76" t="s">
        <v>951</v>
      </c>
      <c r="U101" s="79">
        <v>44743</v>
      </c>
      <c r="V101" s="79">
        <v>44926</v>
      </c>
      <c r="W101" s="76" t="s">
        <v>277</v>
      </c>
      <c r="X101" s="113" t="s">
        <v>492</v>
      </c>
      <c r="Y101" s="72">
        <v>0</v>
      </c>
      <c r="Z101" s="69">
        <v>0</v>
      </c>
      <c r="AA101" s="76"/>
      <c r="AB101" s="69"/>
      <c r="AC101" s="69"/>
      <c r="AD101" s="113" t="s">
        <v>492</v>
      </c>
      <c r="AE101" s="72">
        <v>0</v>
      </c>
      <c r="AF101" s="72">
        <v>0</v>
      </c>
      <c r="AG101" s="96">
        <v>0</v>
      </c>
      <c r="AH101" s="76"/>
      <c r="AI101" s="76"/>
      <c r="AJ101" s="113" t="s">
        <v>950</v>
      </c>
      <c r="AK101" s="75">
        <v>1</v>
      </c>
      <c r="AL101" s="631">
        <v>1</v>
      </c>
      <c r="AM101" s="676">
        <f>+(Tabla4[[#This Row],[Avance cuantitativo
III trimestre]]/Tabla4[[#This Row],[Programación  meta
III trimestre ]])*100%</f>
        <v>1</v>
      </c>
      <c r="AN101" s="670" t="s">
        <v>952</v>
      </c>
      <c r="AO101" s="38" t="s">
        <v>953</v>
      </c>
      <c r="AP101" s="113" t="s">
        <v>950</v>
      </c>
      <c r="AQ101" s="105">
        <v>1</v>
      </c>
      <c r="AR101" s="69">
        <v>0</v>
      </c>
      <c r="AS101" s="76"/>
      <c r="AT101" s="76"/>
      <c r="AU101" s="76"/>
      <c r="AV101" s="607"/>
      <c r="AW101" s="603">
        <f>+(Tabla4[[#This Row],[Programación  meta
I trimestre ]]+Tabla4[[#This Row],[Programación  meta
II trimestre ]]+Tabla4[[#This Row],[Programación  meta
III trimestre ]]+Tabla4[[#This Row],[Programación  meta
IV trimestre ]])/2</f>
        <v>1</v>
      </c>
      <c r="AX101" s="602">
        <f>+(Tabla4[[#This Row],[Avance cuantitativo
I trimestre]]+Tabla4[[#This Row],[Avance cuantitativo
II trimestre]]+Tabla4[[#This Row],[Avance cuantitativo
III trimestre]]+AR101)/2</f>
        <v>0.5</v>
      </c>
      <c r="AY101" s="602">
        <f t="shared" si="8"/>
        <v>0.5</v>
      </c>
      <c r="AZ101" s="609"/>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row>
    <row r="102" spans="1:81" s="43" customFormat="1" ht="17.25" hidden="1" customHeight="1" x14ac:dyDescent="0.2">
      <c r="A102" s="40"/>
      <c r="B102" s="108" t="s">
        <v>209</v>
      </c>
      <c r="C102" s="71" t="s">
        <v>18</v>
      </c>
      <c r="D102" s="71" t="s">
        <v>134</v>
      </c>
      <c r="E102" s="71" t="s">
        <v>50</v>
      </c>
      <c r="F102" s="71" t="s">
        <v>954</v>
      </c>
      <c r="G102" s="68" t="s">
        <v>81</v>
      </c>
      <c r="H102" s="68" t="s">
        <v>105</v>
      </c>
      <c r="I102" s="68" t="s">
        <v>25</v>
      </c>
      <c r="J102" s="68" t="s">
        <v>138</v>
      </c>
      <c r="K102" s="68" t="s">
        <v>360</v>
      </c>
      <c r="L102" s="68" t="s">
        <v>215</v>
      </c>
      <c r="M102" s="68" t="s">
        <v>225</v>
      </c>
      <c r="N102" s="72">
        <v>88</v>
      </c>
      <c r="O102" s="68" t="s">
        <v>955</v>
      </c>
      <c r="P102" s="69">
        <v>1</v>
      </c>
      <c r="Q102" s="72">
        <f>+Y102+AE102+AK102+AQ102</f>
        <v>1</v>
      </c>
      <c r="R102" s="68" t="s">
        <v>45</v>
      </c>
      <c r="S102" s="68" t="s">
        <v>956</v>
      </c>
      <c r="T102" s="68" t="s">
        <v>957</v>
      </c>
      <c r="U102" s="70">
        <v>44562</v>
      </c>
      <c r="V102" s="70">
        <v>44926</v>
      </c>
      <c r="W102" s="68" t="s">
        <v>121</v>
      </c>
      <c r="X102" s="68" t="s">
        <v>958</v>
      </c>
      <c r="Y102" s="69">
        <v>1</v>
      </c>
      <c r="Z102" s="69">
        <v>1</v>
      </c>
      <c r="AA102" s="96">
        <f t="shared" ref="AA102:AA107" si="9">(Z102/Y102)</f>
        <v>1</v>
      </c>
      <c r="AB102" s="98" t="s">
        <v>959</v>
      </c>
      <c r="AC102" s="99" t="s">
        <v>504</v>
      </c>
      <c r="AD102" s="68" t="s">
        <v>492</v>
      </c>
      <c r="AE102" s="69">
        <v>0</v>
      </c>
      <c r="AF102" s="72">
        <v>0</v>
      </c>
      <c r="AG102" s="96">
        <v>0</v>
      </c>
      <c r="AH102" s="76"/>
      <c r="AI102" s="76"/>
      <c r="AJ102" s="71" t="s">
        <v>492</v>
      </c>
      <c r="AK102" s="69">
        <v>0</v>
      </c>
      <c r="AL102" s="58"/>
      <c r="AM102" s="679"/>
      <c r="AN102" s="44"/>
      <c r="AO102" s="38"/>
      <c r="AP102" s="68" t="s">
        <v>492</v>
      </c>
      <c r="AQ102" s="104">
        <v>0</v>
      </c>
      <c r="AR102" s="69">
        <v>0</v>
      </c>
      <c r="AS102" s="76"/>
      <c r="AT102" s="76"/>
      <c r="AU102" s="76"/>
      <c r="AV102" s="607"/>
      <c r="AW102" s="601">
        <f>+Tabla4[[#This Row],[Programación  meta
I trimestre ]]+Tabla4[[#This Row],[Programación  meta
II trimestre ]]+Tabla4[[#This Row],[Programación  meta
III trimestre ]]+Tabla4[[#This Row],[Programación  meta
IV trimestre ]]</f>
        <v>1</v>
      </c>
      <c r="AX102" s="584">
        <f>+Tabla4[[#This Row],[Avance cuantitativo
I trimestre]]+Tabla4[[#This Row],[Avance cuantitativo
II trimestre]]+Tabla4[[#This Row],[Avance cuantitativo
III trimestre]]+AR102</f>
        <v>1</v>
      </c>
      <c r="AY102" s="602">
        <f t="shared" si="8"/>
        <v>1</v>
      </c>
      <c r="AZ102" s="610" t="s">
        <v>608</v>
      </c>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row>
    <row r="103" spans="1:81" s="43" customFormat="1" ht="17.25" customHeight="1" x14ac:dyDescent="0.2">
      <c r="A103" s="40"/>
      <c r="B103" s="108" t="s">
        <v>209</v>
      </c>
      <c r="C103" s="71" t="s">
        <v>18</v>
      </c>
      <c r="D103" s="71" t="s">
        <v>134</v>
      </c>
      <c r="E103" s="71" t="s">
        <v>50</v>
      </c>
      <c r="F103" s="71" t="s">
        <v>165</v>
      </c>
      <c r="G103" s="68" t="s">
        <v>93</v>
      </c>
      <c r="H103" s="68" t="s">
        <v>137</v>
      </c>
      <c r="I103" s="68" t="s">
        <v>25</v>
      </c>
      <c r="J103" s="68" t="s">
        <v>138</v>
      </c>
      <c r="K103" s="68" t="s">
        <v>362</v>
      </c>
      <c r="L103" s="68" t="s">
        <v>252</v>
      </c>
      <c r="M103" s="68" t="s">
        <v>225</v>
      </c>
      <c r="N103" s="72">
        <v>89</v>
      </c>
      <c r="O103" s="68" t="s">
        <v>960</v>
      </c>
      <c r="P103" s="74">
        <v>1</v>
      </c>
      <c r="Q103" s="75">
        <f>(+Y103+AE103+AK103+AQ103)/4</f>
        <v>1</v>
      </c>
      <c r="R103" s="68" t="s">
        <v>30</v>
      </c>
      <c r="S103" s="68" t="s">
        <v>961</v>
      </c>
      <c r="T103" s="68" t="s">
        <v>570</v>
      </c>
      <c r="U103" s="70">
        <v>44562</v>
      </c>
      <c r="V103" s="70">
        <v>44592</v>
      </c>
      <c r="W103" s="68" t="s">
        <v>121</v>
      </c>
      <c r="X103" s="68" t="s">
        <v>571</v>
      </c>
      <c r="Y103" s="74">
        <v>1</v>
      </c>
      <c r="Z103" s="74">
        <v>1</v>
      </c>
      <c r="AA103" s="96">
        <f t="shared" si="9"/>
        <v>1</v>
      </c>
      <c r="AB103" s="98" t="s">
        <v>962</v>
      </c>
      <c r="AC103" s="99" t="s">
        <v>504</v>
      </c>
      <c r="AD103" s="68" t="s">
        <v>571</v>
      </c>
      <c r="AE103" s="74">
        <v>1</v>
      </c>
      <c r="AF103" s="75">
        <v>1</v>
      </c>
      <c r="AG103" s="75">
        <f t="shared" si="7"/>
        <v>1</v>
      </c>
      <c r="AH103" s="554" t="s">
        <v>963</v>
      </c>
      <c r="AI103" s="71" t="s">
        <v>504</v>
      </c>
      <c r="AJ103" s="68" t="s">
        <v>571</v>
      </c>
      <c r="AK103" s="74">
        <v>1</v>
      </c>
      <c r="AL103" s="631">
        <v>1</v>
      </c>
      <c r="AM103" s="676">
        <f>+(Tabla4[[#This Row],[Avance cuantitativo
III trimestre]]/Tabla4[[#This Row],[Programación  meta
III trimestre ]])*100%</f>
        <v>1</v>
      </c>
      <c r="AN103" s="554" t="s">
        <v>963</v>
      </c>
      <c r="AO103" s="36" t="s">
        <v>504</v>
      </c>
      <c r="AP103" s="68" t="s">
        <v>571</v>
      </c>
      <c r="AQ103" s="103">
        <v>1</v>
      </c>
      <c r="AR103" s="69">
        <v>0</v>
      </c>
      <c r="AS103" s="76"/>
      <c r="AT103" s="76"/>
      <c r="AU103" s="76"/>
      <c r="AV103" s="607"/>
      <c r="AW103" s="603">
        <f>+(Tabla4[[#This Row],[Programación  meta
I trimestre ]]+Tabla4[[#This Row],[Programación  meta
II trimestre ]]+Tabla4[[#This Row],[Programación  meta
III trimestre ]]+Tabla4[[#This Row],[Programación  meta
IV trimestre ]])/4</f>
        <v>1</v>
      </c>
      <c r="AX103" s="602">
        <f>+(Tabla4[[#This Row],[Avance cuantitativo
I trimestre]]+Tabla4[[#This Row],[Avance cuantitativo
II trimestre]]+Tabla4[[#This Row],[Avance cuantitativo
III trimestre]]+AR103)/4</f>
        <v>0.75</v>
      </c>
      <c r="AY103" s="602">
        <f t="shared" si="8"/>
        <v>0.75</v>
      </c>
      <c r="AZ103" s="609"/>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row>
    <row r="104" spans="1:81" s="43" customFormat="1" ht="17.25" customHeight="1" x14ac:dyDescent="0.2">
      <c r="A104" s="35"/>
      <c r="B104" s="108" t="s">
        <v>320</v>
      </c>
      <c r="C104" s="71" t="s">
        <v>48</v>
      </c>
      <c r="D104" s="71" t="s">
        <v>174</v>
      </c>
      <c r="E104" s="71" t="s">
        <v>533</v>
      </c>
      <c r="F104" s="71" t="s">
        <v>964</v>
      </c>
      <c r="G104" s="71" t="s">
        <v>186</v>
      </c>
      <c r="H104" s="71" t="s">
        <v>689</v>
      </c>
      <c r="I104" s="71" t="s">
        <v>25</v>
      </c>
      <c r="J104" s="71" t="s">
        <v>106</v>
      </c>
      <c r="K104" s="71" t="s">
        <v>328</v>
      </c>
      <c r="L104" s="71" t="s">
        <v>252</v>
      </c>
      <c r="M104" s="71" t="s">
        <v>225</v>
      </c>
      <c r="N104" s="72">
        <v>90</v>
      </c>
      <c r="O104" s="71" t="s">
        <v>965</v>
      </c>
      <c r="P104" s="72">
        <v>4</v>
      </c>
      <c r="Q104" s="72">
        <f>+Y104+AE104+AK104+AQ104</f>
        <v>4</v>
      </c>
      <c r="R104" s="71" t="s">
        <v>45</v>
      </c>
      <c r="S104" s="71" t="s">
        <v>966</v>
      </c>
      <c r="T104" s="71" t="s">
        <v>967</v>
      </c>
      <c r="U104" s="73">
        <v>44562</v>
      </c>
      <c r="V104" s="71" t="s">
        <v>491</v>
      </c>
      <c r="W104" s="71" t="s">
        <v>172</v>
      </c>
      <c r="X104" s="71" t="s">
        <v>968</v>
      </c>
      <c r="Y104" s="72">
        <v>1</v>
      </c>
      <c r="Z104" s="72">
        <v>1</v>
      </c>
      <c r="AA104" s="96">
        <f t="shared" si="9"/>
        <v>1</v>
      </c>
      <c r="AB104" s="654" t="s">
        <v>969</v>
      </c>
      <c r="AC104" s="99" t="s">
        <v>504</v>
      </c>
      <c r="AD104" s="71" t="s">
        <v>970</v>
      </c>
      <c r="AE104" s="72">
        <v>1</v>
      </c>
      <c r="AF104" s="72">
        <v>1</v>
      </c>
      <c r="AG104" s="75">
        <f t="shared" si="7"/>
        <v>1</v>
      </c>
      <c r="AH104" s="554" t="s">
        <v>971</v>
      </c>
      <c r="AI104" s="71" t="s">
        <v>504</v>
      </c>
      <c r="AJ104" s="71" t="s">
        <v>972</v>
      </c>
      <c r="AK104" s="72">
        <v>1</v>
      </c>
      <c r="AL104" s="58">
        <v>1</v>
      </c>
      <c r="AM104" s="676">
        <f>+(Tabla4[[#This Row],[Avance cuantitativo
III trimestre]]/Tabla4[[#This Row],[Programación  meta
III trimestre ]])*100%</f>
        <v>1</v>
      </c>
      <c r="AN104" s="670" t="s">
        <v>973</v>
      </c>
      <c r="AO104" s="36" t="s">
        <v>504</v>
      </c>
      <c r="AP104" s="71" t="s">
        <v>974</v>
      </c>
      <c r="AQ104" s="102">
        <v>1</v>
      </c>
      <c r="AR104" s="69">
        <v>0</v>
      </c>
      <c r="AS104" s="71" t="s">
        <v>496</v>
      </c>
      <c r="AT104" s="71" t="s">
        <v>496</v>
      </c>
      <c r="AU104" s="71" t="s">
        <v>496</v>
      </c>
      <c r="AV104" s="618"/>
      <c r="AW104" s="601">
        <f>+Tabla4[[#This Row],[Programación  meta
I trimestre ]]+Tabla4[[#This Row],[Programación  meta
II trimestre ]]+Tabla4[[#This Row],[Programación  meta
III trimestre ]]+Tabla4[[#This Row],[Programación  meta
IV trimestre ]]</f>
        <v>4</v>
      </c>
      <c r="AX104" s="584">
        <f>+Tabla4[[#This Row],[Avance cuantitativo
I trimestre]]+Tabla4[[#This Row],[Avance cuantitativo
II trimestre]]+Tabla4[[#This Row],[Avance cuantitativo
III trimestre]]+AR104</f>
        <v>3</v>
      </c>
      <c r="AY104" s="602">
        <f t="shared" si="8"/>
        <v>0.75</v>
      </c>
      <c r="AZ104" s="587" t="s">
        <v>496</v>
      </c>
      <c r="BA104" s="35"/>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row>
    <row r="105" spans="1:81" s="43" customFormat="1" ht="17.25" customHeight="1" x14ac:dyDescent="0.2">
      <c r="A105" s="39"/>
      <c r="B105" s="108" t="s">
        <v>320</v>
      </c>
      <c r="C105" s="71" t="s">
        <v>48</v>
      </c>
      <c r="D105" s="71" t="s">
        <v>174</v>
      </c>
      <c r="E105" s="71" t="s">
        <v>533</v>
      </c>
      <c r="F105" s="71" t="s">
        <v>975</v>
      </c>
      <c r="G105" s="71" t="s">
        <v>229</v>
      </c>
      <c r="H105" s="71" t="s">
        <v>689</v>
      </c>
      <c r="I105" s="71" t="s">
        <v>25</v>
      </c>
      <c r="J105" s="71" t="s">
        <v>106</v>
      </c>
      <c r="K105" s="71" t="s">
        <v>328</v>
      </c>
      <c r="L105" s="71" t="s">
        <v>257</v>
      </c>
      <c r="M105" s="71" t="s">
        <v>225</v>
      </c>
      <c r="N105" s="72">
        <v>91</v>
      </c>
      <c r="O105" s="71" t="s">
        <v>976</v>
      </c>
      <c r="P105" s="75">
        <v>1</v>
      </c>
      <c r="Q105" s="75">
        <f>(+Y105+AE105+AK105+AQ105)/4</f>
        <v>1</v>
      </c>
      <c r="R105" s="71" t="s">
        <v>30</v>
      </c>
      <c r="S105" s="71" t="s">
        <v>977</v>
      </c>
      <c r="T105" s="71" t="s">
        <v>978</v>
      </c>
      <c r="U105" s="73">
        <v>44562</v>
      </c>
      <c r="V105" s="71" t="s">
        <v>491</v>
      </c>
      <c r="W105" s="71" t="s">
        <v>172</v>
      </c>
      <c r="X105" s="71" t="s">
        <v>979</v>
      </c>
      <c r="Y105" s="75">
        <v>1</v>
      </c>
      <c r="Z105" s="75">
        <v>1</v>
      </c>
      <c r="AA105" s="96">
        <f t="shared" si="9"/>
        <v>1</v>
      </c>
      <c r="AB105" s="654" t="s">
        <v>980</v>
      </c>
      <c r="AC105" s="99" t="s">
        <v>504</v>
      </c>
      <c r="AD105" s="71" t="s">
        <v>981</v>
      </c>
      <c r="AE105" s="75">
        <v>1</v>
      </c>
      <c r="AF105" s="75">
        <v>1</v>
      </c>
      <c r="AG105" s="75">
        <f t="shared" si="7"/>
        <v>1</v>
      </c>
      <c r="AH105" s="654" t="s">
        <v>982</v>
      </c>
      <c r="AI105" s="71" t="s">
        <v>504</v>
      </c>
      <c r="AJ105" s="71" t="s">
        <v>983</v>
      </c>
      <c r="AK105" s="75">
        <v>1</v>
      </c>
      <c r="AL105" s="631">
        <v>1</v>
      </c>
      <c r="AM105" s="676">
        <f>+(Tabla4[[#This Row],[Avance cuantitativo
III trimestre]]/Tabla4[[#This Row],[Programación  meta
III trimestre ]])*100%</f>
        <v>1</v>
      </c>
      <c r="AN105" s="640" t="s">
        <v>984</v>
      </c>
      <c r="AO105" s="36" t="s">
        <v>504</v>
      </c>
      <c r="AP105" s="71" t="s">
        <v>985</v>
      </c>
      <c r="AQ105" s="105">
        <v>1</v>
      </c>
      <c r="AR105" s="69">
        <v>0</v>
      </c>
      <c r="AS105" s="71" t="s">
        <v>496</v>
      </c>
      <c r="AT105" s="71" t="s">
        <v>496</v>
      </c>
      <c r="AU105" s="71" t="s">
        <v>496</v>
      </c>
      <c r="AV105" s="604"/>
      <c r="AW105" s="603">
        <f>+(Tabla4[[#This Row],[Programación  meta
I trimestre ]]+Tabla4[[#This Row],[Programación  meta
II trimestre ]]+Tabla4[[#This Row],[Programación  meta
III trimestre ]]+Tabla4[[#This Row],[Programación  meta
IV trimestre ]])/4</f>
        <v>1</v>
      </c>
      <c r="AX105" s="602">
        <f>+(Tabla4[[#This Row],[Avance cuantitativo
I trimestre]]+Tabla4[[#This Row],[Avance cuantitativo
II trimestre]]+Tabla4[[#This Row],[Avance cuantitativo
III trimestre]]+AR105)/4</f>
        <v>0.75</v>
      </c>
      <c r="AY105" s="602">
        <f t="shared" si="8"/>
        <v>0.75</v>
      </c>
      <c r="AZ105" s="606" t="s">
        <v>496</v>
      </c>
      <c r="BA105" s="39"/>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row>
    <row r="106" spans="1:81" s="43" customFormat="1" ht="17.25" customHeight="1" x14ac:dyDescent="0.2">
      <c r="A106" s="39"/>
      <c r="B106" s="108" t="s">
        <v>320</v>
      </c>
      <c r="C106" s="71" t="s">
        <v>48</v>
      </c>
      <c r="D106" s="71" t="s">
        <v>174</v>
      </c>
      <c r="E106" s="71" t="s">
        <v>533</v>
      </c>
      <c r="F106" s="71" t="s">
        <v>986</v>
      </c>
      <c r="G106" s="71" t="s">
        <v>146</v>
      </c>
      <c r="H106" s="71" t="s">
        <v>212</v>
      </c>
      <c r="I106" s="71" t="s">
        <v>25</v>
      </c>
      <c r="J106" s="71" t="s">
        <v>106</v>
      </c>
      <c r="K106" s="71" t="s">
        <v>325</v>
      </c>
      <c r="L106" s="71" t="s">
        <v>987</v>
      </c>
      <c r="M106" s="71" t="s">
        <v>233</v>
      </c>
      <c r="N106" s="72">
        <v>92</v>
      </c>
      <c r="O106" s="71" t="s">
        <v>988</v>
      </c>
      <c r="P106" s="72">
        <v>4</v>
      </c>
      <c r="Q106" s="72">
        <f>+Y106+AE106+AK106+AQ106</f>
        <v>4</v>
      </c>
      <c r="R106" s="71" t="s">
        <v>45</v>
      </c>
      <c r="S106" s="71" t="s">
        <v>989</v>
      </c>
      <c r="T106" s="71" t="s">
        <v>990</v>
      </c>
      <c r="U106" s="73">
        <v>44562</v>
      </c>
      <c r="V106" s="71" t="s">
        <v>491</v>
      </c>
      <c r="W106" s="71" t="s">
        <v>172</v>
      </c>
      <c r="X106" s="71" t="s">
        <v>991</v>
      </c>
      <c r="Y106" s="72">
        <v>1</v>
      </c>
      <c r="Z106" s="72">
        <v>1</v>
      </c>
      <c r="AA106" s="96">
        <f t="shared" si="9"/>
        <v>1</v>
      </c>
      <c r="AB106" s="654" t="s">
        <v>992</v>
      </c>
      <c r="AC106" s="99" t="s">
        <v>495</v>
      </c>
      <c r="AD106" s="71" t="s">
        <v>993</v>
      </c>
      <c r="AE106" s="72">
        <v>1</v>
      </c>
      <c r="AF106" s="72">
        <v>1</v>
      </c>
      <c r="AG106" s="75">
        <f t="shared" si="7"/>
        <v>1</v>
      </c>
      <c r="AH106" s="653" t="s">
        <v>994</v>
      </c>
      <c r="AI106" s="71" t="s">
        <v>504</v>
      </c>
      <c r="AJ106" s="71" t="s">
        <v>995</v>
      </c>
      <c r="AK106" s="72">
        <v>1</v>
      </c>
      <c r="AL106" s="58">
        <v>1</v>
      </c>
      <c r="AM106" s="676">
        <f>+(Tabla4[[#This Row],[Avance cuantitativo
III trimestre]]/Tabla4[[#This Row],[Programación  meta
III trimestre ]])*100%</f>
        <v>1</v>
      </c>
      <c r="AN106" s="670" t="s">
        <v>996</v>
      </c>
      <c r="AO106" s="36" t="s">
        <v>504</v>
      </c>
      <c r="AP106" s="71" t="s">
        <v>997</v>
      </c>
      <c r="AQ106" s="102">
        <v>1</v>
      </c>
      <c r="AR106" s="69">
        <v>0</v>
      </c>
      <c r="AS106" s="71" t="s">
        <v>496</v>
      </c>
      <c r="AT106" s="71" t="s">
        <v>496</v>
      </c>
      <c r="AU106" s="71" t="s">
        <v>496</v>
      </c>
      <c r="AV106" s="604" t="s">
        <v>496</v>
      </c>
      <c r="AW106" s="601">
        <f>+Tabla4[[#This Row],[Programación  meta
I trimestre ]]+Tabla4[[#This Row],[Programación  meta
II trimestre ]]+Tabla4[[#This Row],[Programación  meta
III trimestre ]]+Tabla4[[#This Row],[Programación  meta
IV trimestre ]]</f>
        <v>4</v>
      </c>
      <c r="AX106" s="584">
        <f>+Tabla4[[#This Row],[Avance cuantitativo
I trimestre]]+Tabla4[[#This Row],[Avance cuantitativo
II trimestre]]+Tabla4[[#This Row],[Avance cuantitativo
III trimestre]]+AR106</f>
        <v>3</v>
      </c>
      <c r="AY106" s="602">
        <f t="shared" si="8"/>
        <v>0.75</v>
      </c>
      <c r="AZ106" s="606" t="s">
        <v>496</v>
      </c>
      <c r="BA106" s="39"/>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row>
    <row r="107" spans="1:81" s="43" customFormat="1" ht="17.25" customHeight="1" x14ac:dyDescent="0.2">
      <c r="A107" s="39"/>
      <c r="B107" s="108" t="s">
        <v>320</v>
      </c>
      <c r="C107" s="71" t="s">
        <v>48</v>
      </c>
      <c r="D107" s="71" t="s">
        <v>174</v>
      </c>
      <c r="E107" s="71" t="s">
        <v>533</v>
      </c>
      <c r="F107" s="71" t="s">
        <v>998</v>
      </c>
      <c r="G107" s="71" t="s">
        <v>541</v>
      </c>
      <c r="H107" s="71" t="s">
        <v>542</v>
      </c>
      <c r="I107" s="71" t="s">
        <v>25</v>
      </c>
      <c r="J107" s="71" t="s">
        <v>106</v>
      </c>
      <c r="K107" s="71" t="s">
        <v>325</v>
      </c>
      <c r="L107" s="71" t="s">
        <v>257</v>
      </c>
      <c r="M107" s="71" t="s">
        <v>225</v>
      </c>
      <c r="N107" s="72">
        <v>93</v>
      </c>
      <c r="O107" s="71" t="s">
        <v>999</v>
      </c>
      <c r="P107" s="75">
        <v>1</v>
      </c>
      <c r="Q107" s="75">
        <f>(+Y107+AE107+AK107+AQ107)/4</f>
        <v>1</v>
      </c>
      <c r="R107" s="71" t="s">
        <v>30</v>
      </c>
      <c r="S107" s="71" t="s">
        <v>1000</v>
      </c>
      <c r="T107" s="71" t="s">
        <v>1001</v>
      </c>
      <c r="U107" s="73">
        <v>44562</v>
      </c>
      <c r="V107" s="71" t="s">
        <v>491</v>
      </c>
      <c r="W107" s="71" t="s">
        <v>172</v>
      </c>
      <c r="X107" s="71" t="s">
        <v>1002</v>
      </c>
      <c r="Y107" s="75">
        <v>1</v>
      </c>
      <c r="Z107" s="75">
        <v>1</v>
      </c>
      <c r="AA107" s="96">
        <f t="shared" si="9"/>
        <v>1</v>
      </c>
      <c r="AB107" s="654" t="s">
        <v>1003</v>
      </c>
      <c r="AC107" s="99" t="s">
        <v>504</v>
      </c>
      <c r="AD107" s="71" t="s">
        <v>1002</v>
      </c>
      <c r="AE107" s="75">
        <v>1</v>
      </c>
      <c r="AF107" s="75">
        <v>1</v>
      </c>
      <c r="AG107" s="75">
        <f t="shared" si="7"/>
        <v>1</v>
      </c>
      <c r="AH107" s="654" t="s">
        <v>1004</v>
      </c>
      <c r="AI107" s="71" t="s">
        <v>504</v>
      </c>
      <c r="AJ107" s="71" t="s">
        <v>1002</v>
      </c>
      <c r="AK107" s="75">
        <v>1</v>
      </c>
      <c r="AL107" s="631">
        <v>1</v>
      </c>
      <c r="AM107" s="676">
        <f>+(Tabla4[[#This Row],[Avance cuantitativo
III trimestre]]/Tabla4[[#This Row],[Programación  meta
III trimestre ]])*100%</f>
        <v>1</v>
      </c>
      <c r="AN107" s="640" t="s">
        <v>1005</v>
      </c>
      <c r="AO107" s="36" t="s">
        <v>504</v>
      </c>
      <c r="AP107" s="71" t="s">
        <v>1002</v>
      </c>
      <c r="AQ107" s="105">
        <v>1</v>
      </c>
      <c r="AR107" s="69">
        <v>0</v>
      </c>
      <c r="AS107" s="71" t="s">
        <v>496</v>
      </c>
      <c r="AT107" s="71" t="s">
        <v>496</v>
      </c>
      <c r="AU107" s="71" t="s">
        <v>496</v>
      </c>
      <c r="AV107" s="604"/>
      <c r="AW107" s="603">
        <f>+(Tabla4[[#This Row],[Programación  meta
I trimestre ]]+Tabla4[[#This Row],[Programación  meta
II trimestre ]]+Tabla4[[#This Row],[Programación  meta
III trimestre ]]+Tabla4[[#This Row],[Programación  meta
IV trimestre ]])/4</f>
        <v>1</v>
      </c>
      <c r="AX107" s="602">
        <f>+(Tabla4[[#This Row],[Avance cuantitativo
I trimestre]]+Tabla4[[#This Row],[Avance cuantitativo
II trimestre]]+Tabla4[[#This Row],[Avance cuantitativo
III trimestre]]+AR107)/4</f>
        <v>0.75</v>
      </c>
      <c r="AY107" s="602">
        <f t="shared" si="8"/>
        <v>0.75</v>
      </c>
      <c r="AZ107" s="606" t="s">
        <v>496</v>
      </c>
      <c r="BA107" s="39"/>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row>
    <row r="108" spans="1:81" s="43" customFormat="1" ht="17.25" hidden="1" customHeight="1" x14ac:dyDescent="0.2">
      <c r="A108" s="39"/>
      <c r="B108" s="108" t="s">
        <v>320</v>
      </c>
      <c r="C108" s="71" t="s">
        <v>48</v>
      </c>
      <c r="D108" s="71" t="s">
        <v>174</v>
      </c>
      <c r="E108" s="71" t="s">
        <v>50</v>
      </c>
      <c r="F108" s="71" t="s">
        <v>1006</v>
      </c>
      <c r="G108" s="71" t="s">
        <v>93</v>
      </c>
      <c r="H108" s="71" t="s">
        <v>69</v>
      </c>
      <c r="I108" s="71" t="s">
        <v>25</v>
      </c>
      <c r="J108" s="71" t="s">
        <v>106</v>
      </c>
      <c r="K108" s="71" t="s">
        <v>331</v>
      </c>
      <c r="L108" s="71" t="s">
        <v>257</v>
      </c>
      <c r="M108" s="71" t="s">
        <v>225</v>
      </c>
      <c r="N108" s="72">
        <v>94</v>
      </c>
      <c r="O108" s="71" t="s">
        <v>1007</v>
      </c>
      <c r="P108" s="72">
        <v>3</v>
      </c>
      <c r="Q108" s="72">
        <f>+Y108+AE108+AK108+AQ108</f>
        <v>3</v>
      </c>
      <c r="R108" s="71" t="s">
        <v>1008</v>
      </c>
      <c r="S108" s="71" t="s">
        <v>1009</v>
      </c>
      <c r="T108" s="71" t="s">
        <v>1010</v>
      </c>
      <c r="U108" s="73">
        <v>44562</v>
      </c>
      <c r="V108" s="71" t="s">
        <v>491</v>
      </c>
      <c r="W108" s="71" t="s">
        <v>172</v>
      </c>
      <c r="X108" s="76" t="s">
        <v>492</v>
      </c>
      <c r="Y108" s="72">
        <v>0</v>
      </c>
      <c r="Z108" s="72">
        <v>1</v>
      </c>
      <c r="AA108" s="71" t="s">
        <v>496</v>
      </c>
      <c r="AB108" s="88" t="s">
        <v>1011</v>
      </c>
      <c r="AC108" s="72" t="s">
        <v>496</v>
      </c>
      <c r="AD108" s="71" t="s">
        <v>1012</v>
      </c>
      <c r="AE108" s="72">
        <v>1</v>
      </c>
      <c r="AF108" s="72">
        <v>1</v>
      </c>
      <c r="AG108" s="75">
        <f t="shared" si="7"/>
        <v>1</v>
      </c>
      <c r="AH108" s="653" t="s">
        <v>1013</v>
      </c>
      <c r="AI108" s="71" t="s">
        <v>504</v>
      </c>
      <c r="AJ108" s="71" t="s">
        <v>492</v>
      </c>
      <c r="AK108" s="72">
        <v>0</v>
      </c>
      <c r="AL108" s="58"/>
      <c r="AM108" s="676" t="s">
        <v>496</v>
      </c>
      <c r="AN108" s="36" t="s">
        <v>496</v>
      </c>
      <c r="AO108" s="36" t="s">
        <v>496</v>
      </c>
      <c r="AP108" s="71" t="s">
        <v>1012</v>
      </c>
      <c r="AQ108" s="102">
        <v>2</v>
      </c>
      <c r="AR108" s="69">
        <v>0</v>
      </c>
      <c r="AS108" s="71" t="s">
        <v>496</v>
      </c>
      <c r="AT108" s="71" t="s">
        <v>496</v>
      </c>
      <c r="AU108" s="71" t="s">
        <v>496</v>
      </c>
      <c r="AV108" s="604"/>
      <c r="AW108" s="601">
        <f>+Tabla4[[#This Row],[Programación  meta
I trimestre ]]+Tabla4[[#This Row],[Programación  meta
II trimestre ]]+Tabla4[[#This Row],[Programación  meta
III trimestre ]]+Tabla4[[#This Row],[Programación  meta
IV trimestre ]]</f>
        <v>3</v>
      </c>
      <c r="AX108" s="584">
        <f>+Tabla4[[#This Row],[Avance cuantitativo
I trimestre]]+Tabla4[[#This Row],[Avance cuantitativo
II trimestre]]+Tabla4[[#This Row],[Avance cuantitativo
III trimestre]]+AR108</f>
        <v>2</v>
      </c>
      <c r="AY108" s="602">
        <f t="shared" si="8"/>
        <v>0.66666666666666663</v>
      </c>
      <c r="AZ108" s="606" t="s">
        <v>496</v>
      </c>
      <c r="BA108" s="39"/>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row>
    <row r="109" spans="1:81" s="638" customFormat="1" ht="17.25" customHeight="1" x14ac:dyDescent="0.2">
      <c r="A109" s="632"/>
      <c r="B109" s="557" t="s">
        <v>320</v>
      </c>
      <c r="C109" s="99" t="s">
        <v>48</v>
      </c>
      <c r="D109" s="99" t="s">
        <v>174</v>
      </c>
      <c r="E109" s="99" t="s">
        <v>533</v>
      </c>
      <c r="F109" s="99" t="s">
        <v>998</v>
      </c>
      <c r="G109" s="99" t="s">
        <v>211</v>
      </c>
      <c r="H109" s="99" t="s">
        <v>212</v>
      </c>
      <c r="I109" s="99" t="s">
        <v>25</v>
      </c>
      <c r="J109" s="99" t="s">
        <v>106</v>
      </c>
      <c r="K109" s="99" t="s">
        <v>318</v>
      </c>
      <c r="L109" s="99" t="s">
        <v>257</v>
      </c>
      <c r="M109" s="99" t="s">
        <v>225</v>
      </c>
      <c r="N109" s="122">
        <v>95</v>
      </c>
      <c r="O109" s="99" t="s">
        <v>1014</v>
      </c>
      <c r="P109" s="121">
        <v>1</v>
      </c>
      <c r="Q109" s="121">
        <f>(+Y109+AE109+AK109+AQ109)/4</f>
        <v>1</v>
      </c>
      <c r="R109" s="99" t="s">
        <v>30</v>
      </c>
      <c r="S109" s="99" t="s">
        <v>1015</v>
      </c>
      <c r="T109" s="99" t="s">
        <v>1016</v>
      </c>
      <c r="U109" s="558">
        <v>44562</v>
      </c>
      <c r="V109" s="99" t="s">
        <v>491</v>
      </c>
      <c r="W109" s="99" t="s">
        <v>172</v>
      </c>
      <c r="X109" s="99" t="s">
        <v>1017</v>
      </c>
      <c r="Y109" s="121">
        <v>1</v>
      </c>
      <c r="Z109" s="559">
        <v>0.99250000000000005</v>
      </c>
      <c r="AA109" s="559">
        <f t="shared" ref="AA109:AA114" si="10">(Z109/Y109)</f>
        <v>0.99250000000000005</v>
      </c>
      <c r="AB109" s="100" t="s">
        <v>1018</v>
      </c>
      <c r="AC109" s="99" t="s">
        <v>504</v>
      </c>
      <c r="AD109" s="99" t="s">
        <v>1019</v>
      </c>
      <c r="AE109" s="121">
        <v>1</v>
      </c>
      <c r="AF109" s="121">
        <v>1</v>
      </c>
      <c r="AG109" s="121">
        <f t="shared" si="7"/>
        <v>1</v>
      </c>
      <c r="AH109" s="654" t="s">
        <v>1020</v>
      </c>
      <c r="AI109" s="99" t="s">
        <v>504</v>
      </c>
      <c r="AJ109" s="99" t="s">
        <v>1021</v>
      </c>
      <c r="AK109" s="121">
        <v>1</v>
      </c>
      <c r="AL109" s="667">
        <v>1</v>
      </c>
      <c r="AM109" s="676">
        <f>+(Tabla4[[#This Row],[Avance cuantitativo
III trimestre]]/Tabla4[[#This Row],[Programación  meta
III trimestre ]])*100%</f>
        <v>1</v>
      </c>
      <c r="AN109" s="640" t="s">
        <v>1022</v>
      </c>
      <c r="AO109" s="36" t="s">
        <v>504</v>
      </c>
      <c r="AP109" s="99" t="s">
        <v>1023</v>
      </c>
      <c r="AQ109" s="619">
        <v>1</v>
      </c>
      <c r="AR109" s="69">
        <v>0</v>
      </c>
      <c r="AS109" s="71" t="s">
        <v>496</v>
      </c>
      <c r="AT109" s="71" t="s">
        <v>496</v>
      </c>
      <c r="AU109" s="71" t="s">
        <v>496</v>
      </c>
      <c r="AV109" s="633"/>
      <c r="AW109" s="634">
        <f>+(Tabla4[[#This Row],[Programación  meta
I trimestre ]]+Tabla4[[#This Row],[Programación  meta
II trimestre ]]+Tabla4[[#This Row],[Programación  meta
III trimestre ]]+Tabla4[[#This Row],[Programación  meta
IV trimestre ]])/4</f>
        <v>1</v>
      </c>
      <c r="AX109" s="635">
        <f>+(Tabla4[[#This Row],[Avance cuantitativo
I trimestre]]+Tabla4[[#This Row],[Avance cuantitativo
II trimestre]]+Tabla4[[#This Row],[Avance cuantitativo
III trimestre]]+AR109)/4</f>
        <v>0.74812500000000004</v>
      </c>
      <c r="AY109" s="635">
        <f t="shared" si="8"/>
        <v>0.74812500000000004</v>
      </c>
      <c r="AZ109" s="636" t="s">
        <v>496</v>
      </c>
      <c r="BA109" s="632"/>
      <c r="BB109" s="637"/>
      <c r="BC109" s="637"/>
      <c r="BD109" s="637"/>
      <c r="BE109" s="637"/>
      <c r="BF109" s="637"/>
      <c r="BG109" s="637"/>
      <c r="BH109" s="637"/>
      <c r="BI109" s="637"/>
      <c r="BJ109" s="637"/>
      <c r="BK109" s="637"/>
      <c r="BL109" s="637"/>
      <c r="BM109" s="637"/>
      <c r="BN109" s="637"/>
      <c r="BO109" s="637"/>
      <c r="BP109" s="637"/>
      <c r="BQ109" s="637"/>
      <c r="BR109" s="637"/>
      <c r="BS109" s="637"/>
      <c r="BT109" s="637"/>
      <c r="BU109" s="637"/>
      <c r="BV109" s="637"/>
      <c r="BW109" s="637"/>
      <c r="BX109" s="637"/>
      <c r="BY109" s="637"/>
      <c r="BZ109" s="637"/>
      <c r="CA109" s="637"/>
      <c r="CB109" s="637"/>
      <c r="CC109" s="637"/>
    </row>
    <row r="110" spans="1:81" s="37" customFormat="1" ht="17.25" customHeight="1" x14ac:dyDescent="0.2">
      <c r="A110" s="39"/>
      <c r="B110" s="108" t="s">
        <v>320</v>
      </c>
      <c r="C110" s="71" t="s">
        <v>48</v>
      </c>
      <c r="D110" s="71" t="s">
        <v>174</v>
      </c>
      <c r="E110" s="71" t="s">
        <v>91</v>
      </c>
      <c r="F110" s="71" t="s">
        <v>1024</v>
      </c>
      <c r="G110" s="71" t="s">
        <v>68</v>
      </c>
      <c r="H110" s="71" t="s">
        <v>212</v>
      </c>
      <c r="I110" s="71" t="s">
        <v>25</v>
      </c>
      <c r="J110" s="71" t="s">
        <v>106</v>
      </c>
      <c r="K110" s="71" t="s">
        <v>325</v>
      </c>
      <c r="L110" s="71" t="s">
        <v>215</v>
      </c>
      <c r="M110" s="71" t="s">
        <v>225</v>
      </c>
      <c r="N110" s="72">
        <v>96</v>
      </c>
      <c r="O110" s="71" t="s">
        <v>1025</v>
      </c>
      <c r="P110" s="72">
        <v>12</v>
      </c>
      <c r="Q110" s="72">
        <f>+Y110+AE110+AK110+AQ110</f>
        <v>12</v>
      </c>
      <c r="R110" s="71" t="s">
        <v>45</v>
      </c>
      <c r="S110" s="71" t="s">
        <v>1026</v>
      </c>
      <c r="T110" s="71" t="s">
        <v>1027</v>
      </c>
      <c r="U110" s="73">
        <v>44562</v>
      </c>
      <c r="V110" s="71" t="s">
        <v>491</v>
      </c>
      <c r="W110" s="71" t="s">
        <v>172</v>
      </c>
      <c r="X110" s="71" t="s">
        <v>1028</v>
      </c>
      <c r="Y110" s="72">
        <v>3</v>
      </c>
      <c r="Z110" s="72">
        <v>3</v>
      </c>
      <c r="AA110" s="96">
        <f t="shared" si="10"/>
        <v>1</v>
      </c>
      <c r="AB110" s="100" t="s">
        <v>1029</v>
      </c>
      <c r="AC110" s="99" t="s">
        <v>504</v>
      </c>
      <c r="AD110" s="71" t="s">
        <v>1030</v>
      </c>
      <c r="AE110" s="72">
        <v>3</v>
      </c>
      <c r="AF110" s="72">
        <v>3</v>
      </c>
      <c r="AG110" s="75">
        <f t="shared" si="7"/>
        <v>1</v>
      </c>
      <c r="AH110" s="100" t="s">
        <v>1031</v>
      </c>
      <c r="AI110" s="71" t="s">
        <v>504</v>
      </c>
      <c r="AJ110" s="71" t="s">
        <v>1032</v>
      </c>
      <c r="AK110" s="72">
        <v>3</v>
      </c>
      <c r="AL110" s="648">
        <v>3</v>
      </c>
      <c r="AM110" s="676">
        <f>+(Tabla4[[#This Row],[Avance cuantitativo
III trimestre]]/Tabla4[[#This Row],[Programación  meta
III trimestre ]])*100%</f>
        <v>1</v>
      </c>
      <c r="AN110" s="640" t="s">
        <v>1033</v>
      </c>
      <c r="AO110" s="36" t="s">
        <v>504</v>
      </c>
      <c r="AP110" s="71" t="s">
        <v>1034</v>
      </c>
      <c r="AQ110" s="102">
        <v>3</v>
      </c>
      <c r="AR110" s="69">
        <v>0</v>
      </c>
      <c r="AS110" s="71" t="s">
        <v>496</v>
      </c>
      <c r="AT110" s="71" t="s">
        <v>496</v>
      </c>
      <c r="AU110" s="71" t="s">
        <v>496</v>
      </c>
      <c r="AV110" s="604"/>
      <c r="AW110" s="601">
        <f>+Tabla4[[#This Row],[Programación  meta
I trimestre ]]+Tabla4[[#This Row],[Programación  meta
II trimestre ]]+Tabla4[[#This Row],[Programación  meta
III trimestre ]]+Tabla4[[#This Row],[Programación  meta
IV trimestre ]]</f>
        <v>12</v>
      </c>
      <c r="AX110" s="584">
        <f>+Tabla4[[#This Row],[Avance cuantitativo
I trimestre]]+Tabla4[[#This Row],[Avance cuantitativo
II trimestre]]+Tabla4[[#This Row],[Avance cuantitativo
III trimestre]]+AR110</f>
        <v>9</v>
      </c>
      <c r="AY110" s="602">
        <f t="shared" si="8"/>
        <v>0.75</v>
      </c>
      <c r="AZ110" s="606" t="s">
        <v>496</v>
      </c>
      <c r="BA110" s="39"/>
    </row>
    <row r="111" spans="1:81" s="40" customFormat="1" ht="17.25" customHeight="1" x14ac:dyDescent="0.2">
      <c r="A111" s="39"/>
      <c r="B111" s="108" t="s">
        <v>320</v>
      </c>
      <c r="C111" s="71" t="s">
        <v>48</v>
      </c>
      <c r="D111" s="71" t="s">
        <v>174</v>
      </c>
      <c r="E111" s="71" t="s">
        <v>533</v>
      </c>
      <c r="F111" s="71" t="s">
        <v>1035</v>
      </c>
      <c r="G111" s="71" t="s">
        <v>186</v>
      </c>
      <c r="H111" s="71" t="s">
        <v>212</v>
      </c>
      <c r="I111" s="71" t="s">
        <v>25</v>
      </c>
      <c r="J111" s="71" t="s">
        <v>106</v>
      </c>
      <c r="K111" s="71" t="s">
        <v>325</v>
      </c>
      <c r="L111" s="71" t="s">
        <v>257</v>
      </c>
      <c r="M111" s="71" t="s">
        <v>233</v>
      </c>
      <c r="N111" s="72">
        <v>97</v>
      </c>
      <c r="O111" s="71" t="s">
        <v>1036</v>
      </c>
      <c r="P111" s="72">
        <v>5</v>
      </c>
      <c r="Q111" s="72">
        <f>+Y111+AE111+AK111+AQ111</f>
        <v>5</v>
      </c>
      <c r="R111" s="71" t="s">
        <v>45</v>
      </c>
      <c r="S111" s="71" t="s">
        <v>1037</v>
      </c>
      <c r="T111" s="71" t="s">
        <v>1038</v>
      </c>
      <c r="U111" s="73">
        <v>44562</v>
      </c>
      <c r="V111" s="71" t="s">
        <v>491</v>
      </c>
      <c r="W111" s="71" t="s">
        <v>172</v>
      </c>
      <c r="X111" s="71" t="s">
        <v>1039</v>
      </c>
      <c r="Y111" s="72">
        <v>2</v>
      </c>
      <c r="Z111" s="72">
        <v>2</v>
      </c>
      <c r="AA111" s="96">
        <f t="shared" si="10"/>
        <v>1</v>
      </c>
      <c r="AB111" s="100" t="s">
        <v>1040</v>
      </c>
      <c r="AC111" s="99" t="s">
        <v>504</v>
      </c>
      <c r="AD111" s="71" t="s">
        <v>1041</v>
      </c>
      <c r="AE111" s="75">
        <v>1</v>
      </c>
      <c r="AF111" s="75">
        <v>1</v>
      </c>
      <c r="AG111" s="75">
        <f t="shared" ref="AG111:AG142" si="11">(AF111/AE111)</f>
        <v>1</v>
      </c>
      <c r="AH111" s="100" t="s">
        <v>1042</v>
      </c>
      <c r="AI111" s="71" t="s">
        <v>504</v>
      </c>
      <c r="AJ111" s="71" t="s">
        <v>1043</v>
      </c>
      <c r="AK111" s="72">
        <v>1</v>
      </c>
      <c r="AL111" s="639">
        <v>1</v>
      </c>
      <c r="AM111" s="676">
        <f>+(Tabla4[[#This Row],[Avance cuantitativo
III trimestre]]/Tabla4[[#This Row],[Programación  meta
III trimestre ]])*100%</f>
        <v>1</v>
      </c>
      <c r="AN111" s="640" t="s">
        <v>1044</v>
      </c>
      <c r="AO111" s="36" t="s">
        <v>504</v>
      </c>
      <c r="AP111" s="71" t="s">
        <v>1045</v>
      </c>
      <c r="AQ111" s="102">
        <v>1</v>
      </c>
      <c r="AR111" s="69">
        <v>0</v>
      </c>
      <c r="AS111" s="71" t="s">
        <v>496</v>
      </c>
      <c r="AT111" s="71" t="s">
        <v>496</v>
      </c>
      <c r="AU111" s="71" t="s">
        <v>496</v>
      </c>
      <c r="AV111" s="604"/>
      <c r="AW111" s="601">
        <f>+Tabla4[[#This Row],[Programación  meta
I trimestre ]]+Tabla4[[#This Row],[Programación  meta
II trimestre ]]+Tabla4[[#This Row],[Programación  meta
III trimestre ]]+Tabla4[[#This Row],[Programación  meta
IV trimestre ]]</f>
        <v>5</v>
      </c>
      <c r="AX111" s="584">
        <f>+Tabla4[[#This Row],[Avance cuantitativo
I trimestre]]+Tabla4[[#This Row],[Avance cuantitativo
II trimestre]]+Tabla4[[#This Row],[Avance cuantitativo
III trimestre]]+AR111</f>
        <v>4</v>
      </c>
      <c r="AY111" s="602">
        <f t="shared" si="8"/>
        <v>0.8</v>
      </c>
      <c r="AZ111" s="606" t="s">
        <v>496</v>
      </c>
      <c r="BA111" s="39"/>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row>
    <row r="112" spans="1:81" s="54" customFormat="1" ht="17.25" customHeight="1" x14ac:dyDescent="0.2">
      <c r="A112" s="55"/>
      <c r="B112" s="557" t="s">
        <v>320</v>
      </c>
      <c r="C112" s="99" t="s">
        <v>48</v>
      </c>
      <c r="D112" s="99" t="s">
        <v>174</v>
      </c>
      <c r="E112" s="99" t="s">
        <v>533</v>
      </c>
      <c r="F112" s="99" t="s">
        <v>1046</v>
      </c>
      <c r="G112" s="99" t="s">
        <v>186</v>
      </c>
      <c r="H112" s="99" t="s">
        <v>212</v>
      </c>
      <c r="I112" s="99" t="s">
        <v>25</v>
      </c>
      <c r="J112" s="99" t="s">
        <v>106</v>
      </c>
      <c r="K112" s="99" t="s">
        <v>325</v>
      </c>
      <c r="L112" s="99" t="s">
        <v>257</v>
      </c>
      <c r="M112" s="99" t="s">
        <v>225</v>
      </c>
      <c r="N112" s="122">
        <v>98</v>
      </c>
      <c r="O112" s="99" t="s">
        <v>1047</v>
      </c>
      <c r="P112" s="121">
        <v>1</v>
      </c>
      <c r="Q112" s="75">
        <f>(+Y112+AE112+AK112+AQ112)/4</f>
        <v>1</v>
      </c>
      <c r="R112" s="99" t="s">
        <v>30</v>
      </c>
      <c r="S112" s="99" t="s">
        <v>1048</v>
      </c>
      <c r="T112" s="71" t="s">
        <v>1049</v>
      </c>
      <c r="U112" s="558">
        <v>44562</v>
      </c>
      <c r="V112" s="99" t="s">
        <v>491</v>
      </c>
      <c r="W112" s="99" t="s">
        <v>172</v>
      </c>
      <c r="X112" s="99" t="s">
        <v>1050</v>
      </c>
      <c r="Y112" s="75">
        <v>1</v>
      </c>
      <c r="Z112" s="75">
        <v>0.94</v>
      </c>
      <c r="AA112" s="559">
        <f t="shared" si="10"/>
        <v>0.94</v>
      </c>
      <c r="AB112" s="100" t="s">
        <v>1051</v>
      </c>
      <c r="AC112" s="99" t="s">
        <v>504</v>
      </c>
      <c r="AD112" s="99" t="s">
        <v>1052</v>
      </c>
      <c r="AE112" s="121">
        <v>1</v>
      </c>
      <c r="AF112" s="75">
        <v>1</v>
      </c>
      <c r="AG112" s="75">
        <f t="shared" si="11"/>
        <v>1</v>
      </c>
      <c r="AH112" s="100" t="s">
        <v>1053</v>
      </c>
      <c r="AI112" s="71" t="s">
        <v>504</v>
      </c>
      <c r="AJ112" s="99" t="s">
        <v>1054</v>
      </c>
      <c r="AK112" s="121">
        <v>1</v>
      </c>
      <c r="AL112" s="639">
        <v>1</v>
      </c>
      <c r="AM112" s="676">
        <f>+(Tabla4[[#This Row],[Avance cuantitativo
III trimestre]]/Tabla4[[#This Row],[Programación  meta
III trimestre ]])*100%</f>
        <v>1</v>
      </c>
      <c r="AN112" s="640" t="s">
        <v>1055</v>
      </c>
      <c r="AO112" s="36" t="s">
        <v>504</v>
      </c>
      <c r="AP112" s="99" t="s">
        <v>1056</v>
      </c>
      <c r="AQ112" s="619">
        <v>1</v>
      </c>
      <c r="AR112" s="69">
        <v>0</v>
      </c>
      <c r="AS112" s="71" t="s">
        <v>496</v>
      </c>
      <c r="AT112" s="71" t="s">
        <v>496</v>
      </c>
      <c r="AU112" s="71" t="s">
        <v>496</v>
      </c>
      <c r="AV112" s="620"/>
      <c r="AW112" s="603">
        <f>+(Tabla4[[#This Row],[Programación  meta
I trimestre ]]+Tabla4[[#This Row],[Programación  meta
II trimestre ]]+Tabla4[[#This Row],[Programación  meta
III trimestre ]]+Tabla4[[#This Row],[Programación  meta
IV trimestre ]])/4</f>
        <v>1</v>
      </c>
      <c r="AX112" s="602">
        <f>+(Tabla4[[#This Row],[Avance cuantitativo
I trimestre]]+Tabla4[[#This Row],[Avance cuantitativo
II trimestre]]+Tabla4[[#This Row],[Avance cuantitativo
III trimestre]]+AR112)/4</f>
        <v>0.73499999999999999</v>
      </c>
      <c r="AY112" s="602">
        <f t="shared" si="8"/>
        <v>0.73499999999999999</v>
      </c>
      <c r="AZ112" s="606" t="s">
        <v>496</v>
      </c>
      <c r="BA112" s="55"/>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row>
    <row r="113" spans="1:81" s="52" customFormat="1" ht="17.25" customHeight="1" x14ac:dyDescent="0.2">
      <c r="A113" s="55"/>
      <c r="B113" s="641" t="s">
        <v>320</v>
      </c>
      <c r="C113" s="92" t="s">
        <v>48</v>
      </c>
      <c r="D113" s="92" t="s">
        <v>174</v>
      </c>
      <c r="E113" s="92" t="s">
        <v>533</v>
      </c>
      <c r="F113" s="92" t="s">
        <v>1057</v>
      </c>
      <c r="G113" s="92" t="s">
        <v>104</v>
      </c>
      <c r="H113" s="92" t="s">
        <v>212</v>
      </c>
      <c r="I113" s="92" t="s">
        <v>55</v>
      </c>
      <c r="J113" s="92" t="s">
        <v>1058</v>
      </c>
      <c r="K113" s="92" t="s">
        <v>325</v>
      </c>
      <c r="L113" s="92" t="s">
        <v>1059</v>
      </c>
      <c r="M113" s="92" t="s">
        <v>225</v>
      </c>
      <c r="N113" s="567">
        <v>99</v>
      </c>
      <c r="O113" s="92" t="s">
        <v>1060</v>
      </c>
      <c r="P113" s="567">
        <v>3</v>
      </c>
      <c r="Q113" s="122">
        <f>+Y113+AE113+AK113+AQ113</f>
        <v>3</v>
      </c>
      <c r="R113" s="92" t="s">
        <v>45</v>
      </c>
      <c r="S113" s="92" t="s">
        <v>1061</v>
      </c>
      <c r="T113" s="92" t="s">
        <v>1062</v>
      </c>
      <c r="U113" s="575">
        <v>44562</v>
      </c>
      <c r="V113" s="92" t="s">
        <v>491</v>
      </c>
      <c r="W113" s="92" t="s">
        <v>172</v>
      </c>
      <c r="X113" s="92" t="s">
        <v>1063</v>
      </c>
      <c r="Y113" s="567">
        <v>1</v>
      </c>
      <c r="Z113" s="567">
        <v>1</v>
      </c>
      <c r="AA113" s="576">
        <f t="shared" si="10"/>
        <v>1</v>
      </c>
      <c r="AB113" s="100" t="s">
        <v>1064</v>
      </c>
      <c r="AC113" s="99" t="s">
        <v>504</v>
      </c>
      <c r="AD113" s="92" t="s">
        <v>1065</v>
      </c>
      <c r="AE113" s="567">
        <v>1</v>
      </c>
      <c r="AF113" s="642">
        <v>1</v>
      </c>
      <c r="AG113" s="121">
        <f t="shared" si="11"/>
        <v>1</v>
      </c>
      <c r="AH113" s="656" t="s">
        <v>1066</v>
      </c>
      <c r="AI113" s="99" t="s">
        <v>504</v>
      </c>
      <c r="AJ113" s="92" t="s">
        <v>1067</v>
      </c>
      <c r="AK113" s="567">
        <v>1</v>
      </c>
      <c r="AL113" s="643">
        <v>1</v>
      </c>
      <c r="AM113" s="676">
        <f>+(Tabla4[[#This Row],[Avance cuantitativo
III trimestre]]/Tabla4[[#This Row],[Programación  meta
III trimestre ]])*100%</f>
        <v>1</v>
      </c>
      <c r="AN113" s="640" t="s">
        <v>1068</v>
      </c>
      <c r="AO113" s="36" t="s">
        <v>504</v>
      </c>
      <c r="AP113" s="92" t="s">
        <v>492</v>
      </c>
      <c r="AQ113" s="644">
        <v>0</v>
      </c>
      <c r="AR113" s="69">
        <v>0</v>
      </c>
      <c r="AS113" s="114" t="s">
        <v>496</v>
      </c>
      <c r="AT113" s="114" t="s">
        <v>496</v>
      </c>
      <c r="AU113" s="114" t="s">
        <v>496</v>
      </c>
      <c r="AV113" s="620"/>
      <c r="AW113" s="645">
        <f>+Tabla4[[#This Row],[Programación  meta
I trimestre ]]+Tabla4[[#This Row],[Programación  meta
II trimestre ]]+Tabla4[[#This Row],[Programación  meta
III trimestre ]]+Tabla4[[#This Row],[Programación  meta
IV trimestre ]]</f>
        <v>3</v>
      </c>
      <c r="AX113" s="646">
        <f>+Tabla4[[#This Row],[Avance cuantitativo
I trimestre]]+Tabla4[[#This Row],[Avance cuantitativo
II trimestre]]+Tabla4[[#This Row],[Avance cuantitativo
III trimestre]]+AR113</f>
        <v>3</v>
      </c>
      <c r="AY113" s="647">
        <f t="shared" si="8"/>
        <v>1</v>
      </c>
      <c r="AZ113" s="610" t="s">
        <v>608</v>
      </c>
      <c r="BA113" s="55"/>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row>
    <row r="114" spans="1:81" s="40" customFormat="1" ht="17.25" customHeight="1" x14ac:dyDescent="0.2">
      <c r="B114" s="108" t="s">
        <v>320</v>
      </c>
      <c r="C114" s="71" t="s">
        <v>48</v>
      </c>
      <c r="D114" s="68" t="s">
        <v>174</v>
      </c>
      <c r="E114" s="68" t="s">
        <v>102</v>
      </c>
      <c r="F114" s="68" t="s">
        <v>336</v>
      </c>
      <c r="G114" s="68" t="s">
        <v>186</v>
      </c>
      <c r="H114" s="68" t="s">
        <v>79</v>
      </c>
      <c r="I114" s="68" t="s">
        <v>55</v>
      </c>
      <c r="J114" s="68" t="s">
        <v>106</v>
      </c>
      <c r="K114" s="68" t="s">
        <v>402</v>
      </c>
      <c r="L114" s="68" t="s">
        <v>252</v>
      </c>
      <c r="M114" s="71" t="s">
        <v>225</v>
      </c>
      <c r="N114" s="72">
        <v>100</v>
      </c>
      <c r="O114" s="68" t="s">
        <v>1069</v>
      </c>
      <c r="P114" s="74">
        <v>1</v>
      </c>
      <c r="Q114" s="75">
        <f>(+Y114+AE114+AK114+AQ114)/4</f>
        <v>1</v>
      </c>
      <c r="R114" s="68" t="s">
        <v>30</v>
      </c>
      <c r="S114" s="68" t="s">
        <v>1070</v>
      </c>
      <c r="T114" s="68" t="s">
        <v>570</v>
      </c>
      <c r="U114" s="70">
        <v>44562</v>
      </c>
      <c r="V114" s="70">
        <v>44926</v>
      </c>
      <c r="W114" s="68" t="s">
        <v>172</v>
      </c>
      <c r="X114" s="68" t="s">
        <v>571</v>
      </c>
      <c r="Y114" s="74">
        <v>1</v>
      </c>
      <c r="Z114" s="74">
        <v>0.5</v>
      </c>
      <c r="AA114" s="96">
        <f t="shared" si="10"/>
        <v>0.5</v>
      </c>
      <c r="AB114" s="116" t="s">
        <v>1071</v>
      </c>
      <c r="AC114" s="99" t="s">
        <v>504</v>
      </c>
      <c r="AD114" s="68" t="s">
        <v>571</v>
      </c>
      <c r="AE114" s="74">
        <v>1</v>
      </c>
      <c r="AF114" s="75">
        <v>1</v>
      </c>
      <c r="AG114" s="75">
        <f t="shared" si="11"/>
        <v>1</v>
      </c>
      <c r="AH114" s="554" t="s">
        <v>1072</v>
      </c>
      <c r="AI114" s="71" t="s">
        <v>504</v>
      </c>
      <c r="AJ114" s="68" t="s">
        <v>571</v>
      </c>
      <c r="AK114" s="74">
        <v>1</v>
      </c>
      <c r="AL114" s="631">
        <v>1</v>
      </c>
      <c r="AM114" s="676">
        <f>+(Tabla4[[#This Row],[Avance cuantitativo
III trimestre]]/Tabla4[[#This Row],[Programación  meta
III trimestre ]])*100%</f>
        <v>1</v>
      </c>
      <c r="AN114" s="554" t="s">
        <v>1073</v>
      </c>
      <c r="AO114" s="36" t="s">
        <v>504</v>
      </c>
      <c r="AP114" s="68" t="s">
        <v>571</v>
      </c>
      <c r="AQ114" s="103">
        <v>1</v>
      </c>
      <c r="AR114" s="69">
        <v>0</v>
      </c>
      <c r="AS114" s="76"/>
      <c r="AT114" s="76"/>
      <c r="AU114" s="76"/>
      <c r="AV114" s="607"/>
      <c r="AW114" s="603">
        <f>+(Tabla4[[#This Row],[Programación  meta
I trimestre ]]+Tabla4[[#This Row],[Programación  meta
II trimestre ]]+Tabla4[[#This Row],[Programación  meta
III trimestre ]]+Tabla4[[#This Row],[Programación  meta
IV trimestre ]])/4</f>
        <v>1</v>
      </c>
      <c r="AX114" s="602">
        <f>+(Tabla4[[#This Row],[Avance cuantitativo
I trimestre]]+Tabla4[[#This Row],[Avance cuantitativo
II trimestre]]+Tabla4[[#This Row],[Avance cuantitativo
III trimestre]]+AR114)/4</f>
        <v>0.625</v>
      </c>
      <c r="AY114" s="602">
        <f t="shared" si="8"/>
        <v>0.625</v>
      </c>
      <c r="AZ114" s="609"/>
    </row>
    <row r="115" spans="1:81" s="40" customFormat="1" ht="17.25" customHeight="1" x14ac:dyDescent="0.2">
      <c r="B115" s="110" t="s">
        <v>308</v>
      </c>
      <c r="C115" s="71" t="s">
        <v>48</v>
      </c>
      <c r="D115" s="76" t="s">
        <v>575</v>
      </c>
      <c r="E115" s="71" t="s">
        <v>533</v>
      </c>
      <c r="F115" s="76" t="s">
        <v>1074</v>
      </c>
      <c r="G115" s="76" t="s">
        <v>23</v>
      </c>
      <c r="H115" s="76" t="s">
        <v>137</v>
      </c>
      <c r="I115" s="76" t="s">
        <v>25</v>
      </c>
      <c r="J115" s="76" t="s">
        <v>138</v>
      </c>
      <c r="K115" s="76" t="s">
        <v>363</v>
      </c>
      <c r="L115" s="76" t="s">
        <v>43</v>
      </c>
      <c r="M115" s="76" t="s">
        <v>225</v>
      </c>
      <c r="N115" s="72">
        <v>101</v>
      </c>
      <c r="O115" s="76" t="s">
        <v>1075</v>
      </c>
      <c r="P115" s="118">
        <v>1</v>
      </c>
      <c r="Q115" s="29">
        <f>+AK115</f>
        <v>1</v>
      </c>
      <c r="R115" s="76" t="s">
        <v>60</v>
      </c>
      <c r="S115" s="76" t="s">
        <v>1076</v>
      </c>
      <c r="T115" s="76" t="s">
        <v>1077</v>
      </c>
      <c r="U115" s="79">
        <v>44562</v>
      </c>
      <c r="V115" s="79">
        <v>44834</v>
      </c>
      <c r="W115" s="76" t="s">
        <v>152</v>
      </c>
      <c r="X115" s="76" t="s">
        <v>492</v>
      </c>
      <c r="Y115" s="118">
        <v>0</v>
      </c>
      <c r="Z115" s="560">
        <v>1</v>
      </c>
      <c r="AA115" s="81"/>
      <c r="AB115" s="561" t="s">
        <v>1078</v>
      </c>
      <c r="AC115" s="69"/>
      <c r="AD115" s="76" t="s">
        <v>1079</v>
      </c>
      <c r="AE115" s="118">
        <v>0.5</v>
      </c>
      <c r="AF115" s="74">
        <v>0.5</v>
      </c>
      <c r="AG115" s="74">
        <f t="shared" si="11"/>
        <v>1</v>
      </c>
      <c r="AH115" s="76" t="s">
        <v>1080</v>
      </c>
      <c r="AI115" s="71" t="s">
        <v>504</v>
      </c>
      <c r="AJ115" s="76" t="s">
        <v>1081</v>
      </c>
      <c r="AK115" s="118">
        <v>1</v>
      </c>
      <c r="AL115" s="631">
        <v>1</v>
      </c>
      <c r="AM115" s="676">
        <f>+(Tabla4[[#This Row],[Avance cuantitativo
III trimestre]]/Tabla4[[#This Row],[Programación  meta
III trimestre ]])*100%</f>
        <v>1</v>
      </c>
      <c r="AN115" s="640" t="s">
        <v>1080</v>
      </c>
      <c r="AO115" s="36" t="s">
        <v>504</v>
      </c>
      <c r="AP115" s="84" t="s">
        <v>492</v>
      </c>
      <c r="AQ115" s="120">
        <v>0</v>
      </c>
      <c r="AR115" s="69">
        <v>0</v>
      </c>
      <c r="AS115" s="76"/>
      <c r="AT115" s="76"/>
      <c r="AU115" s="76"/>
      <c r="AV115" s="607"/>
      <c r="AW115" s="603">
        <f>+Tabla4[[#This Row],[Programación  meta
III trimestre ]]</f>
        <v>1</v>
      </c>
      <c r="AX115" s="602">
        <f>+Tabla4[[#This Row],[Avance cuantitativo
I trimestre]]</f>
        <v>1</v>
      </c>
      <c r="AY115" s="602">
        <f t="shared" si="8"/>
        <v>1</v>
      </c>
      <c r="AZ115" s="610" t="s">
        <v>608</v>
      </c>
    </row>
    <row r="116" spans="1:81" s="40" customFormat="1" ht="17.25" customHeight="1" x14ac:dyDescent="0.2">
      <c r="B116" s="109" t="s">
        <v>308</v>
      </c>
      <c r="C116" s="71" t="s">
        <v>48</v>
      </c>
      <c r="D116" s="68" t="s">
        <v>575</v>
      </c>
      <c r="E116" s="71" t="s">
        <v>533</v>
      </c>
      <c r="F116" s="68" t="s">
        <v>1074</v>
      </c>
      <c r="G116" s="68" t="s">
        <v>23</v>
      </c>
      <c r="H116" s="68" t="s">
        <v>137</v>
      </c>
      <c r="I116" s="68" t="s">
        <v>25</v>
      </c>
      <c r="J116" s="68" t="s">
        <v>138</v>
      </c>
      <c r="K116" s="68" t="s">
        <v>360</v>
      </c>
      <c r="L116" s="68" t="s">
        <v>58</v>
      </c>
      <c r="M116" s="76"/>
      <c r="N116" s="72">
        <v>102</v>
      </c>
      <c r="O116" s="68" t="s">
        <v>1082</v>
      </c>
      <c r="P116" s="74">
        <v>1</v>
      </c>
      <c r="Q116" s="75">
        <f t="shared" ref="Q116:Q121" si="12">(+Y116+AE116+AK116+AQ116)/4</f>
        <v>1</v>
      </c>
      <c r="R116" s="68" t="s">
        <v>30</v>
      </c>
      <c r="S116" s="68" t="s">
        <v>1083</v>
      </c>
      <c r="T116" s="68" t="s">
        <v>1084</v>
      </c>
      <c r="U116" s="70">
        <v>44562</v>
      </c>
      <c r="V116" s="70">
        <v>44926</v>
      </c>
      <c r="W116" s="68" t="s">
        <v>152</v>
      </c>
      <c r="X116" s="68" t="s">
        <v>1085</v>
      </c>
      <c r="Y116" s="74">
        <v>1</v>
      </c>
      <c r="Z116" s="562">
        <v>1</v>
      </c>
      <c r="AA116" s="97">
        <f t="shared" ref="AA116:AA121" si="13">(Z116/Y116)</f>
        <v>1</v>
      </c>
      <c r="AB116" s="563" t="s">
        <v>1086</v>
      </c>
      <c r="AC116" s="99" t="s">
        <v>504</v>
      </c>
      <c r="AD116" s="68" t="s">
        <v>1087</v>
      </c>
      <c r="AE116" s="74">
        <v>1</v>
      </c>
      <c r="AF116" s="74">
        <v>1</v>
      </c>
      <c r="AG116" s="74">
        <f t="shared" si="11"/>
        <v>1</v>
      </c>
      <c r="AH116" s="76" t="s">
        <v>1088</v>
      </c>
      <c r="AI116" s="71" t="s">
        <v>504</v>
      </c>
      <c r="AJ116" s="68" t="s">
        <v>1087</v>
      </c>
      <c r="AK116" s="74">
        <v>1</v>
      </c>
      <c r="AL116" s="631">
        <v>1</v>
      </c>
      <c r="AM116" s="676">
        <f>+(Tabla4[[#This Row],[Avance cuantitativo
III trimestre]]/Tabla4[[#This Row],[Programación  meta
III trimestre ]])*100%</f>
        <v>1</v>
      </c>
      <c r="AN116" s="640" t="s">
        <v>1089</v>
      </c>
      <c r="AO116" s="36" t="s">
        <v>504</v>
      </c>
      <c r="AP116" s="68" t="s">
        <v>1087</v>
      </c>
      <c r="AQ116" s="103">
        <v>1</v>
      </c>
      <c r="AR116" s="69">
        <v>0</v>
      </c>
      <c r="AS116" s="76"/>
      <c r="AT116" s="76"/>
      <c r="AU116" s="76"/>
      <c r="AV116" s="607"/>
      <c r="AW116" s="603">
        <f>+(Tabla4[[#This Row],[Programación  meta
I trimestre ]]+Tabla4[[#This Row],[Programación  meta
II trimestre ]]+Tabla4[[#This Row],[Programación  meta
III trimestre ]]+Tabla4[[#This Row],[Programación  meta
IV trimestre ]])/4</f>
        <v>1</v>
      </c>
      <c r="AX116" s="602">
        <f>+(Tabla4[[#This Row],[Avance cuantitativo
I trimestre]]+Tabla4[[#This Row],[Avance cuantitativo
II trimestre]]+Tabla4[[#This Row],[Avance cuantitativo
III trimestre]]+AR116)/4</f>
        <v>0.75</v>
      </c>
      <c r="AY116" s="602">
        <f t="shared" si="8"/>
        <v>0.75</v>
      </c>
      <c r="AZ116" s="609"/>
    </row>
    <row r="117" spans="1:81" s="40" customFormat="1" ht="17.25" customHeight="1" x14ac:dyDescent="0.2">
      <c r="B117" s="109" t="s">
        <v>308</v>
      </c>
      <c r="C117" s="71" t="s">
        <v>48</v>
      </c>
      <c r="D117" s="68" t="s">
        <v>575</v>
      </c>
      <c r="E117" s="71" t="s">
        <v>533</v>
      </c>
      <c r="F117" s="68" t="s">
        <v>1074</v>
      </c>
      <c r="G117" s="68" t="s">
        <v>23</v>
      </c>
      <c r="H117" s="68" t="s">
        <v>137</v>
      </c>
      <c r="I117" s="68" t="s">
        <v>25</v>
      </c>
      <c r="J117" s="68" t="s">
        <v>138</v>
      </c>
      <c r="K117" s="68" t="s">
        <v>360</v>
      </c>
      <c r="L117" s="68" t="s">
        <v>72</v>
      </c>
      <c r="M117" s="68" t="s">
        <v>225</v>
      </c>
      <c r="N117" s="72">
        <v>103</v>
      </c>
      <c r="O117" s="68" t="s">
        <v>1090</v>
      </c>
      <c r="P117" s="74">
        <v>1</v>
      </c>
      <c r="Q117" s="75">
        <f t="shared" si="12"/>
        <v>1</v>
      </c>
      <c r="R117" s="68" t="s">
        <v>30</v>
      </c>
      <c r="S117" s="68" t="s">
        <v>1091</v>
      </c>
      <c r="T117" s="68" t="s">
        <v>1084</v>
      </c>
      <c r="U117" s="70">
        <v>44562</v>
      </c>
      <c r="V117" s="70">
        <v>44926</v>
      </c>
      <c r="W117" s="68" t="s">
        <v>152</v>
      </c>
      <c r="X117" s="68" t="s">
        <v>1085</v>
      </c>
      <c r="Y117" s="74">
        <v>1</v>
      </c>
      <c r="Z117" s="562">
        <v>1</v>
      </c>
      <c r="AA117" s="97">
        <f t="shared" si="13"/>
        <v>1</v>
      </c>
      <c r="AB117" s="563" t="s">
        <v>1092</v>
      </c>
      <c r="AC117" s="99" t="s">
        <v>504</v>
      </c>
      <c r="AD117" s="68" t="s">
        <v>1087</v>
      </c>
      <c r="AE117" s="74">
        <v>1</v>
      </c>
      <c r="AF117" s="74">
        <v>1</v>
      </c>
      <c r="AG117" s="74">
        <f t="shared" si="11"/>
        <v>1</v>
      </c>
      <c r="AH117" s="76" t="s">
        <v>1088</v>
      </c>
      <c r="AI117" s="71" t="s">
        <v>504</v>
      </c>
      <c r="AJ117" s="68" t="s">
        <v>1087</v>
      </c>
      <c r="AK117" s="74">
        <v>1</v>
      </c>
      <c r="AL117" s="631">
        <v>1</v>
      </c>
      <c r="AM117" s="676">
        <f>+(Tabla4[[#This Row],[Avance cuantitativo
III trimestre]]/Tabla4[[#This Row],[Programación  meta
III trimestre ]])*100%</f>
        <v>1</v>
      </c>
      <c r="AN117" s="687" t="s">
        <v>1089</v>
      </c>
      <c r="AO117" s="36" t="s">
        <v>504</v>
      </c>
      <c r="AP117" s="68" t="s">
        <v>1087</v>
      </c>
      <c r="AQ117" s="103">
        <v>1</v>
      </c>
      <c r="AR117" s="69">
        <v>0</v>
      </c>
      <c r="AS117" s="76"/>
      <c r="AT117" s="76"/>
      <c r="AU117" s="76"/>
      <c r="AV117" s="607"/>
      <c r="AW117" s="603">
        <f>+(Tabla4[[#This Row],[Programación  meta
I trimestre ]]+Tabla4[[#This Row],[Programación  meta
II trimestre ]]+Tabla4[[#This Row],[Programación  meta
III trimestre ]]+Tabla4[[#This Row],[Programación  meta
IV trimestre ]])/4</f>
        <v>1</v>
      </c>
      <c r="AX117" s="602">
        <f>+(Tabla4[[#This Row],[Avance cuantitativo
I trimestre]]+Tabla4[[#This Row],[Avance cuantitativo
II trimestre]]+Tabla4[[#This Row],[Avance cuantitativo
III trimestre]]+AR117)/4</f>
        <v>0.75</v>
      </c>
      <c r="AY117" s="602">
        <f t="shared" si="8"/>
        <v>0.75</v>
      </c>
      <c r="AZ117" s="609"/>
    </row>
    <row r="118" spans="1:81" s="40" customFormat="1" ht="17.25" customHeight="1" x14ac:dyDescent="0.2">
      <c r="B118" s="109" t="s">
        <v>308</v>
      </c>
      <c r="C118" s="71" t="s">
        <v>48</v>
      </c>
      <c r="D118" s="68" t="s">
        <v>575</v>
      </c>
      <c r="E118" s="71" t="s">
        <v>533</v>
      </c>
      <c r="F118" s="68" t="s">
        <v>1074</v>
      </c>
      <c r="G118" s="68" t="s">
        <v>23</v>
      </c>
      <c r="H118" s="68" t="s">
        <v>137</v>
      </c>
      <c r="I118" s="68" t="s">
        <v>25</v>
      </c>
      <c r="J118" s="68" t="s">
        <v>138</v>
      </c>
      <c r="K118" s="68" t="s">
        <v>363</v>
      </c>
      <c r="L118" s="68" t="s">
        <v>85</v>
      </c>
      <c r="M118" s="68" t="s">
        <v>225</v>
      </c>
      <c r="N118" s="72">
        <v>104</v>
      </c>
      <c r="O118" s="68" t="s">
        <v>1093</v>
      </c>
      <c r="P118" s="74">
        <v>1</v>
      </c>
      <c r="Q118" s="75">
        <f t="shared" si="12"/>
        <v>1</v>
      </c>
      <c r="R118" s="68" t="s">
        <v>30</v>
      </c>
      <c r="S118" s="68" t="s">
        <v>1094</v>
      </c>
      <c r="T118" s="68" t="s">
        <v>1095</v>
      </c>
      <c r="U118" s="70">
        <v>44562</v>
      </c>
      <c r="V118" s="70">
        <v>44926</v>
      </c>
      <c r="W118" s="68" t="s">
        <v>152</v>
      </c>
      <c r="X118" s="68" t="s">
        <v>1085</v>
      </c>
      <c r="Y118" s="74">
        <v>1</v>
      </c>
      <c r="Z118" s="562">
        <v>1</v>
      </c>
      <c r="AA118" s="97">
        <f t="shared" si="13"/>
        <v>1</v>
      </c>
      <c r="AB118" s="563" t="s">
        <v>1096</v>
      </c>
      <c r="AC118" s="99" t="s">
        <v>504</v>
      </c>
      <c r="AD118" s="68" t="s">
        <v>1087</v>
      </c>
      <c r="AE118" s="74">
        <v>1</v>
      </c>
      <c r="AF118" s="74">
        <v>1</v>
      </c>
      <c r="AG118" s="74">
        <f t="shared" si="11"/>
        <v>1</v>
      </c>
      <c r="AH118" s="76" t="s">
        <v>1097</v>
      </c>
      <c r="AI118" s="71" t="s">
        <v>504</v>
      </c>
      <c r="AJ118" s="68" t="s">
        <v>1087</v>
      </c>
      <c r="AK118" s="74">
        <v>1</v>
      </c>
      <c r="AL118" s="631">
        <v>1</v>
      </c>
      <c r="AM118" s="676">
        <f>+(Tabla4[[#This Row],[Avance cuantitativo
III trimestre]]/Tabla4[[#This Row],[Programación  meta
III trimestre ]])*100%</f>
        <v>1</v>
      </c>
      <c r="AN118" s="687" t="s">
        <v>1098</v>
      </c>
      <c r="AO118" s="36" t="s">
        <v>504</v>
      </c>
      <c r="AP118" s="68" t="s">
        <v>1087</v>
      </c>
      <c r="AQ118" s="103">
        <v>1</v>
      </c>
      <c r="AR118" s="69">
        <v>0</v>
      </c>
      <c r="AS118" s="76"/>
      <c r="AT118" s="76"/>
      <c r="AU118" s="76"/>
      <c r="AV118" s="607"/>
      <c r="AW118" s="603">
        <f>+(Tabla4[[#This Row],[Programación  meta
I trimestre ]]+Tabla4[[#This Row],[Programación  meta
II trimestre ]]+Tabla4[[#This Row],[Programación  meta
III trimestre ]]+Tabla4[[#This Row],[Programación  meta
IV trimestre ]])/4</f>
        <v>1</v>
      </c>
      <c r="AX118" s="602">
        <f>+(Tabla4[[#This Row],[Avance cuantitativo
I trimestre]]+Tabla4[[#This Row],[Avance cuantitativo
II trimestre]]+Tabla4[[#This Row],[Avance cuantitativo
III trimestre]]+AR118)/4</f>
        <v>0.75</v>
      </c>
      <c r="AY118" s="602">
        <f t="shared" si="8"/>
        <v>0.75</v>
      </c>
      <c r="AZ118" s="609"/>
    </row>
    <row r="119" spans="1:81" s="40" customFormat="1" ht="17.25" customHeight="1" x14ac:dyDescent="0.2">
      <c r="B119" s="109" t="s">
        <v>308</v>
      </c>
      <c r="C119" s="71" t="s">
        <v>48</v>
      </c>
      <c r="D119" s="68" t="s">
        <v>575</v>
      </c>
      <c r="E119" s="71" t="s">
        <v>533</v>
      </c>
      <c r="F119" s="68" t="s">
        <v>1074</v>
      </c>
      <c r="G119" s="68" t="s">
        <v>23</v>
      </c>
      <c r="H119" s="68" t="s">
        <v>137</v>
      </c>
      <c r="I119" s="68" t="s">
        <v>25</v>
      </c>
      <c r="J119" s="68" t="s">
        <v>138</v>
      </c>
      <c r="K119" s="68" t="s">
        <v>363</v>
      </c>
      <c r="L119" s="68" t="s">
        <v>130</v>
      </c>
      <c r="M119" s="68" t="s">
        <v>225</v>
      </c>
      <c r="N119" s="72">
        <v>105</v>
      </c>
      <c r="O119" s="68" t="s">
        <v>1099</v>
      </c>
      <c r="P119" s="74">
        <v>1</v>
      </c>
      <c r="Q119" s="75">
        <f t="shared" si="12"/>
        <v>1</v>
      </c>
      <c r="R119" s="68" t="s">
        <v>30</v>
      </c>
      <c r="S119" s="68" t="s">
        <v>1100</v>
      </c>
      <c r="T119" s="68" t="s">
        <v>1095</v>
      </c>
      <c r="U119" s="70">
        <v>44562</v>
      </c>
      <c r="V119" s="70">
        <v>44926</v>
      </c>
      <c r="W119" s="68" t="s">
        <v>152</v>
      </c>
      <c r="X119" s="68" t="s">
        <v>1085</v>
      </c>
      <c r="Y119" s="74">
        <v>1</v>
      </c>
      <c r="Z119" s="562">
        <v>1</v>
      </c>
      <c r="AA119" s="97">
        <f t="shared" si="13"/>
        <v>1</v>
      </c>
      <c r="AB119" s="563" t="s">
        <v>1101</v>
      </c>
      <c r="AC119" s="99" t="s">
        <v>504</v>
      </c>
      <c r="AD119" s="68" t="s">
        <v>1087</v>
      </c>
      <c r="AE119" s="74">
        <v>1</v>
      </c>
      <c r="AF119" s="74">
        <v>1</v>
      </c>
      <c r="AG119" s="74">
        <f t="shared" si="11"/>
        <v>1</v>
      </c>
      <c r="AH119" s="76" t="s">
        <v>1102</v>
      </c>
      <c r="AI119" s="71" t="s">
        <v>504</v>
      </c>
      <c r="AJ119" s="68" t="s">
        <v>1087</v>
      </c>
      <c r="AK119" s="74">
        <v>1</v>
      </c>
      <c r="AL119" s="631">
        <v>1</v>
      </c>
      <c r="AM119" s="676">
        <f>+(Tabla4[[#This Row],[Avance cuantitativo
III trimestre]]/Tabla4[[#This Row],[Programación  meta
III trimestre ]])*100%</f>
        <v>1</v>
      </c>
      <c r="AN119" s="687" t="s">
        <v>1103</v>
      </c>
      <c r="AO119" s="36" t="s">
        <v>504</v>
      </c>
      <c r="AP119" s="68" t="s">
        <v>1087</v>
      </c>
      <c r="AQ119" s="103">
        <v>1</v>
      </c>
      <c r="AR119" s="69">
        <v>0</v>
      </c>
      <c r="AS119" s="76"/>
      <c r="AT119" s="76"/>
      <c r="AU119" s="76"/>
      <c r="AV119" s="607"/>
      <c r="AW119" s="603">
        <f>+(Tabla4[[#This Row],[Programación  meta
I trimestre ]]+Tabla4[[#This Row],[Programación  meta
II trimestre ]]+Tabla4[[#This Row],[Programación  meta
III trimestre ]]+Tabla4[[#This Row],[Programación  meta
IV trimestre ]])/4</f>
        <v>1</v>
      </c>
      <c r="AX119" s="602">
        <f>+(Tabla4[[#This Row],[Avance cuantitativo
I trimestre]]+Tabla4[[#This Row],[Avance cuantitativo
II trimestre]]+Tabla4[[#This Row],[Avance cuantitativo
III trimestre]]+AR119)/4</f>
        <v>0.75</v>
      </c>
      <c r="AY119" s="602">
        <f t="shared" si="8"/>
        <v>0.75</v>
      </c>
      <c r="AZ119" s="609"/>
    </row>
    <row r="120" spans="1:81" s="40" customFormat="1" ht="17.25" customHeight="1" x14ac:dyDescent="0.2">
      <c r="B120" s="109" t="s">
        <v>308</v>
      </c>
      <c r="C120" s="71" t="s">
        <v>48</v>
      </c>
      <c r="D120" s="68" t="s">
        <v>575</v>
      </c>
      <c r="E120" s="71" t="s">
        <v>533</v>
      </c>
      <c r="F120" s="68" t="s">
        <v>1074</v>
      </c>
      <c r="G120" s="68" t="s">
        <v>23</v>
      </c>
      <c r="H120" s="68" t="s">
        <v>137</v>
      </c>
      <c r="I120" s="68" t="s">
        <v>25</v>
      </c>
      <c r="J120" s="68" t="s">
        <v>138</v>
      </c>
      <c r="K120" s="68" t="s">
        <v>363</v>
      </c>
      <c r="L120" s="68" t="s">
        <v>97</v>
      </c>
      <c r="M120" s="68" t="s">
        <v>225</v>
      </c>
      <c r="N120" s="72">
        <v>106</v>
      </c>
      <c r="O120" s="68" t="s">
        <v>1104</v>
      </c>
      <c r="P120" s="74">
        <v>1</v>
      </c>
      <c r="Q120" s="75">
        <f t="shared" si="12"/>
        <v>1</v>
      </c>
      <c r="R120" s="68" t="s">
        <v>30</v>
      </c>
      <c r="S120" s="68" t="s">
        <v>1105</v>
      </c>
      <c r="T120" s="68" t="s">
        <v>1095</v>
      </c>
      <c r="U120" s="70">
        <v>44562</v>
      </c>
      <c r="V120" s="70">
        <v>44926</v>
      </c>
      <c r="W120" s="68" t="s">
        <v>152</v>
      </c>
      <c r="X120" s="68" t="s">
        <v>1085</v>
      </c>
      <c r="Y120" s="74">
        <v>1</v>
      </c>
      <c r="Z120" s="562">
        <v>1</v>
      </c>
      <c r="AA120" s="97">
        <f t="shared" si="13"/>
        <v>1</v>
      </c>
      <c r="AB120" s="563" t="s">
        <v>1106</v>
      </c>
      <c r="AC120" s="99" t="s">
        <v>504</v>
      </c>
      <c r="AD120" s="68" t="s">
        <v>1087</v>
      </c>
      <c r="AE120" s="74">
        <v>1</v>
      </c>
      <c r="AF120" s="74">
        <v>1</v>
      </c>
      <c r="AG120" s="74">
        <f t="shared" si="11"/>
        <v>1</v>
      </c>
      <c r="AH120" s="76" t="s">
        <v>1107</v>
      </c>
      <c r="AI120" s="71" t="s">
        <v>504</v>
      </c>
      <c r="AJ120" s="68" t="s">
        <v>1087</v>
      </c>
      <c r="AK120" s="74">
        <v>1</v>
      </c>
      <c r="AL120" s="631">
        <v>1</v>
      </c>
      <c r="AM120" s="676">
        <f>+(Tabla4[[#This Row],[Avance cuantitativo
III trimestre]]/Tabla4[[#This Row],[Programación  meta
III trimestre ]])*100%</f>
        <v>1</v>
      </c>
      <c r="AN120" s="687" t="s">
        <v>1108</v>
      </c>
      <c r="AO120" s="36" t="s">
        <v>504</v>
      </c>
      <c r="AP120" s="68" t="s">
        <v>1087</v>
      </c>
      <c r="AQ120" s="103">
        <v>1</v>
      </c>
      <c r="AR120" s="69">
        <v>0</v>
      </c>
      <c r="AS120" s="76"/>
      <c r="AT120" s="76"/>
      <c r="AU120" s="76"/>
      <c r="AV120" s="607"/>
      <c r="AW120" s="603">
        <f>+(Tabla4[[#This Row],[Programación  meta
I trimestre ]]+Tabla4[[#This Row],[Programación  meta
II trimestre ]]+Tabla4[[#This Row],[Programación  meta
III trimestre ]]+Tabla4[[#This Row],[Programación  meta
IV trimestre ]])/4</f>
        <v>1</v>
      </c>
      <c r="AX120" s="602">
        <f>+(Tabla4[[#This Row],[Avance cuantitativo
I trimestre]]+Tabla4[[#This Row],[Avance cuantitativo
II trimestre]]+Tabla4[[#This Row],[Avance cuantitativo
III trimestre]]+AR120)/4</f>
        <v>0.75</v>
      </c>
      <c r="AY120" s="602">
        <f t="shared" si="8"/>
        <v>0.75</v>
      </c>
      <c r="AZ120" s="595"/>
    </row>
    <row r="121" spans="1:81" s="40" customFormat="1" ht="17.25" customHeight="1" x14ac:dyDescent="0.2">
      <c r="B121" s="110" t="s">
        <v>308</v>
      </c>
      <c r="C121" s="71" t="s">
        <v>48</v>
      </c>
      <c r="D121" s="76" t="s">
        <v>575</v>
      </c>
      <c r="E121" s="71" t="s">
        <v>533</v>
      </c>
      <c r="F121" s="76" t="s">
        <v>1074</v>
      </c>
      <c r="G121" s="76" t="s">
        <v>23</v>
      </c>
      <c r="H121" s="76" t="s">
        <v>137</v>
      </c>
      <c r="I121" s="76" t="s">
        <v>25</v>
      </c>
      <c r="J121" s="76" t="s">
        <v>138</v>
      </c>
      <c r="K121" s="76" t="s">
        <v>362</v>
      </c>
      <c r="L121" s="76" t="s">
        <v>108</v>
      </c>
      <c r="M121" s="76" t="s">
        <v>225</v>
      </c>
      <c r="N121" s="72">
        <v>107</v>
      </c>
      <c r="O121" s="76" t="s">
        <v>1109</v>
      </c>
      <c r="P121" s="118">
        <v>1</v>
      </c>
      <c r="Q121" s="29">
        <f t="shared" si="12"/>
        <v>1</v>
      </c>
      <c r="R121" s="76" t="s">
        <v>30</v>
      </c>
      <c r="S121" s="76" t="s">
        <v>1110</v>
      </c>
      <c r="T121" s="76" t="s">
        <v>1095</v>
      </c>
      <c r="U121" s="79">
        <v>44562</v>
      </c>
      <c r="V121" s="79">
        <v>44926</v>
      </c>
      <c r="W121" s="76" t="s">
        <v>152</v>
      </c>
      <c r="X121" s="76" t="s">
        <v>1085</v>
      </c>
      <c r="Y121" s="31">
        <v>1</v>
      </c>
      <c r="Z121" s="564">
        <v>1</v>
      </c>
      <c r="AA121" s="81">
        <f t="shared" si="13"/>
        <v>1</v>
      </c>
      <c r="AB121" s="565" t="s">
        <v>1111</v>
      </c>
      <c r="AC121" s="69" t="s">
        <v>504</v>
      </c>
      <c r="AD121" s="76" t="s">
        <v>1087</v>
      </c>
      <c r="AE121" s="31">
        <v>1</v>
      </c>
      <c r="AF121" s="69">
        <v>1</v>
      </c>
      <c r="AG121" s="74">
        <f t="shared" si="11"/>
        <v>1</v>
      </c>
      <c r="AH121" s="76" t="s">
        <v>1112</v>
      </c>
      <c r="AI121" s="71" t="s">
        <v>504</v>
      </c>
      <c r="AJ121" s="71" t="s">
        <v>1087</v>
      </c>
      <c r="AK121" s="81">
        <v>1</v>
      </c>
      <c r="AL121" s="631">
        <v>1</v>
      </c>
      <c r="AM121" s="676">
        <f>+(Tabla4[[#This Row],[Avance cuantitativo
III trimestre]]/Tabla4[[#This Row],[Programación  meta
III trimestre ]])*100%</f>
        <v>1</v>
      </c>
      <c r="AN121" s="687" t="s">
        <v>1113</v>
      </c>
      <c r="AO121" s="36" t="s">
        <v>504</v>
      </c>
      <c r="AP121" s="76" t="s">
        <v>1087</v>
      </c>
      <c r="AQ121" s="120">
        <v>1</v>
      </c>
      <c r="AR121" s="69">
        <v>0</v>
      </c>
      <c r="AS121" s="76"/>
      <c r="AT121" s="76"/>
      <c r="AU121" s="76"/>
      <c r="AV121" s="607"/>
      <c r="AW121" s="603">
        <f>+(Tabla4[[#This Row],[Programación  meta
I trimestre ]]+Tabla4[[#This Row],[Programación  meta
II trimestre ]]+Tabla4[[#This Row],[Programación  meta
III trimestre ]]+Tabla4[[#This Row],[Programación  meta
IV trimestre ]])/4</f>
        <v>1</v>
      </c>
      <c r="AX121" s="602">
        <f>+(Tabla4[[#This Row],[Avance cuantitativo
I trimestre]]+Tabla4[[#This Row],[Avance cuantitativo
II trimestre]]+Tabla4[[#This Row],[Avance cuantitativo
III trimestre]]+AR121)/4</f>
        <v>0.75</v>
      </c>
      <c r="AY121" s="602">
        <f t="shared" si="8"/>
        <v>0.75</v>
      </c>
      <c r="AZ121" s="595"/>
    </row>
    <row r="122" spans="1:81" s="40" customFormat="1" ht="17.25" hidden="1" customHeight="1" x14ac:dyDescent="0.2">
      <c r="B122" s="110" t="s">
        <v>308</v>
      </c>
      <c r="C122" s="71" t="s">
        <v>48</v>
      </c>
      <c r="D122" s="76" t="s">
        <v>575</v>
      </c>
      <c r="E122" s="71" t="s">
        <v>533</v>
      </c>
      <c r="F122" s="76" t="s">
        <v>1074</v>
      </c>
      <c r="G122" s="76" t="s">
        <v>23</v>
      </c>
      <c r="H122" s="76" t="s">
        <v>137</v>
      </c>
      <c r="I122" s="76" t="s">
        <v>25</v>
      </c>
      <c r="J122" s="76" t="s">
        <v>138</v>
      </c>
      <c r="K122" s="76" t="s">
        <v>363</v>
      </c>
      <c r="L122" s="76" t="s">
        <v>108</v>
      </c>
      <c r="M122" s="76" t="s">
        <v>225</v>
      </c>
      <c r="N122" s="72">
        <v>108</v>
      </c>
      <c r="O122" s="76" t="s">
        <v>1114</v>
      </c>
      <c r="P122" s="118">
        <v>1</v>
      </c>
      <c r="Q122" s="29">
        <f>+Y122+AE122+AK122+AQ122</f>
        <v>1</v>
      </c>
      <c r="R122" s="76" t="s">
        <v>45</v>
      </c>
      <c r="S122" s="76" t="s">
        <v>1115</v>
      </c>
      <c r="T122" s="76" t="s">
        <v>1095</v>
      </c>
      <c r="U122" s="79">
        <v>44562</v>
      </c>
      <c r="V122" s="79">
        <v>44926</v>
      </c>
      <c r="W122" s="76" t="s">
        <v>152</v>
      </c>
      <c r="X122" s="76" t="s">
        <v>492</v>
      </c>
      <c r="Y122" s="31">
        <v>0</v>
      </c>
      <c r="Z122" s="564">
        <v>0</v>
      </c>
      <c r="AA122" s="81"/>
      <c r="AB122" s="565" t="s">
        <v>1116</v>
      </c>
      <c r="AC122" s="69"/>
      <c r="AD122" s="76" t="s">
        <v>492</v>
      </c>
      <c r="AE122" s="31">
        <v>0</v>
      </c>
      <c r="AF122" s="72">
        <v>0</v>
      </c>
      <c r="AG122" s="96">
        <v>0</v>
      </c>
      <c r="AH122" s="76" t="s">
        <v>1116</v>
      </c>
      <c r="AI122" s="76"/>
      <c r="AJ122" s="71" t="s">
        <v>492</v>
      </c>
      <c r="AK122" s="81">
        <v>0</v>
      </c>
      <c r="AL122" s="58"/>
      <c r="AM122" s="679"/>
      <c r="AN122" s="688" t="s">
        <v>1116</v>
      </c>
      <c r="AO122" s="38"/>
      <c r="AP122" s="76" t="s">
        <v>1117</v>
      </c>
      <c r="AQ122" s="120">
        <v>1</v>
      </c>
      <c r="AR122" s="69">
        <v>0</v>
      </c>
      <c r="AS122" s="76"/>
      <c r="AT122" s="76"/>
      <c r="AU122" s="76"/>
      <c r="AV122" s="607"/>
      <c r="AW122" s="603">
        <f>+(Tabla4[[#This Row],[Programación  meta
I trimestre ]]+Tabla4[[#This Row],[Programación  meta
II trimestre ]]+Tabla4[[#This Row],[Programación  meta
III trimestre ]]+Tabla4[[#This Row],[Programación  meta
IV trimestre ]])</f>
        <v>1</v>
      </c>
      <c r="AX122" s="602">
        <f>+(Tabla4[[#This Row],[Avance cuantitativo
I trimestre]]+Tabla4[[#This Row],[Avance cuantitativo
II trimestre]]+Tabla4[[#This Row],[Avance cuantitativo
III trimestre]]+AR122)/4</f>
        <v>0</v>
      </c>
      <c r="AY122" s="602">
        <f t="shared" si="8"/>
        <v>0</v>
      </c>
      <c r="AZ122" s="595"/>
    </row>
    <row r="123" spans="1:81" s="40" customFormat="1" ht="17.25" customHeight="1" x14ac:dyDescent="0.2">
      <c r="B123" s="109" t="s">
        <v>308</v>
      </c>
      <c r="C123" s="71" t="s">
        <v>48</v>
      </c>
      <c r="D123" s="68" t="s">
        <v>575</v>
      </c>
      <c r="E123" s="71" t="s">
        <v>533</v>
      </c>
      <c r="F123" s="68" t="s">
        <v>1074</v>
      </c>
      <c r="G123" s="68" t="s">
        <v>23</v>
      </c>
      <c r="H123" s="68" t="s">
        <v>137</v>
      </c>
      <c r="I123" s="68" t="s">
        <v>25</v>
      </c>
      <c r="J123" s="68" t="s">
        <v>138</v>
      </c>
      <c r="K123" s="68" t="s">
        <v>363</v>
      </c>
      <c r="L123" s="68" t="s">
        <v>257</v>
      </c>
      <c r="M123" s="68" t="s">
        <v>225</v>
      </c>
      <c r="N123" s="72">
        <v>109</v>
      </c>
      <c r="O123" s="68" t="s">
        <v>1118</v>
      </c>
      <c r="P123" s="74">
        <v>1</v>
      </c>
      <c r="Q123" s="75">
        <f>(+Y123+AE123+AK123+AQ123)/4</f>
        <v>1</v>
      </c>
      <c r="R123" s="68" t="s">
        <v>30</v>
      </c>
      <c r="S123" s="68" t="s">
        <v>1119</v>
      </c>
      <c r="T123" s="68" t="s">
        <v>1120</v>
      </c>
      <c r="U123" s="70">
        <v>44562</v>
      </c>
      <c r="V123" s="70">
        <v>44926</v>
      </c>
      <c r="W123" s="68" t="s">
        <v>152</v>
      </c>
      <c r="X123" s="68" t="s">
        <v>1121</v>
      </c>
      <c r="Y123" s="74">
        <v>1</v>
      </c>
      <c r="Z123" s="562">
        <v>1</v>
      </c>
      <c r="AA123" s="97">
        <f>(Z123/Y123)</f>
        <v>1</v>
      </c>
      <c r="AB123" s="563" t="s">
        <v>1122</v>
      </c>
      <c r="AC123" s="99" t="s">
        <v>504</v>
      </c>
      <c r="AD123" s="68" t="s">
        <v>1121</v>
      </c>
      <c r="AE123" s="74">
        <v>1</v>
      </c>
      <c r="AF123" s="74">
        <v>1</v>
      </c>
      <c r="AG123" s="74">
        <f t="shared" si="11"/>
        <v>1</v>
      </c>
      <c r="AH123" s="76" t="s">
        <v>1123</v>
      </c>
      <c r="AI123" s="71" t="s">
        <v>504</v>
      </c>
      <c r="AJ123" s="68" t="s">
        <v>1121</v>
      </c>
      <c r="AK123" s="74">
        <v>1</v>
      </c>
      <c r="AL123" s="631">
        <v>1</v>
      </c>
      <c r="AM123" s="676">
        <f>+(Tabla4[[#This Row],[Avance cuantitativo
III trimestre]]/Tabla4[[#This Row],[Programación  meta
III trimestre ]])*100%</f>
        <v>1</v>
      </c>
      <c r="AN123" s="685" t="s">
        <v>1124</v>
      </c>
      <c r="AO123" s="38" t="s">
        <v>504</v>
      </c>
      <c r="AP123" s="68" t="s">
        <v>1087</v>
      </c>
      <c r="AQ123" s="103">
        <v>1</v>
      </c>
      <c r="AR123" s="69">
        <v>0</v>
      </c>
      <c r="AS123" s="76"/>
      <c r="AT123" s="76"/>
      <c r="AU123" s="76"/>
      <c r="AV123" s="607"/>
      <c r="AW123" s="603">
        <f>+(Tabla4[[#This Row],[Programación  meta
I trimestre ]]+Tabla4[[#This Row],[Programación  meta
II trimestre ]]+Tabla4[[#This Row],[Programación  meta
III trimestre ]]+Tabla4[[#This Row],[Programación  meta
IV trimestre ]])/4</f>
        <v>1</v>
      </c>
      <c r="AX123" s="602">
        <f>+(Tabla4[[#This Row],[Avance cuantitativo
I trimestre]]+Tabla4[[#This Row],[Avance cuantitativo
II trimestre]]+Tabla4[[#This Row],[Avance cuantitativo
III trimestre]]+AR123)/4</f>
        <v>0.75</v>
      </c>
      <c r="AY123" s="602">
        <f t="shared" si="8"/>
        <v>0.75</v>
      </c>
      <c r="AZ123" s="595"/>
    </row>
    <row r="124" spans="1:81" s="40" customFormat="1" ht="17.25" customHeight="1" x14ac:dyDescent="0.2">
      <c r="B124" s="109" t="s">
        <v>308</v>
      </c>
      <c r="C124" s="71" t="s">
        <v>48</v>
      </c>
      <c r="D124" s="68" t="s">
        <v>575</v>
      </c>
      <c r="E124" s="71" t="s">
        <v>533</v>
      </c>
      <c r="F124" s="68" t="s">
        <v>1074</v>
      </c>
      <c r="G124" s="68" t="s">
        <v>38</v>
      </c>
      <c r="H124" s="68" t="s">
        <v>137</v>
      </c>
      <c r="I124" s="68" t="s">
        <v>25</v>
      </c>
      <c r="J124" s="68" t="s">
        <v>138</v>
      </c>
      <c r="K124" s="68" t="s">
        <v>363</v>
      </c>
      <c r="L124" s="68" t="s">
        <v>119</v>
      </c>
      <c r="M124" s="68" t="s">
        <v>225</v>
      </c>
      <c r="N124" s="72">
        <v>110</v>
      </c>
      <c r="O124" s="68" t="s">
        <v>1125</v>
      </c>
      <c r="P124" s="74">
        <v>1</v>
      </c>
      <c r="Q124" s="75">
        <f>(+Y124+AE124+AK124+AQ124)/4</f>
        <v>1</v>
      </c>
      <c r="R124" s="68" t="s">
        <v>30</v>
      </c>
      <c r="S124" s="68" t="s">
        <v>1126</v>
      </c>
      <c r="T124" s="68" t="s">
        <v>1127</v>
      </c>
      <c r="U124" s="70">
        <v>44562</v>
      </c>
      <c r="V124" s="70">
        <v>44926</v>
      </c>
      <c r="W124" s="68" t="s">
        <v>152</v>
      </c>
      <c r="X124" s="68" t="s">
        <v>1085</v>
      </c>
      <c r="Y124" s="74">
        <v>1</v>
      </c>
      <c r="Z124" s="562">
        <v>1</v>
      </c>
      <c r="AA124" s="97">
        <f>(Z124/Y124)</f>
        <v>1</v>
      </c>
      <c r="AB124" s="563" t="s">
        <v>1128</v>
      </c>
      <c r="AC124" s="99" t="s">
        <v>504</v>
      </c>
      <c r="AD124" s="68" t="s">
        <v>1087</v>
      </c>
      <c r="AE124" s="74">
        <v>1</v>
      </c>
      <c r="AF124" s="74">
        <v>1</v>
      </c>
      <c r="AG124" s="74">
        <f t="shared" si="11"/>
        <v>1</v>
      </c>
      <c r="AH124" s="76" t="s">
        <v>1129</v>
      </c>
      <c r="AI124" s="71" t="s">
        <v>504</v>
      </c>
      <c r="AJ124" s="68" t="s">
        <v>1087</v>
      </c>
      <c r="AK124" s="74">
        <v>1</v>
      </c>
      <c r="AL124" s="631">
        <v>1</v>
      </c>
      <c r="AM124" s="676">
        <f>+(Tabla4[[#This Row],[Avance cuantitativo
III trimestre]]/Tabla4[[#This Row],[Programación  meta
III trimestre ]])*100%</f>
        <v>1</v>
      </c>
      <c r="AN124" s="640" t="s">
        <v>1130</v>
      </c>
      <c r="AO124" s="36" t="s">
        <v>504</v>
      </c>
      <c r="AP124" s="68" t="s">
        <v>1087</v>
      </c>
      <c r="AQ124" s="103">
        <v>1</v>
      </c>
      <c r="AR124" s="69">
        <v>0</v>
      </c>
      <c r="AS124" s="76"/>
      <c r="AT124" s="76"/>
      <c r="AU124" s="76"/>
      <c r="AV124" s="607"/>
      <c r="AW124" s="603">
        <f>+(Tabla4[[#This Row],[Programación  meta
I trimestre ]]+Tabla4[[#This Row],[Programación  meta
II trimestre ]]+Tabla4[[#This Row],[Programación  meta
III trimestre ]]+Tabla4[[#This Row],[Programación  meta
IV trimestre ]])/4</f>
        <v>1</v>
      </c>
      <c r="AX124" s="602">
        <f>+(Tabla4[[#This Row],[Avance cuantitativo
I trimestre]]+Tabla4[[#This Row],[Avance cuantitativo
II trimestre]]+Tabla4[[#This Row],[Avance cuantitativo
III trimestre]]+AR124)/4</f>
        <v>0.75</v>
      </c>
      <c r="AY124" s="602">
        <f t="shared" si="8"/>
        <v>0.75</v>
      </c>
      <c r="AZ124" s="595"/>
    </row>
    <row r="125" spans="1:81" s="40" customFormat="1" ht="17.25" customHeight="1" x14ac:dyDescent="0.2">
      <c r="B125" s="109" t="s">
        <v>308</v>
      </c>
      <c r="C125" s="71" t="s">
        <v>48</v>
      </c>
      <c r="D125" s="68" t="s">
        <v>174</v>
      </c>
      <c r="E125" s="71" t="s">
        <v>533</v>
      </c>
      <c r="F125" s="68" t="s">
        <v>1074</v>
      </c>
      <c r="G125" s="68" t="s">
        <v>23</v>
      </c>
      <c r="H125" s="68" t="s">
        <v>137</v>
      </c>
      <c r="I125" s="68" t="s">
        <v>25</v>
      </c>
      <c r="J125" s="68" t="s">
        <v>138</v>
      </c>
      <c r="K125" s="68" t="s">
        <v>363</v>
      </c>
      <c r="L125" s="68" t="s">
        <v>252</v>
      </c>
      <c r="M125" s="68" t="s">
        <v>225</v>
      </c>
      <c r="N125" s="72">
        <v>111</v>
      </c>
      <c r="O125" s="68" t="s">
        <v>1131</v>
      </c>
      <c r="P125" s="74">
        <v>1</v>
      </c>
      <c r="Q125" s="75">
        <f>(+Y125+AE125+AK125+AQ125)/4</f>
        <v>1</v>
      </c>
      <c r="R125" s="68" t="s">
        <v>30</v>
      </c>
      <c r="S125" s="68" t="s">
        <v>1132</v>
      </c>
      <c r="T125" s="68" t="s">
        <v>570</v>
      </c>
      <c r="U125" s="70">
        <v>44562</v>
      </c>
      <c r="V125" s="70">
        <v>44592</v>
      </c>
      <c r="W125" s="68" t="s">
        <v>152</v>
      </c>
      <c r="X125" s="68" t="s">
        <v>571</v>
      </c>
      <c r="Y125" s="74">
        <v>1</v>
      </c>
      <c r="Z125" s="566">
        <v>1</v>
      </c>
      <c r="AA125" s="97">
        <f>(Z125/Y125)</f>
        <v>1</v>
      </c>
      <c r="AB125" s="563" t="s">
        <v>1133</v>
      </c>
      <c r="AC125" s="99" t="s">
        <v>504</v>
      </c>
      <c r="AD125" s="68" t="s">
        <v>571</v>
      </c>
      <c r="AE125" s="74">
        <v>1</v>
      </c>
      <c r="AF125" s="74">
        <v>1</v>
      </c>
      <c r="AG125" s="74">
        <f t="shared" si="11"/>
        <v>1</v>
      </c>
      <c r="AH125" s="554" t="s">
        <v>1134</v>
      </c>
      <c r="AI125" s="71" t="s">
        <v>504</v>
      </c>
      <c r="AJ125" s="68" t="s">
        <v>571</v>
      </c>
      <c r="AK125" s="74">
        <v>1</v>
      </c>
      <c r="AL125" s="631">
        <v>1</v>
      </c>
      <c r="AM125" s="676">
        <f>+(Tabla4[[#This Row],[Avance cuantitativo
III trimestre]]/Tabla4[[#This Row],[Programación  meta
III trimestre ]])*100%</f>
        <v>1</v>
      </c>
      <c r="AN125" s="554" t="s">
        <v>1135</v>
      </c>
      <c r="AO125" s="36" t="s">
        <v>504</v>
      </c>
      <c r="AP125" s="68" t="s">
        <v>571</v>
      </c>
      <c r="AQ125" s="103">
        <v>1</v>
      </c>
      <c r="AR125" s="69">
        <v>0</v>
      </c>
      <c r="AS125" s="76"/>
      <c r="AT125" s="76"/>
      <c r="AU125" s="76"/>
      <c r="AV125" s="607"/>
      <c r="AW125" s="603">
        <f>+(Tabla4[[#This Row],[Programación  meta
I trimestre ]]+Tabla4[[#This Row],[Programación  meta
II trimestre ]]+Tabla4[[#This Row],[Programación  meta
III trimestre ]]+Tabla4[[#This Row],[Programación  meta
IV trimestre ]])/4</f>
        <v>1</v>
      </c>
      <c r="AX125" s="602">
        <f>+(Tabla4[[#This Row],[Avance cuantitativo
I trimestre]]+Tabla4[[#This Row],[Avance cuantitativo
II trimestre]]+Tabla4[[#This Row],[Avance cuantitativo
III trimestre]]+AR125)/4</f>
        <v>0.75</v>
      </c>
      <c r="AY125" s="602">
        <f t="shared" si="8"/>
        <v>0.75</v>
      </c>
      <c r="AZ125" s="595"/>
    </row>
    <row r="126" spans="1:81" s="40" customFormat="1" ht="17.25" customHeight="1" x14ac:dyDescent="0.2">
      <c r="A126" s="39"/>
      <c r="B126" s="108" t="s">
        <v>293</v>
      </c>
      <c r="C126" s="71" t="s">
        <v>48</v>
      </c>
      <c r="D126" s="71" t="s">
        <v>174</v>
      </c>
      <c r="E126" s="84" t="s">
        <v>91</v>
      </c>
      <c r="F126" s="84" t="s">
        <v>1136</v>
      </c>
      <c r="G126" s="84" t="s">
        <v>156</v>
      </c>
      <c r="H126" s="84" t="s">
        <v>1137</v>
      </c>
      <c r="I126" s="84" t="s">
        <v>1138</v>
      </c>
      <c r="J126" s="71" t="s">
        <v>1058</v>
      </c>
      <c r="K126" s="84" t="s">
        <v>1139</v>
      </c>
      <c r="L126" s="84" t="s">
        <v>1140</v>
      </c>
      <c r="M126" s="71" t="s">
        <v>225</v>
      </c>
      <c r="N126" s="72">
        <v>112</v>
      </c>
      <c r="O126" s="71" t="s">
        <v>1141</v>
      </c>
      <c r="P126" s="112">
        <v>1</v>
      </c>
      <c r="Q126" s="29">
        <f>+AQ126</f>
        <v>1</v>
      </c>
      <c r="R126" s="84" t="s">
        <v>60</v>
      </c>
      <c r="S126" s="84" t="s">
        <v>1142</v>
      </c>
      <c r="T126" s="84" t="s">
        <v>1143</v>
      </c>
      <c r="U126" s="73">
        <v>44562</v>
      </c>
      <c r="V126" s="71" t="s">
        <v>491</v>
      </c>
      <c r="W126" s="84" t="s">
        <v>182</v>
      </c>
      <c r="X126" s="84" t="s">
        <v>492</v>
      </c>
      <c r="Y126" s="77">
        <v>0</v>
      </c>
      <c r="Z126" s="69">
        <v>0</v>
      </c>
      <c r="AA126" s="114" t="s">
        <v>496</v>
      </c>
      <c r="AB126" s="72" t="s">
        <v>496</v>
      </c>
      <c r="AC126" s="72" t="s">
        <v>496</v>
      </c>
      <c r="AD126" s="71" t="s">
        <v>492</v>
      </c>
      <c r="AE126" s="77">
        <v>0</v>
      </c>
      <c r="AF126" s="72">
        <v>0</v>
      </c>
      <c r="AG126" s="96">
        <v>0</v>
      </c>
      <c r="AH126" s="114" t="s">
        <v>496</v>
      </c>
      <c r="AI126" s="114" t="s">
        <v>496</v>
      </c>
      <c r="AJ126" s="71" t="s">
        <v>1144</v>
      </c>
      <c r="AK126" s="75">
        <v>0.5</v>
      </c>
      <c r="AL126" s="664">
        <v>0.5</v>
      </c>
      <c r="AM126" s="676">
        <f>+(Tabla4[[#This Row],[Avance cuantitativo
III trimestre]]/Tabla4[[#This Row],[Programación  meta
III trimestre ]])*100%</f>
        <v>1</v>
      </c>
      <c r="AN126" s="670" t="s">
        <v>1145</v>
      </c>
      <c r="AO126" s="36" t="s">
        <v>504</v>
      </c>
      <c r="AP126" s="71" t="s">
        <v>1146</v>
      </c>
      <c r="AQ126" s="105">
        <v>1</v>
      </c>
      <c r="AR126" s="69">
        <v>0</v>
      </c>
      <c r="AS126" s="114" t="s">
        <v>496</v>
      </c>
      <c r="AT126" s="114" t="s">
        <v>496</v>
      </c>
      <c r="AU126" s="114" t="s">
        <v>496</v>
      </c>
      <c r="AV126" s="604"/>
      <c r="AW126" s="603">
        <f>+Tabla4[[#This Row],[Programación  meta
IV trimestre ]]</f>
        <v>1</v>
      </c>
      <c r="AX126" s="602">
        <f>+Tabla4[[#This Row],[Avance cuantitativo
III trimestre]]</f>
        <v>0.5</v>
      </c>
      <c r="AY126" s="602">
        <f t="shared" si="8"/>
        <v>0.5</v>
      </c>
      <c r="AZ126" s="594" t="s">
        <v>496</v>
      </c>
      <c r="BA126" s="39"/>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row>
    <row r="127" spans="1:81" s="40" customFormat="1" ht="17.25" customHeight="1" x14ac:dyDescent="0.2">
      <c r="A127" s="39"/>
      <c r="B127" s="108" t="s">
        <v>293</v>
      </c>
      <c r="C127" s="71" t="s">
        <v>48</v>
      </c>
      <c r="D127" s="71" t="s">
        <v>174</v>
      </c>
      <c r="E127" s="71" t="s">
        <v>91</v>
      </c>
      <c r="F127" s="71" t="s">
        <v>1136</v>
      </c>
      <c r="G127" s="71" t="s">
        <v>156</v>
      </c>
      <c r="H127" s="71" t="s">
        <v>1137</v>
      </c>
      <c r="I127" s="71" t="s">
        <v>1138</v>
      </c>
      <c r="J127" s="71" t="s">
        <v>1058</v>
      </c>
      <c r="K127" s="71" t="s">
        <v>1139</v>
      </c>
      <c r="L127" s="71" t="s">
        <v>1140</v>
      </c>
      <c r="M127" s="71" t="s">
        <v>225</v>
      </c>
      <c r="N127" s="72">
        <v>113</v>
      </c>
      <c r="O127" s="71" t="s">
        <v>1147</v>
      </c>
      <c r="P127" s="78">
        <v>4</v>
      </c>
      <c r="Q127" s="72">
        <f>+Y127+AE127+AK127+AQ127</f>
        <v>4</v>
      </c>
      <c r="R127" s="71" t="s">
        <v>1008</v>
      </c>
      <c r="S127" s="71" t="s">
        <v>1148</v>
      </c>
      <c r="T127" s="71" t="s">
        <v>1149</v>
      </c>
      <c r="U127" s="73">
        <v>44562</v>
      </c>
      <c r="V127" s="71" t="s">
        <v>491</v>
      </c>
      <c r="W127" s="71" t="s">
        <v>182</v>
      </c>
      <c r="X127" s="71" t="s">
        <v>1150</v>
      </c>
      <c r="Y127" s="72">
        <v>1</v>
      </c>
      <c r="Z127" s="72">
        <v>1</v>
      </c>
      <c r="AA127" s="96">
        <f>(Z127/Y127)</f>
        <v>1</v>
      </c>
      <c r="AB127" s="654" t="s">
        <v>1151</v>
      </c>
      <c r="AC127" s="99" t="s">
        <v>504</v>
      </c>
      <c r="AD127" s="71" t="s">
        <v>1150</v>
      </c>
      <c r="AE127" s="72">
        <v>1</v>
      </c>
      <c r="AF127" s="72">
        <v>1</v>
      </c>
      <c r="AG127" s="75">
        <f t="shared" si="11"/>
        <v>1</v>
      </c>
      <c r="AH127" s="650" t="s">
        <v>1152</v>
      </c>
      <c r="AI127" s="71" t="s">
        <v>504</v>
      </c>
      <c r="AJ127" s="71" t="s">
        <v>1150</v>
      </c>
      <c r="AK127" s="72">
        <v>1</v>
      </c>
      <c r="AL127" s="668">
        <v>1</v>
      </c>
      <c r="AM127" s="676">
        <f>+(Tabla4[[#This Row],[Avance cuantitativo
III trimestre]]/Tabla4[[#This Row],[Programación  meta
III trimestre ]])*100%</f>
        <v>1</v>
      </c>
      <c r="AN127" s="670" t="s">
        <v>1153</v>
      </c>
      <c r="AO127" s="36" t="s">
        <v>504</v>
      </c>
      <c r="AP127" s="71" t="s">
        <v>1150</v>
      </c>
      <c r="AQ127" s="102">
        <v>1</v>
      </c>
      <c r="AR127" s="69">
        <v>0</v>
      </c>
      <c r="AS127" s="114" t="s">
        <v>496</v>
      </c>
      <c r="AT127" s="114" t="s">
        <v>496</v>
      </c>
      <c r="AU127" s="114" t="s">
        <v>496</v>
      </c>
      <c r="AV127" s="604"/>
      <c r="AW127" s="601">
        <f>+Tabla4[[#This Row],[Programación  meta
I trimestre ]]+Tabla4[[#This Row],[Programación  meta
II trimestre ]]+Tabla4[[#This Row],[Programación  meta
III trimestre ]]+Tabla4[[#This Row],[Programación  meta
IV trimestre ]]</f>
        <v>4</v>
      </c>
      <c r="AX127" s="584">
        <f>+Tabla4[[#This Row],[Avance cuantitativo
I trimestre]]+Tabla4[[#This Row],[Avance cuantitativo
II trimestre]]+Tabla4[[#This Row],[Avance cuantitativo
III trimestre]]+AR127</f>
        <v>3</v>
      </c>
      <c r="AY127" s="602">
        <f t="shared" si="8"/>
        <v>0.75</v>
      </c>
      <c r="AZ127" s="594" t="s">
        <v>496</v>
      </c>
      <c r="BA127" s="39"/>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row>
    <row r="128" spans="1:81" s="40" customFormat="1" ht="17.25" hidden="1" customHeight="1" x14ac:dyDescent="0.2">
      <c r="A128" s="39"/>
      <c r="B128" s="108" t="s">
        <v>320</v>
      </c>
      <c r="C128" s="71" t="s">
        <v>48</v>
      </c>
      <c r="D128" s="71" t="s">
        <v>174</v>
      </c>
      <c r="E128" s="84" t="s">
        <v>91</v>
      </c>
      <c r="F128" s="71" t="s">
        <v>1046</v>
      </c>
      <c r="G128" s="84" t="s">
        <v>156</v>
      </c>
      <c r="H128" s="84" t="s">
        <v>1137</v>
      </c>
      <c r="I128" s="84" t="s">
        <v>1138</v>
      </c>
      <c r="J128" s="84" t="s">
        <v>1058</v>
      </c>
      <c r="K128" s="71" t="s">
        <v>314</v>
      </c>
      <c r="L128" s="84" t="s">
        <v>1140</v>
      </c>
      <c r="M128" s="71" t="s">
        <v>225</v>
      </c>
      <c r="N128" s="72">
        <v>114</v>
      </c>
      <c r="O128" s="84" t="s">
        <v>1154</v>
      </c>
      <c r="P128" s="112">
        <v>1</v>
      </c>
      <c r="Q128" s="29">
        <f>+AQ128</f>
        <v>1</v>
      </c>
      <c r="R128" s="84" t="s">
        <v>45</v>
      </c>
      <c r="S128" s="84" t="s">
        <v>1155</v>
      </c>
      <c r="T128" s="84" t="s">
        <v>1156</v>
      </c>
      <c r="U128" s="73">
        <v>44562</v>
      </c>
      <c r="V128" s="71" t="s">
        <v>491</v>
      </c>
      <c r="W128" s="84" t="s">
        <v>182</v>
      </c>
      <c r="X128" s="84" t="s">
        <v>492</v>
      </c>
      <c r="Y128" s="77">
        <v>0</v>
      </c>
      <c r="Z128" s="69">
        <v>0</v>
      </c>
      <c r="AA128" s="114" t="s">
        <v>496</v>
      </c>
      <c r="AB128" s="72" t="s">
        <v>496</v>
      </c>
      <c r="AC128" s="72" t="s">
        <v>496</v>
      </c>
      <c r="AD128" s="71" t="s">
        <v>492</v>
      </c>
      <c r="AE128" s="77">
        <v>0</v>
      </c>
      <c r="AF128" s="72">
        <v>0</v>
      </c>
      <c r="AG128" s="96">
        <v>0</v>
      </c>
      <c r="AH128" s="114" t="s">
        <v>496</v>
      </c>
      <c r="AI128" s="114" t="s">
        <v>496</v>
      </c>
      <c r="AJ128" s="71" t="s">
        <v>492</v>
      </c>
      <c r="AK128" s="77">
        <v>0</v>
      </c>
      <c r="AM128" s="678" t="s">
        <v>496</v>
      </c>
      <c r="AN128" s="58"/>
      <c r="AO128" s="41" t="s">
        <v>496</v>
      </c>
      <c r="AP128" s="71" t="s">
        <v>1157</v>
      </c>
      <c r="AQ128" s="105">
        <v>1</v>
      </c>
      <c r="AR128" s="69">
        <v>0</v>
      </c>
      <c r="AS128" s="114" t="s">
        <v>496</v>
      </c>
      <c r="AT128" s="114" t="s">
        <v>496</v>
      </c>
      <c r="AU128" s="114" t="s">
        <v>496</v>
      </c>
      <c r="AV128" s="604"/>
      <c r="AW128" s="603">
        <f>+Tabla4[[#This Row],[Programación  meta
IV trimestre ]]</f>
        <v>1</v>
      </c>
      <c r="AX128" s="602">
        <f>+(Tabla4[[#This Row],[Avance cuantitativo
I trimestre]]+Tabla4[[#This Row],[Avance cuantitativo
II trimestre]]+Tabla4[[#This Row],[Avance cuantitativo
III trimestre]]+AR128)</f>
        <v>0</v>
      </c>
      <c r="AY128" s="602">
        <f t="shared" si="8"/>
        <v>0</v>
      </c>
      <c r="AZ128" s="594" t="s">
        <v>496</v>
      </c>
      <c r="BA128" s="39"/>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row>
    <row r="129" spans="1:81" s="40" customFormat="1" ht="17.25" customHeight="1" x14ac:dyDescent="0.2">
      <c r="A129" s="39"/>
      <c r="B129" s="108" t="s">
        <v>320</v>
      </c>
      <c r="C129" s="71" t="s">
        <v>48</v>
      </c>
      <c r="D129" s="71" t="s">
        <v>174</v>
      </c>
      <c r="E129" s="71" t="s">
        <v>91</v>
      </c>
      <c r="F129" s="71" t="s">
        <v>1046</v>
      </c>
      <c r="G129" s="71" t="s">
        <v>1158</v>
      </c>
      <c r="H129" s="71" t="s">
        <v>1137</v>
      </c>
      <c r="I129" s="71" t="s">
        <v>1138</v>
      </c>
      <c r="J129" s="71" t="s">
        <v>1058</v>
      </c>
      <c r="K129" s="71" t="s">
        <v>1139</v>
      </c>
      <c r="L129" s="71" t="s">
        <v>1159</v>
      </c>
      <c r="M129" s="71" t="s">
        <v>225</v>
      </c>
      <c r="N129" s="72">
        <v>115</v>
      </c>
      <c r="O129" s="71" t="s">
        <v>1160</v>
      </c>
      <c r="P129" s="72">
        <v>4</v>
      </c>
      <c r="Q129" s="72">
        <f>+Y129+AE129+AK129+AQ129</f>
        <v>4</v>
      </c>
      <c r="R129" s="71" t="s">
        <v>45</v>
      </c>
      <c r="S129" s="71" t="s">
        <v>1161</v>
      </c>
      <c r="T129" s="71" t="s">
        <v>1162</v>
      </c>
      <c r="U129" s="73">
        <v>44562</v>
      </c>
      <c r="V129" s="71" t="s">
        <v>491</v>
      </c>
      <c r="W129" s="71" t="s">
        <v>182</v>
      </c>
      <c r="X129" s="71" t="s">
        <v>1163</v>
      </c>
      <c r="Y129" s="72">
        <v>1</v>
      </c>
      <c r="Z129" s="72">
        <v>1</v>
      </c>
      <c r="AA129" s="96">
        <f>(Z129/Y129)</f>
        <v>1</v>
      </c>
      <c r="AB129" s="654" t="s">
        <v>1164</v>
      </c>
      <c r="AC129" s="99" t="s">
        <v>504</v>
      </c>
      <c r="AD129" s="71" t="s">
        <v>1165</v>
      </c>
      <c r="AE129" s="72">
        <v>1</v>
      </c>
      <c r="AF129" s="72">
        <v>1</v>
      </c>
      <c r="AG129" s="75">
        <f t="shared" si="11"/>
        <v>1</v>
      </c>
      <c r="AH129" s="650" t="s">
        <v>1166</v>
      </c>
      <c r="AI129" s="71" t="s">
        <v>504</v>
      </c>
      <c r="AJ129" s="71" t="s">
        <v>1167</v>
      </c>
      <c r="AK129" s="72">
        <v>1</v>
      </c>
      <c r="AL129" s="668">
        <v>1</v>
      </c>
      <c r="AM129" s="676">
        <f>+(Tabla4[[#This Row],[Avance cuantitativo
III trimestre]]/Tabla4[[#This Row],[Programación  meta
III trimestre ]])*100%</f>
        <v>1</v>
      </c>
      <c r="AN129" s="670" t="s">
        <v>1168</v>
      </c>
      <c r="AO129" s="36" t="s">
        <v>504</v>
      </c>
      <c r="AP129" s="71" t="s">
        <v>1169</v>
      </c>
      <c r="AQ129" s="102">
        <v>1</v>
      </c>
      <c r="AR129" s="69">
        <v>0</v>
      </c>
      <c r="AS129" s="114" t="s">
        <v>496</v>
      </c>
      <c r="AT129" s="114" t="s">
        <v>496</v>
      </c>
      <c r="AU129" s="114" t="s">
        <v>496</v>
      </c>
      <c r="AV129" s="604"/>
      <c r="AW129" s="601">
        <f>+Tabla4[[#This Row],[Programación  meta
I trimestre ]]+Tabla4[[#This Row],[Programación  meta
II trimestre ]]+Tabla4[[#This Row],[Programación  meta
III trimestre ]]+Tabla4[[#This Row],[Programación  meta
IV trimestre ]]</f>
        <v>4</v>
      </c>
      <c r="AX129" s="584">
        <f>+Tabla4[[#This Row],[Avance cuantitativo
I trimestre]]+Tabla4[[#This Row],[Avance cuantitativo
II trimestre]]+Tabla4[[#This Row],[Avance cuantitativo
III trimestre]]+AR129</f>
        <v>3</v>
      </c>
      <c r="AY129" s="602">
        <f t="shared" si="8"/>
        <v>0.75</v>
      </c>
      <c r="AZ129" s="594" t="s">
        <v>496</v>
      </c>
      <c r="BA129" s="39"/>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row>
    <row r="130" spans="1:81" s="40" customFormat="1" ht="17.25" customHeight="1" x14ac:dyDescent="0.2">
      <c r="A130" s="39"/>
      <c r="B130" s="108" t="s">
        <v>320</v>
      </c>
      <c r="C130" s="71" t="s">
        <v>48</v>
      </c>
      <c r="D130" s="71" t="s">
        <v>174</v>
      </c>
      <c r="E130" s="71" t="s">
        <v>91</v>
      </c>
      <c r="F130" s="71" t="s">
        <v>1046</v>
      </c>
      <c r="G130" s="71" t="s">
        <v>156</v>
      </c>
      <c r="H130" s="71" t="s">
        <v>1170</v>
      </c>
      <c r="I130" s="71" t="s">
        <v>55</v>
      </c>
      <c r="J130" s="71" t="s">
        <v>1058</v>
      </c>
      <c r="K130" s="71" t="s">
        <v>1171</v>
      </c>
      <c r="L130" s="71" t="s">
        <v>257</v>
      </c>
      <c r="M130" s="71" t="s">
        <v>225</v>
      </c>
      <c r="N130" s="72">
        <v>116</v>
      </c>
      <c r="O130" s="71" t="s">
        <v>1172</v>
      </c>
      <c r="P130" s="72">
        <v>12</v>
      </c>
      <c r="Q130" s="72">
        <f>+Y130+AE130+AK130+AQ130</f>
        <v>12</v>
      </c>
      <c r="R130" s="71" t="s">
        <v>45</v>
      </c>
      <c r="S130" s="71" t="s">
        <v>1173</v>
      </c>
      <c r="T130" s="71" t="s">
        <v>1174</v>
      </c>
      <c r="U130" s="73">
        <v>44562</v>
      </c>
      <c r="V130" s="71" t="s">
        <v>491</v>
      </c>
      <c r="W130" s="71" t="s">
        <v>182</v>
      </c>
      <c r="X130" s="71" t="s">
        <v>1175</v>
      </c>
      <c r="Y130" s="72">
        <v>3</v>
      </c>
      <c r="Z130" s="72">
        <v>3</v>
      </c>
      <c r="AA130" s="96">
        <f>(Z130/Y130)</f>
        <v>1</v>
      </c>
      <c r="AB130" s="654" t="s">
        <v>1176</v>
      </c>
      <c r="AC130" s="99" t="s">
        <v>504</v>
      </c>
      <c r="AD130" s="71" t="s">
        <v>1177</v>
      </c>
      <c r="AE130" s="72">
        <v>3</v>
      </c>
      <c r="AF130" s="567">
        <v>3</v>
      </c>
      <c r="AG130" s="75">
        <f t="shared" si="11"/>
        <v>1</v>
      </c>
      <c r="AH130" s="650" t="s">
        <v>1178</v>
      </c>
      <c r="AI130" s="71" t="s">
        <v>504</v>
      </c>
      <c r="AJ130" s="71" t="s">
        <v>1179</v>
      </c>
      <c r="AK130" s="72">
        <v>3</v>
      </c>
      <c r="AL130" s="668">
        <v>3</v>
      </c>
      <c r="AM130" s="676">
        <f>+(Tabla4[[#This Row],[Avance cuantitativo
III trimestre]]/Tabla4[[#This Row],[Programación  meta
III trimestre ]])*100%</f>
        <v>1</v>
      </c>
      <c r="AN130" s="670" t="s">
        <v>1180</v>
      </c>
      <c r="AO130" s="36" t="s">
        <v>504</v>
      </c>
      <c r="AP130" s="71" t="s">
        <v>1181</v>
      </c>
      <c r="AQ130" s="102">
        <v>3</v>
      </c>
      <c r="AR130" s="69">
        <v>0</v>
      </c>
      <c r="AS130" s="114" t="s">
        <v>496</v>
      </c>
      <c r="AT130" s="84" t="s">
        <v>496</v>
      </c>
      <c r="AU130" s="114" t="s">
        <v>496</v>
      </c>
      <c r="AV130" s="604"/>
      <c r="AW130" s="601">
        <f>+Tabla4[[#This Row],[Programación  meta
I trimestre ]]+Tabla4[[#This Row],[Programación  meta
II trimestre ]]+Tabla4[[#This Row],[Programación  meta
III trimestre ]]+Tabla4[[#This Row],[Programación  meta
IV trimestre ]]</f>
        <v>12</v>
      </c>
      <c r="AX130" s="584">
        <f>+Tabla4[[#This Row],[Avance cuantitativo
I trimestre]]+Tabla4[[#This Row],[Avance cuantitativo
II trimestre]]+Tabla4[[#This Row],[Avance cuantitativo
III trimestre]]+AR130</f>
        <v>9</v>
      </c>
      <c r="AY130" s="602">
        <f t="shared" si="8"/>
        <v>0.75</v>
      </c>
      <c r="AZ130" s="594" t="s">
        <v>496</v>
      </c>
      <c r="BA130" s="39"/>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row>
    <row r="131" spans="1:81" s="40" customFormat="1" ht="17.25" customHeight="1" x14ac:dyDescent="0.2">
      <c r="A131" s="39"/>
      <c r="B131" s="108" t="s">
        <v>320</v>
      </c>
      <c r="C131" s="71" t="s">
        <v>48</v>
      </c>
      <c r="D131" s="71" t="s">
        <v>174</v>
      </c>
      <c r="E131" s="71" t="s">
        <v>91</v>
      </c>
      <c r="F131" s="71" t="s">
        <v>1046</v>
      </c>
      <c r="G131" s="71" t="s">
        <v>156</v>
      </c>
      <c r="H131" s="71" t="s">
        <v>1170</v>
      </c>
      <c r="I131" s="71" t="s">
        <v>1138</v>
      </c>
      <c r="J131" s="71" t="s">
        <v>1058</v>
      </c>
      <c r="K131" s="71" t="s">
        <v>314</v>
      </c>
      <c r="L131" s="71" t="s">
        <v>257</v>
      </c>
      <c r="M131" s="71" t="s">
        <v>225</v>
      </c>
      <c r="N131" s="72">
        <v>117</v>
      </c>
      <c r="O131" s="71" t="s">
        <v>1182</v>
      </c>
      <c r="P131" s="72">
        <v>4</v>
      </c>
      <c r="Q131" s="72">
        <f>+Y131+AE131+AK131+AQ131</f>
        <v>4</v>
      </c>
      <c r="R131" s="71" t="s">
        <v>45</v>
      </c>
      <c r="S131" s="71" t="s">
        <v>1183</v>
      </c>
      <c r="T131" s="71" t="s">
        <v>1184</v>
      </c>
      <c r="U131" s="73">
        <v>44562</v>
      </c>
      <c r="V131" s="71" t="s">
        <v>491</v>
      </c>
      <c r="W131" s="71" t="s">
        <v>182</v>
      </c>
      <c r="X131" s="71" t="s">
        <v>1185</v>
      </c>
      <c r="Y131" s="72">
        <v>1</v>
      </c>
      <c r="Z131" s="72">
        <v>1</v>
      </c>
      <c r="AA131" s="96">
        <f>(Z131/Y131)</f>
        <v>1</v>
      </c>
      <c r="AB131" s="654" t="s">
        <v>1186</v>
      </c>
      <c r="AC131" s="99" t="s">
        <v>504</v>
      </c>
      <c r="AD131" s="71" t="s">
        <v>1187</v>
      </c>
      <c r="AE131" s="72">
        <v>1</v>
      </c>
      <c r="AF131" s="72">
        <v>1</v>
      </c>
      <c r="AG131" s="75">
        <f t="shared" si="11"/>
        <v>1</v>
      </c>
      <c r="AH131" s="654" t="s">
        <v>1188</v>
      </c>
      <c r="AI131" s="71" t="s">
        <v>504</v>
      </c>
      <c r="AJ131" s="71" t="s">
        <v>1189</v>
      </c>
      <c r="AK131" s="72">
        <v>1</v>
      </c>
      <c r="AL131" s="668">
        <v>1</v>
      </c>
      <c r="AM131" s="676">
        <f>+(Tabla4[[#This Row],[Avance cuantitativo
III trimestre]]/Tabla4[[#This Row],[Programación  meta
III trimestre ]])*100%</f>
        <v>1</v>
      </c>
      <c r="AN131" s="640" t="s">
        <v>1190</v>
      </c>
      <c r="AO131" s="36" t="s">
        <v>504</v>
      </c>
      <c r="AP131" s="71" t="s">
        <v>1191</v>
      </c>
      <c r="AQ131" s="102">
        <v>1</v>
      </c>
      <c r="AR131" s="69">
        <v>0</v>
      </c>
      <c r="AS131" s="114" t="s">
        <v>496</v>
      </c>
      <c r="AT131" s="114" t="s">
        <v>496</v>
      </c>
      <c r="AU131" s="114" t="s">
        <v>496</v>
      </c>
      <c r="AV131" s="604"/>
      <c r="AW131" s="601">
        <f>+Tabla4[[#This Row],[Programación  meta
I trimestre ]]+Tabla4[[#This Row],[Programación  meta
II trimestre ]]+Tabla4[[#This Row],[Programación  meta
III trimestre ]]+Tabla4[[#This Row],[Programación  meta
IV trimestre ]]</f>
        <v>4</v>
      </c>
      <c r="AX131" s="584">
        <f>+Tabla4[[#This Row],[Avance cuantitativo
I trimestre]]+Tabla4[[#This Row],[Avance cuantitativo
II trimestre]]+Tabla4[[#This Row],[Avance cuantitativo
III trimestre]]+AR131</f>
        <v>3</v>
      </c>
      <c r="AY131" s="602">
        <f t="shared" si="8"/>
        <v>0.75</v>
      </c>
      <c r="AZ131" s="594" t="s">
        <v>496</v>
      </c>
      <c r="BA131" s="39"/>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row>
    <row r="132" spans="1:81" s="40" customFormat="1" ht="17.25" customHeight="1" x14ac:dyDescent="0.2">
      <c r="A132" s="39"/>
      <c r="B132" s="108" t="s">
        <v>320</v>
      </c>
      <c r="C132" s="71" t="s">
        <v>48</v>
      </c>
      <c r="D132" s="71" t="s">
        <v>174</v>
      </c>
      <c r="E132" s="71" t="s">
        <v>91</v>
      </c>
      <c r="F132" s="71" t="s">
        <v>1046</v>
      </c>
      <c r="G132" s="71" t="s">
        <v>1192</v>
      </c>
      <c r="H132" s="71" t="s">
        <v>1137</v>
      </c>
      <c r="I132" s="71" t="s">
        <v>1138</v>
      </c>
      <c r="J132" s="71" t="s">
        <v>1058</v>
      </c>
      <c r="K132" s="71" t="s">
        <v>1139</v>
      </c>
      <c r="L132" s="71" t="s">
        <v>1193</v>
      </c>
      <c r="M132" s="71" t="s">
        <v>225</v>
      </c>
      <c r="N132" s="72">
        <v>118</v>
      </c>
      <c r="O132" s="71" t="s">
        <v>1194</v>
      </c>
      <c r="P132" s="75">
        <v>1</v>
      </c>
      <c r="Q132" s="75">
        <f>(+Y132+AE132+AK132+AQ132)/4</f>
        <v>1</v>
      </c>
      <c r="R132" s="71" t="s">
        <v>1195</v>
      </c>
      <c r="S132" s="71" t="s">
        <v>1196</v>
      </c>
      <c r="T132" s="71" t="s">
        <v>1197</v>
      </c>
      <c r="U132" s="73">
        <v>44562</v>
      </c>
      <c r="V132" s="71" t="s">
        <v>491</v>
      </c>
      <c r="W132" s="71" t="s">
        <v>182</v>
      </c>
      <c r="X132" s="71" t="s">
        <v>1198</v>
      </c>
      <c r="Y132" s="75">
        <v>1</v>
      </c>
      <c r="Z132" s="75">
        <v>1</v>
      </c>
      <c r="AA132" s="96">
        <f>(Z132/Y132)</f>
        <v>1</v>
      </c>
      <c r="AB132" s="654" t="s">
        <v>1199</v>
      </c>
      <c r="AC132" s="99" t="s">
        <v>504</v>
      </c>
      <c r="AD132" s="71" t="s">
        <v>1198</v>
      </c>
      <c r="AE132" s="75">
        <v>1</v>
      </c>
      <c r="AF132" s="75">
        <v>1</v>
      </c>
      <c r="AG132" s="75">
        <f t="shared" si="11"/>
        <v>1</v>
      </c>
      <c r="AH132" s="116" t="s">
        <v>1200</v>
      </c>
      <c r="AI132" s="71" t="s">
        <v>504</v>
      </c>
      <c r="AJ132" s="71" t="s">
        <v>1198</v>
      </c>
      <c r="AK132" s="75">
        <v>1</v>
      </c>
      <c r="AL132" s="664">
        <v>1</v>
      </c>
      <c r="AM132" s="676">
        <f>+(Tabla4[[#This Row],[Avance cuantitativo
III trimestre]]/Tabla4[[#This Row],[Programación  meta
III trimestre ]])*100%</f>
        <v>1</v>
      </c>
      <c r="AN132" s="670" t="s">
        <v>1201</v>
      </c>
      <c r="AO132" s="36" t="s">
        <v>504</v>
      </c>
      <c r="AP132" s="71" t="s">
        <v>1198</v>
      </c>
      <c r="AQ132" s="105">
        <v>1</v>
      </c>
      <c r="AR132" s="69">
        <v>0</v>
      </c>
      <c r="AS132" s="114" t="s">
        <v>496</v>
      </c>
      <c r="AT132" s="114" t="s">
        <v>496</v>
      </c>
      <c r="AU132" s="114" t="s">
        <v>496</v>
      </c>
      <c r="AV132" s="604"/>
      <c r="AW132" s="603">
        <f>+(Tabla4[[#This Row],[Programación  meta
I trimestre ]]+Tabla4[[#This Row],[Programación  meta
II trimestre ]]+Tabla4[[#This Row],[Programación  meta
III trimestre ]]+Tabla4[[#This Row],[Programación  meta
IV trimestre ]])/4</f>
        <v>1</v>
      </c>
      <c r="AX132" s="602">
        <f>+(Tabla4[[#This Row],[Avance cuantitativo
I trimestre]]+Tabla4[[#This Row],[Avance cuantitativo
II trimestre]]+Tabla4[[#This Row],[Avance cuantitativo
III trimestre]]+AR132)/4</f>
        <v>0.75</v>
      </c>
      <c r="AY132" s="602">
        <f t="shared" si="8"/>
        <v>0.75</v>
      </c>
      <c r="AZ132" s="594" t="s">
        <v>496</v>
      </c>
      <c r="BA132" s="39"/>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row>
    <row r="133" spans="1:81" s="40" customFormat="1" ht="17.25" customHeight="1" x14ac:dyDescent="0.2">
      <c r="A133" s="39"/>
      <c r="B133" s="108" t="s">
        <v>320</v>
      </c>
      <c r="C133" s="71" t="s">
        <v>48</v>
      </c>
      <c r="D133" s="71" t="s">
        <v>174</v>
      </c>
      <c r="E133" s="71" t="s">
        <v>91</v>
      </c>
      <c r="F133" s="71" t="s">
        <v>1046</v>
      </c>
      <c r="G133" s="71" t="s">
        <v>1192</v>
      </c>
      <c r="H133" s="71" t="s">
        <v>1137</v>
      </c>
      <c r="I133" s="71" t="s">
        <v>1138</v>
      </c>
      <c r="J133" s="71" t="s">
        <v>1058</v>
      </c>
      <c r="K133" s="71" t="s">
        <v>1139</v>
      </c>
      <c r="L133" s="71" t="s">
        <v>1202</v>
      </c>
      <c r="M133" s="71" t="s">
        <v>225</v>
      </c>
      <c r="N133" s="72">
        <v>119</v>
      </c>
      <c r="O133" s="71" t="s">
        <v>1203</v>
      </c>
      <c r="P133" s="72">
        <v>4</v>
      </c>
      <c r="Q133" s="72">
        <f>+Y133+AE133+AK133+AQ133</f>
        <v>4</v>
      </c>
      <c r="R133" s="71" t="s">
        <v>45</v>
      </c>
      <c r="S133" s="71" t="s">
        <v>1204</v>
      </c>
      <c r="T133" s="71" t="s">
        <v>1205</v>
      </c>
      <c r="U133" s="73">
        <v>44562</v>
      </c>
      <c r="V133" s="71" t="s">
        <v>491</v>
      </c>
      <c r="W133" s="71" t="s">
        <v>182</v>
      </c>
      <c r="X133" s="71" t="s">
        <v>1206</v>
      </c>
      <c r="Y133" s="72">
        <v>1</v>
      </c>
      <c r="Z133" s="72">
        <v>1</v>
      </c>
      <c r="AA133" s="96">
        <f>(Z133/Y133)</f>
        <v>1</v>
      </c>
      <c r="AB133" s="654" t="s">
        <v>1207</v>
      </c>
      <c r="AC133" s="99" t="s">
        <v>504</v>
      </c>
      <c r="AD133" s="71" t="s">
        <v>1208</v>
      </c>
      <c r="AE133" s="72">
        <v>1</v>
      </c>
      <c r="AF133" s="568">
        <v>1</v>
      </c>
      <c r="AG133" s="75">
        <f t="shared" si="11"/>
        <v>1</v>
      </c>
      <c r="AH133" s="116" t="s">
        <v>1209</v>
      </c>
      <c r="AI133" s="71" t="s">
        <v>504</v>
      </c>
      <c r="AJ133" s="71" t="s">
        <v>1210</v>
      </c>
      <c r="AK133" s="72">
        <v>1</v>
      </c>
      <c r="AL133" s="668">
        <v>1</v>
      </c>
      <c r="AM133" s="676">
        <f>+(Tabla4[[#This Row],[Avance cuantitativo
III trimestre]]/Tabla4[[#This Row],[Programación  meta
III trimestre ]])*100%</f>
        <v>1</v>
      </c>
      <c r="AN133" s="670" t="s">
        <v>1211</v>
      </c>
      <c r="AO133" s="36" t="s">
        <v>504</v>
      </c>
      <c r="AP133" s="71" t="s">
        <v>1212</v>
      </c>
      <c r="AQ133" s="102">
        <v>1</v>
      </c>
      <c r="AR133" s="69">
        <v>0</v>
      </c>
      <c r="AS133" s="114" t="s">
        <v>496</v>
      </c>
      <c r="AT133" s="114" t="s">
        <v>496</v>
      </c>
      <c r="AU133" s="114" t="s">
        <v>496</v>
      </c>
      <c r="AV133" s="604"/>
      <c r="AW133" s="601">
        <f>+Tabla4[[#This Row],[Programación  meta
I trimestre ]]+Tabla4[[#This Row],[Programación  meta
II trimestre ]]+Tabla4[[#This Row],[Programación  meta
III trimestre ]]+Tabla4[[#This Row],[Programación  meta
IV trimestre ]]</f>
        <v>4</v>
      </c>
      <c r="AX133" s="584">
        <f>+Tabla4[[#This Row],[Avance cuantitativo
I trimestre]]+Tabla4[[#This Row],[Avance cuantitativo
II trimestre]]+Tabla4[[#This Row],[Avance cuantitativo
III trimestre]]+AR133</f>
        <v>3</v>
      </c>
      <c r="AY133" s="602">
        <f t="shared" si="8"/>
        <v>0.75</v>
      </c>
      <c r="AZ133" s="594" t="s">
        <v>496</v>
      </c>
      <c r="BA133" s="39"/>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row>
    <row r="134" spans="1:81" s="40" customFormat="1" ht="17.25" hidden="1" customHeight="1" x14ac:dyDescent="0.2">
      <c r="A134" s="39"/>
      <c r="B134" s="108" t="s">
        <v>320</v>
      </c>
      <c r="C134" s="71" t="s">
        <v>48</v>
      </c>
      <c r="D134" s="71" t="s">
        <v>174</v>
      </c>
      <c r="E134" s="84" t="s">
        <v>91</v>
      </c>
      <c r="F134" s="71" t="s">
        <v>1046</v>
      </c>
      <c r="G134" s="84" t="s">
        <v>156</v>
      </c>
      <c r="H134" s="84" t="s">
        <v>1137</v>
      </c>
      <c r="I134" s="84" t="s">
        <v>1138</v>
      </c>
      <c r="J134" s="84" t="s">
        <v>1058</v>
      </c>
      <c r="K134" s="84" t="s">
        <v>1213</v>
      </c>
      <c r="L134" s="71" t="s">
        <v>190</v>
      </c>
      <c r="M134" s="71" t="s">
        <v>225</v>
      </c>
      <c r="N134" s="72">
        <v>120</v>
      </c>
      <c r="O134" s="84" t="s">
        <v>1214</v>
      </c>
      <c r="P134" s="112">
        <v>1</v>
      </c>
      <c r="Q134" s="29">
        <f>+AQ134</f>
        <v>1</v>
      </c>
      <c r="R134" s="84" t="s">
        <v>60</v>
      </c>
      <c r="S134" s="84" t="s">
        <v>1215</v>
      </c>
      <c r="T134" s="84" t="s">
        <v>1216</v>
      </c>
      <c r="U134" s="73">
        <v>44562</v>
      </c>
      <c r="V134" s="71" t="s">
        <v>1217</v>
      </c>
      <c r="W134" s="84" t="s">
        <v>182</v>
      </c>
      <c r="X134" s="84" t="s">
        <v>492</v>
      </c>
      <c r="Y134" s="77">
        <v>0</v>
      </c>
      <c r="Z134" s="69">
        <v>0</v>
      </c>
      <c r="AA134" s="114" t="s">
        <v>496</v>
      </c>
      <c r="AB134" s="72" t="s">
        <v>496</v>
      </c>
      <c r="AC134" s="72" t="s">
        <v>496</v>
      </c>
      <c r="AD134" s="84" t="s">
        <v>1218</v>
      </c>
      <c r="AE134" s="112">
        <v>0.5</v>
      </c>
      <c r="AF134" s="112">
        <v>0.5</v>
      </c>
      <c r="AG134" s="75">
        <f t="shared" si="11"/>
        <v>1</v>
      </c>
      <c r="AH134" s="116" t="s">
        <v>1219</v>
      </c>
      <c r="AI134" s="71" t="s">
        <v>504</v>
      </c>
      <c r="AJ134" s="71" t="s">
        <v>492</v>
      </c>
      <c r="AK134" s="77">
        <v>0</v>
      </c>
      <c r="AM134" s="678" t="s">
        <v>496</v>
      </c>
      <c r="AN134" s="58"/>
      <c r="AO134" s="41" t="s">
        <v>496</v>
      </c>
      <c r="AP134" s="84" t="s">
        <v>1220</v>
      </c>
      <c r="AQ134" s="119">
        <v>1</v>
      </c>
      <c r="AR134" s="69">
        <v>0</v>
      </c>
      <c r="AS134" s="114" t="s">
        <v>496</v>
      </c>
      <c r="AT134" s="114" t="s">
        <v>496</v>
      </c>
      <c r="AU134" s="114" t="s">
        <v>496</v>
      </c>
      <c r="AV134" s="604"/>
      <c r="AW134" s="603">
        <f>+Tabla4[[#This Row],[Programación  meta
IV trimestre ]]</f>
        <v>1</v>
      </c>
      <c r="AX134" s="602">
        <f>+Tabla4[[#This Row],[Avance cuantitativo
I trimestre]]+Tabla4[[#This Row],[Avance cuantitativo
II trimestre]]+Tabla4[[#This Row],[Avance cuantitativo
III trimestre]]+AR134</f>
        <v>0.5</v>
      </c>
      <c r="AY134" s="602">
        <f t="shared" si="8"/>
        <v>0.5</v>
      </c>
      <c r="AZ134" s="594"/>
      <c r="BA134" s="39"/>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row>
    <row r="135" spans="1:81" s="40" customFormat="1" ht="17.25" customHeight="1" x14ac:dyDescent="0.2">
      <c r="B135" s="108" t="s">
        <v>320</v>
      </c>
      <c r="C135" s="71" t="s">
        <v>48</v>
      </c>
      <c r="D135" s="68" t="s">
        <v>174</v>
      </c>
      <c r="E135" s="68" t="s">
        <v>102</v>
      </c>
      <c r="F135" s="68" t="s">
        <v>336</v>
      </c>
      <c r="G135" s="68" t="s">
        <v>156</v>
      </c>
      <c r="H135" s="68" t="s">
        <v>79</v>
      </c>
      <c r="I135" s="68" t="s">
        <v>55</v>
      </c>
      <c r="J135" s="68" t="s">
        <v>106</v>
      </c>
      <c r="K135" s="68" t="s">
        <v>402</v>
      </c>
      <c r="L135" s="68" t="s">
        <v>252</v>
      </c>
      <c r="M135" s="71" t="s">
        <v>225</v>
      </c>
      <c r="N135" s="72">
        <v>121</v>
      </c>
      <c r="O135" s="68" t="s">
        <v>1221</v>
      </c>
      <c r="P135" s="74">
        <v>1</v>
      </c>
      <c r="Q135" s="75">
        <f>(+Y135+AE135+AK135+AQ135)/4</f>
        <v>1</v>
      </c>
      <c r="R135" s="68" t="s">
        <v>30</v>
      </c>
      <c r="S135" s="68" t="s">
        <v>1222</v>
      </c>
      <c r="T135" s="68" t="s">
        <v>570</v>
      </c>
      <c r="U135" s="70">
        <v>44562</v>
      </c>
      <c r="V135" s="70">
        <v>44926</v>
      </c>
      <c r="W135" s="68" t="s">
        <v>182</v>
      </c>
      <c r="X135" s="68" t="s">
        <v>571</v>
      </c>
      <c r="Y135" s="74">
        <v>1</v>
      </c>
      <c r="Z135" s="74">
        <v>0.5</v>
      </c>
      <c r="AA135" s="96">
        <f>(Z135/Y135)</f>
        <v>0.5</v>
      </c>
      <c r="AB135" s="116" t="s">
        <v>1223</v>
      </c>
      <c r="AC135" s="99" t="s">
        <v>504</v>
      </c>
      <c r="AD135" s="68" t="s">
        <v>571</v>
      </c>
      <c r="AE135" s="74">
        <v>1</v>
      </c>
      <c r="AF135" s="75">
        <v>1</v>
      </c>
      <c r="AG135" s="75">
        <f t="shared" si="11"/>
        <v>1</v>
      </c>
      <c r="AH135" s="554" t="s">
        <v>1224</v>
      </c>
      <c r="AI135" s="71" t="s">
        <v>504</v>
      </c>
      <c r="AJ135" s="68" t="s">
        <v>571</v>
      </c>
      <c r="AK135" s="74">
        <v>1</v>
      </c>
      <c r="AL135" s="664">
        <v>1</v>
      </c>
      <c r="AM135" s="676">
        <f>+(Tabla4[[#This Row],[Avance cuantitativo
III trimestre]]/Tabla4[[#This Row],[Programación  meta
III trimestre ]])*100%</f>
        <v>1</v>
      </c>
      <c r="AN135" s="554" t="s">
        <v>1225</v>
      </c>
      <c r="AO135" s="36" t="s">
        <v>504</v>
      </c>
      <c r="AP135" s="68" t="s">
        <v>571</v>
      </c>
      <c r="AQ135" s="103">
        <v>1</v>
      </c>
      <c r="AR135" s="69">
        <v>0</v>
      </c>
      <c r="AS135" s="76"/>
      <c r="AT135" s="76"/>
      <c r="AU135" s="76"/>
      <c r="AV135" s="607"/>
      <c r="AW135" s="603">
        <f>+(Tabla4[[#This Row],[Programación  meta
I trimestre ]]+Tabla4[[#This Row],[Programación  meta
II trimestre ]]+Tabla4[[#This Row],[Programación  meta
III trimestre ]]+Tabla4[[#This Row],[Programación  meta
IV trimestre ]])/4</f>
        <v>1</v>
      </c>
      <c r="AX135" s="602">
        <f>+(Tabla4[[#This Row],[Avance cuantitativo
I trimestre]]+Tabla4[[#This Row],[Avance cuantitativo
II trimestre]]+Tabla4[[#This Row],[Avance cuantitativo
III trimestre]]+AR135)/4</f>
        <v>0.625</v>
      </c>
      <c r="AY135" s="602">
        <f t="shared" si="8"/>
        <v>0.625</v>
      </c>
      <c r="AZ135" s="595"/>
    </row>
    <row r="136" spans="1:81" s="40" customFormat="1" ht="17.25" customHeight="1" x14ac:dyDescent="0.2">
      <c r="B136" s="109" t="s">
        <v>173</v>
      </c>
      <c r="C136" s="71" t="s">
        <v>18</v>
      </c>
      <c r="D136" s="68" t="s">
        <v>112</v>
      </c>
      <c r="E136" s="71" t="s">
        <v>50</v>
      </c>
      <c r="F136" s="68" t="s">
        <v>1226</v>
      </c>
      <c r="G136" s="68" t="s">
        <v>68</v>
      </c>
      <c r="H136" s="68" t="s">
        <v>221</v>
      </c>
      <c r="I136" s="68" t="s">
        <v>25</v>
      </c>
      <c r="J136" s="68" t="s">
        <v>128</v>
      </c>
      <c r="K136" s="68" t="s">
        <v>128</v>
      </c>
      <c r="L136" s="68" t="s">
        <v>215</v>
      </c>
      <c r="M136" s="68" t="s">
        <v>161</v>
      </c>
      <c r="N136" s="72">
        <v>122</v>
      </c>
      <c r="O136" s="92" t="s">
        <v>1227</v>
      </c>
      <c r="P136" s="75">
        <v>1</v>
      </c>
      <c r="Q136" s="75">
        <f>(+Y136+AE136+AK136+AQ136)/4</f>
        <v>1</v>
      </c>
      <c r="R136" s="71" t="s">
        <v>30</v>
      </c>
      <c r="S136" s="68" t="s">
        <v>1228</v>
      </c>
      <c r="T136" s="68" t="s">
        <v>1229</v>
      </c>
      <c r="U136" s="70">
        <v>44562</v>
      </c>
      <c r="V136" s="70">
        <v>44926</v>
      </c>
      <c r="W136" s="68" t="s">
        <v>273</v>
      </c>
      <c r="X136" s="68" t="s">
        <v>1230</v>
      </c>
      <c r="Y136" s="75">
        <v>1</v>
      </c>
      <c r="Z136" s="74">
        <v>1</v>
      </c>
      <c r="AA136" s="96">
        <f>(Z136/Y136)</f>
        <v>1</v>
      </c>
      <c r="AB136" s="98" t="s">
        <v>1231</v>
      </c>
      <c r="AC136" s="99" t="s">
        <v>759</v>
      </c>
      <c r="AD136" s="71" t="s">
        <v>1230</v>
      </c>
      <c r="AE136" s="75">
        <v>1</v>
      </c>
      <c r="AF136" s="75">
        <v>1</v>
      </c>
      <c r="AG136" s="75">
        <f t="shared" si="11"/>
        <v>1</v>
      </c>
      <c r="AH136" s="76" t="s">
        <v>1232</v>
      </c>
      <c r="AI136" s="71" t="s">
        <v>504</v>
      </c>
      <c r="AJ136" s="71" t="s">
        <v>1230</v>
      </c>
      <c r="AK136" s="75">
        <v>1</v>
      </c>
      <c r="AL136" s="58">
        <v>0</v>
      </c>
      <c r="AM136" s="676">
        <f>+(Tabla4[[#This Row],[Avance cuantitativo
III trimestre]]/Tabla4[[#This Row],[Programación  meta
III trimestre ]])*100%</f>
        <v>0</v>
      </c>
      <c r="AN136" s="670" t="s">
        <v>1233</v>
      </c>
      <c r="AO136" s="36" t="s">
        <v>504</v>
      </c>
      <c r="AP136" s="71" t="s">
        <v>1230</v>
      </c>
      <c r="AQ136" s="105">
        <v>1</v>
      </c>
      <c r="AR136" s="69">
        <v>0</v>
      </c>
      <c r="AS136" s="76"/>
      <c r="AT136" s="76"/>
      <c r="AU136" s="76"/>
      <c r="AV136" s="607"/>
      <c r="AW136" s="603">
        <f>+(Tabla4[[#This Row],[Programación  meta
I trimestre ]]+Tabla4[[#This Row],[Programación  meta
II trimestre ]]+Tabla4[[#This Row],[Programación  meta
III trimestre ]]+Tabla4[[#This Row],[Programación  meta
IV trimestre ]])/4</f>
        <v>1</v>
      </c>
      <c r="AX136" s="602">
        <f>+(Tabla4[[#This Row],[Avance cuantitativo
I trimestre]]+Tabla4[[#This Row],[Avance cuantitativo
II trimestre]]+Tabla4[[#This Row],[Avance cuantitativo
III trimestre]]+AR136)/4</f>
        <v>0.5</v>
      </c>
      <c r="AY136" s="602">
        <f t="shared" si="8"/>
        <v>0.5</v>
      </c>
      <c r="AZ136" s="595"/>
    </row>
    <row r="137" spans="1:81" s="40" customFormat="1" ht="17.25" customHeight="1" x14ac:dyDescent="0.2">
      <c r="B137" s="109" t="s">
        <v>209</v>
      </c>
      <c r="C137" s="71" t="s">
        <v>18</v>
      </c>
      <c r="D137" s="68" t="s">
        <v>174</v>
      </c>
      <c r="E137" s="71" t="s">
        <v>50</v>
      </c>
      <c r="F137" s="68" t="s">
        <v>602</v>
      </c>
      <c r="G137" s="68" t="s">
        <v>68</v>
      </c>
      <c r="H137" s="68" t="s">
        <v>221</v>
      </c>
      <c r="I137" s="68" t="s">
        <v>25</v>
      </c>
      <c r="J137" s="68" t="s">
        <v>128</v>
      </c>
      <c r="K137" s="68" t="s">
        <v>128</v>
      </c>
      <c r="L137" s="68" t="s">
        <v>215</v>
      </c>
      <c r="M137" s="68" t="s">
        <v>161</v>
      </c>
      <c r="N137" s="72">
        <v>123</v>
      </c>
      <c r="O137" s="92" t="s">
        <v>1234</v>
      </c>
      <c r="P137" s="75">
        <v>0.3</v>
      </c>
      <c r="Q137" s="29">
        <f>+Y137+AE137+AK137+AQ137</f>
        <v>0.3</v>
      </c>
      <c r="R137" s="71" t="s">
        <v>45</v>
      </c>
      <c r="S137" s="68" t="s">
        <v>1235</v>
      </c>
      <c r="T137" s="68" t="s">
        <v>1236</v>
      </c>
      <c r="U137" s="70">
        <v>44562</v>
      </c>
      <c r="V137" s="70">
        <v>44926</v>
      </c>
      <c r="W137" s="68" t="s">
        <v>273</v>
      </c>
      <c r="X137" s="68" t="s">
        <v>1237</v>
      </c>
      <c r="Y137" s="115">
        <v>7.4999999999999997E-2</v>
      </c>
      <c r="Z137" s="97">
        <v>0.16700000000000001</v>
      </c>
      <c r="AA137" s="96">
        <v>1</v>
      </c>
      <c r="AB137" s="98" t="s">
        <v>1238</v>
      </c>
      <c r="AC137" s="99" t="s">
        <v>504</v>
      </c>
      <c r="AD137" s="71" t="s">
        <v>1239</v>
      </c>
      <c r="AE137" s="115">
        <v>7.4999999999999997E-2</v>
      </c>
      <c r="AF137" s="96">
        <v>2.7E-2</v>
      </c>
      <c r="AG137" s="75">
        <f t="shared" si="11"/>
        <v>0.36</v>
      </c>
      <c r="AH137" s="76" t="s">
        <v>1240</v>
      </c>
      <c r="AI137" s="71" t="s">
        <v>504</v>
      </c>
      <c r="AJ137" s="71" t="s">
        <v>1239</v>
      </c>
      <c r="AK137" s="115">
        <v>7.4999999999999997E-2</v>
      </c>
      <c r="AL137" s="58" t="s">
        <v>1241</v>
      </c>
      <c r="AM137" s="676">
        <f>+(Tabla4[[#This Row],[Avance cuantitativo
III trimestre]]/Tabla4[[#This Row],[Programación  meta
III trimestre ]])*100%</f>
        <v>0.36</v>
      </c>
      <c r="AN137" s="670" t="s">
        <v>1242</v>
      </c>
      <c r="AO137" s="38" t="s">
        <v>1243</v>
      </c>
      <c r="AP137" s="71" t="s">
        <v>1239</v>
      </c>
      <c r="AQ137" s="621">
        <v>7.4999999999999997E-2</v>
      </c>
      <c r="AR137" s="69">
        <v>0</v>
      </c>
      <c r="AS137" s="76"/>
      <c r="AT137" s="76"/>
      <c r="AU137" s="76"/>
      <c r="AV137" s="607"/>
      <c r="AW137" s="603">
        <f>+Tabla4[[#This Row],[Programación  meta
I trimestre ]]+Tabla4[[#This Row],[Programación  meta
II trimestre ]]+Tabla4[[#This Row],[Programación  meta
III trimestre ]]+Tabla4[[#This Row],[Programación  meta
IV trimestre ]]</f>
        <v>0.3</v>
      </c>
      <c r="AX137" s="602">
        <f>+Tabla4[[#This Row],[Avance cuantitativo
I trimestre]]+Tabla4[[#This Row],[Avance cuantitativo
II trimestre]]+Tabla4[[#This Row],[Avance cuantitativo
III trimestre]]+AR137</f>
        <v>0.221</v>
      </c>
      <c r="AY137" s="602">
        <f t="shared" si="8"/>
        <v>0.73666666666666669</v>
      </c>
      <c r="AZ137" s="595"/>
    </row>
    <row r="138" spans="1:81" s="40" customFormat="1" ht="17.25" customHeight="1" x14ac:dyDescent="0.2">
      <c r="B138" s="108" t="s">
        <v>254</v>
      </c>
      <c r="C138" s="68" t="s">
        <v>89</v>
      </c>
      <c r="D138" s="68" t="s">
        <v>254</v>
      </c>
      <c r="E138" s="68" t="s">
        <v>78</v>
      </c>
      <c r="F138" s="68" t="s">
        <v>1244</v>
      </c>
      <c r="G138" s="68" t="s">
        <v>93</v>
      </c>
      <c r="H138" s="68" t="s">
        <v>116</v>
      </c>
      <c r="I138" s="68" t="s">
        <v>25</v>
      </c>
      <c r="J138" s="68" t="s">
        <v>41</v>
      </c>
      <c r="K138" s="68" t="s">
        <v>403</v>
      </c>
      <c r="L138" s="68" t="s">
        <v>257</v>
      </c>
      <c r="M138" s="68" t="s">
        <v>225</v>
      </c>
      <c r="N138" s="72">
        <v>124</v>
      </c>
      <c r="O138" s="68" t="s">
        <v>1245</v>
      </c>
      <c r="P138" s="69">
        <v>4</v>
      </c>
      <c r="Q138" s="72">
        <f>+Y138+AE138+AK138+AQ138</f>
        <v>4</v>
      </c>
      <c r="R138" s="90" t="s">
        <v>30</v>
      </c>
      <c r="S138" s="71" t="s">
        <v>1246</v>
      </c>
      <c r="T138" s="71" t="s">
        <v>1247</v>
      </c>
      <c r="U138" s="70">
        <v>44562</v>
      </c>
      <c r="V138" s="68" t="s">
        <v>491</v>
      </c>
      <c r="W138" s="68" t="s">
        <v>142</v>
      </c>
      <c r="X138" s="68" t="s">
        <v>1246</v>
      </c>
      <c r="Y138" s="69">
        <v>1</v>
      </c>
      <c r="Z138" s="69">
        <v>1</v>
      </c>
      <c r="AA138" s="96">
        <f t="shared" ref="AA138:AA149" si="14">(Z138/Y138)</f>
        <v>1</v>
      </c>
      <c r="AB138" s="98" t="s">
        <v>1248</v>
      </c>
      <c r="AC138" s="99" t="s">
        <v>504</v>
      </c>
      <c r="AD138" s="68" t="s">
        <v>1246</v>
      </c>
      <c r="AE138" s="69">
        <v>1</v>
      </c>
      <c r="AF138" s="72">
        <v>1</v>
      </c>
      <c r="AG138" s="75">
        <f t="shared" si="11"/>
        <v>1</v>
      </c>
      <c r="AH138" s="657" t="s">
        <v>1249</v>
      </c>
      <c r="AI138" s="71" t="s">
        <v>504</v>
      </c>
      <c r="AJ138" s="68" t="s">
        <v>1246</v>
      </c>
      <c r="AK138" s="69">
        <v>1</v>
      </c>
      <c r="AL138" s="58">
        <v>1</v>
      </c>
      <c r="AM138" s="676">
        <f>+(Tabla4[[#This Row],[Avance cuantitativo
III trimestre]]/Tabla4[[#This Row],[Programación  meta
III trimestre ]])*100%</f>
        <v>1</v>
      </c>
      <c r="AN138" s="670" t="s">
        <v>1250</v>
      </c>
      <c r="AO138" s="36" t="s">
        <v>504</v>
      </c>
      <c r="AP138" s="68" t="s">
        <v>1246</v>
      </c>
      <c r="AQ138" s="104">
        <v>1</v>
      </c>
      <c r="AR138" s="69">
        <v>0</v>
      </c>
      <c r="AS138" s="76" t="s">
        <v>496</v>
      </c>
      <c r="AT138" s="76" t="s">
        <v>496</v>
      </c>
      <c r="AU138" s="76" t="s">
        <v>496</v>
      </c>
      <c r="AV138" s="614"/>
      <c r="AW138" s="601">
        <f>+Tabla4[[#This Row],[Programación  meta
I trimestre ]]+Tabla4[[#This Row],[Programación  meta
II trimestre ]]+Tabla4[[#This Row],[Programación  meta
III trimestre ]]+Tabla4[[#This Row],[Programación  meta
IV trimestre ]]</f>
        <v>4</v>
      </c>
      <c r="AX138" s="584">
        <f>+Tabla4[[#This Row],[Avance cuantitativo
I trimestre]]+Tabla4[[#This Row],[Avance cuantitativo
II trimestre]]+Tabla4[[#This Row],[Avance cuantitativo
III trimestre]]+AR138</f>
        <v>3</v>
      </c>
      <c r="AY138" s="602">
        <f t="shared" si="8"/>
        <v>0.75</v>
      </c>
      <c r="AZ138" s="595"/>
    </row>
    <row r="139" spans="1:81" s="40" customFormat="1" ht="17.25" customHeight="1" x14ac:dyDescent="0.2">
      <c r="B139" s="108" t="s">
        <v>254</v>
      </c>
      <c r="C139" s="68" t="s">
        <v>89</v>
      </c>
      <c r="D139" s="68" t="s">
        <v>254</v>
      </c>
      <c r="E139" s="68" t="s">
        <v>78</v>
      </c>
      <c r="F139" s="68" t="s">
        <v>1244</v>
      </c>
      <c r="G139" s="68" t="s">
        <v>93</v>
      </c>
      <c r="H139" s="68" t="s">
        <v>116</v>
      </c>
      <c r="I139" s="68" t="s">
        <v>25</v>
      </c>
      <c r="J139" s="68" t="s">
        <v>41</v>
      </c>
      <c r="K139" s="68" t="s">
        <v>159</v>
      </c>
      <c r="L139" s="68" t="s">
        <v>257</v>
      </c>
      <c r="M139" s="68" t="s">
        <v>225</v>
      </c>
      <c r="N139" s="72">
        <v>125</v>
      </c>
      <c r="O139" s="68" t="s">
        <v>1251</v>
      </c>
      <c r="P139" s="69">
        <v>4</v>
      </c>
      <c r="Q139" s="72">
        <f>+Y139+AE139+AK139+AQ139</f>
        <v>4</v>
      </c>
      <c r="R139" s="68" t="s">
        <v>45</v>
      </c>
      <c r="S139" s="68" t="s">
        <v>1252</v>
      </c>
      <c r="T139" s="68" t="s">
        <v>1253</v>
      </c>
      <c r="U139" s="70">
        <v>44562</v>
      </c>
      <c r="V139" s="68" t="s">
        <v>491</v>
      </c>
      <c r="W139" s="68" t="s">
        <v>142</v>
      </c>
      <c r="X139" s="68" t="s">
        <v>1254</v>
      </c>
      <c r="Y139" s="69">
        <v>1</v>
      </c>
      <c r="Z139" s="69">
        <v>1</v>
      </c>
      <c r="AA139" s="96">
        <f t="shared" si="14"/>
        <v>1</v>
      </c>
      <c r="AB139" s="98" t="s">
        <v>1255</v>
      </c>
      <c r="AC139" s="99" t="s">
        <v>504</v>
      </c>
      <c r="AD139" s="68" t="s">
        <v>1254</v>
      </c>
      <c r="AE139" s="69">
        <v>1</v>
      </c>
      <c r="AF139" s="72">
        <v>1</v>
      </c>
      <c r="AG139" s="75">
        <f t="shared" si="11"/>
        <v>1</v>
      </c>
      <c r="AH139" s="658" t="s">
        <v>1256</v>
      </c>
      <c r="AI139" s="71" t="s">
        <v>504</v>
      </c>
      <c r="AJ139" s="68" t="s">
        <v>1254</v>
      </c>
      <c r="AK139" s="69">
        <v>1</v>
      </c>
      <c r="AL139" s="58">
        <v>1</v>
      </c>
      <c r="AM139" s="676">
        <f>+(Tabla4[[#This Row],[Avance cuantitativo
III trimestre]]/Tabla4[[#This Row],[Programación  meta
III trimestre ]])*100%</f>
        <v>1</v>
      </c>
      <c r="AN139" s="670" t="s">
        <v>1257</v>
      </c>
      <c r="AO139" s="36" t="s">
        <v>504</v>
      </c>
      <c r="AP139" s="68" t="s">
        <v>1254</v>
      </c>
      <c r="AQ139" s="104">
        <v>1</v>
      </c>
      <c r="AR139" s="69">
        <v>0</v>
      </c>
      <c r="AS139" s="76" t="s">
        <v>496</v>
      </c>
      <c r="AT139" s="76" t="s">
        <v>496</v>
      </c>
      <c r="AU139" s="76" t="s">
        <v>496</v>
      </c>
      <c r="AV139" s="614"/>
      <c r="AW139" s="601">
        <f>+Tabla4[[#This Row],[Programación  meta
I trimestre ]]+Tabla4[[#This Row],[Programación  meta
II trimestre ]]+Tabla4[[#This Row],[Programación  meta
III trimestre ]]+Tabla4[[#This Row],[Programación  meta
IV trimestre ]]</f>
        <v>4</v>
      </c>
      <c r="AX139" s="584">
        <f>+Tabla4[[#This Row],[Avance cuantitativo
I trimestre]]+Tabla4[[#This Row],[Avance cuantitativo
II trimestre]]+Tabla4[[#This Row],[Avance cuantitativo
III trimestre]]+AR139</f>
        <v>3</v>
      </c>
      <c r="AY139" s="602">
        <f t="shared" si="8"/>
        <v>0.75</v>
      </c>
      <c r="AZ139" s="595"/>
    </row>
    <row r="140" spans="1:81" s="40" customFormat="1" ht="17.25" customHeight="1" x14ac:dyDescent="0.2">
      <c r="A140" s="43"/>
      <c r="B140" s="108" t="s">
        <v>111</v>
      </c>
      <c r="C140" s="71" t="s">
        <v>48</v>
      </c>
      <c r="D140" s="71" t="s">
        <v>77</v>
      </c>
      <c r="E140" s="71" t="s">
        <v>50</v>
      </c>
      <c r="F140" s="71" t="s">
        <v>228</v>
      </c>
      <c r="G140" s="71" t="s">
        <v>93</v>
      </c>
      <c r="H140" s="71" t="s">
        <v>82</v>
      </c>
      <c r="I140" s="71" t="s">
        <v>55</v>
      </c>
      <c r="J140" s="71" t="s">
        <v>1258</v>
      </c>
      <c r="K140" s="71" t="s">
        <v>1259</v>
      </c>
      <c r="L140" s="71" t="s">
        <v>240</v>
      </c>
      <c r="M140" s="71" t="s">
        <v>181</v>
      </c>
      <c r="N140" s="72">
        <v>126</v>
      </c>
      <c r="O140" s="663" t="s">
        <v>1260</v>
      </c>
      <c r="P140" s="72">
        <v>1</v>
      </c>
      <c r="Q140" s="72">
        <f>+AQ140</f>
        <v>1</v>
      </c>
      <c r="R140" s="71" t="s">
        <v>60</v>
      </c>
      <c r="S140" s="71" t="s">
        <v>1261</v>
      </c>
      <c r="T140" s="71" t="s">
        <v>1262</v>
      </c>
      <c r="U140" s="73">
        <v>44562</v>
      </c>
      <c r="V140" s="71" t="s">
        <v>491</v>
      </c>
      <c r="W140" s="71" t="s">
        <v>1263</v>
      </c>
      <c r="X140" s="71" t="s">
        <v>1264</v>
      </c>
      <c r="Y140" s="569">
        <v>0.25</v>
      </c>
      <c r="Z140" s="72">
        <v>0.25</v>
      </c>
      <c r="AA140" s="96">
        <f t="shared" si="14"/>
        <v>1</v>
      </c>
      <c r="AB140" s="654" t="s">
        <v>1265</v>
      </c>
      <c r="AC140" s="99" t="s">
        <v>504</v>
      </c>
      <c r="AD140" s="71" t="s">
        <v>1264</v>
      </c>
      <c r="AE140" s="75" t="s">
        <v>1266</v>
      </c>
      <c r="AF140" s="72" t="s">
        <v>1266</v>
      </c>
      <c r="AG140" s="75">
        <f t="shared" si="11"/>
        <v>1</v>
      </c>
      <c r="AH140" s="76" t="s">
        <v>1267</v>
      </c>
      <c r="AI140" s="71" t="s">
        <v>504</v>
      </c>
      <c r="AJ140" s="71" t="s">
        <v>1264</v>
      </c>
      <c r="AK140" s="75" t="s">
        <v>1268</v>
      </c>
      <c r="AL140" s="58" t="s">
        <v>1268</v>
      </c>
      <c r="AM140" s="676">
        <f>+(Tabla4[[#This Row],[Avance cuantitativo
III trimestre]]/Tabla4[[#This Row],[Programación  meta
III trimestre ]])*100%</f>
        <v>1</v>
      </c>
      <c r="AN140" s="670" t="s">
        <v>1269</v>
      </c>
      <c r="AO140" s="32" t="s">
        <v>1270</v>
      </c>
      <c r="AP140" s="71" t="s">
        <v>1271</v>
      </c>
      <c r="AQ140" s="102">
        <v>1</v>
      </c>
      <c r="AR140" s="69">
        <v>0</v>
      </c>
      <c r="AS140" s="84" t="s">
        <v>496</v>
      </c>
      <c r="AT140" s="84" t="s">
        <v>496</v>
      </c>
      <c r="AU140" s="84" t="s">
        <v>496</v>
      </c>
      <c r="AV140" s="612"/>
      <c r="AW140" s="601">
        <f>+Tabla4[[#This Row],[Programación  meta
IV trimestre ]]</f>
        <v>1</v>
      </c>
      <c r="AX140" s="584" t="str">
        <f>+Tabla4[[#This Row],[Avance cuantitativo
III trimestre]]</f>
        <v>0,75</v>
      </c>
      <c r="AY140" s="602">
        <f t="shared" si="8"/>
        <v>0.75</v>
      </c>
      <c r="AZ140" s="616"/>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row>
    <row r="141" spans="1:81" s="40" customFormat="1" ht="17.25" customHeight="1" x14ac:dyDescent="0.2">
      <c r="B141" s="109" t="s">
        <v>111</v>
      </c>
      <c r="C141" s="71" t="s">
        <v>33</v>
      </c>
      <c r="D141" s="68" t="s">
        <v>49</v>
      </c>
      <c r="E141" s="68" t="s">
        <v>50</v>
      </c>
      <c r="F141" s="68" t="s">
        <v>228</v>
      </c>
      <c r="G141" s="68" t="s">
        <v>93</v>
      </c>
      <c r="H141" s="68" t="s">
        <v>82</v>
      </c>
      <c r="I141" s="68" t="s">
        <v>55</v>
      </c>
      <c r="J141" s="68" t="s">
        <v>1258</v>
      </c>
      <c r="K141" s="68" t="s">
        <v>1259</v>
      </c>
      <c r="L141" s="68" t="s">
        <v>240</v>
      </c>
      <c r="M141" s="68" t="s">
        <v>181</v>
      </c>
      <c r="N141" s="72">
        <v>127</v>
      </c>
      <c r="O141" s="68" t="s">
        <v>1272</v>
      </c>
      <c r="P141" s="74">
        <v>1</v>
      </c>
      <c r="Q141" s="75">
        <f>+AQ141</f>
        <v>1</v>
      </c>
      <c r="R141" s="68" t="s">
        <v>60</v>
      </c>
      <c r="S141" s="68" t="s">
        <v>1273</v>
      </c>
      <c r="T141" s="68" t="s">
        <v>1274</v>
      </c>
      <c r="U141" s="70">
        <v>44562</v>
      </c>
      <c r="V141" s="71" t="s">
        <v>491</v>
      </c>
      <c r="W141" s="68" t="s">
        <v>1263</v>
      </c>
      <c r="X141" s="68" t="s">
        <v>1264</v>
      </c>
      <c r="Y141" s="74">
        <v>0.25</v>
      </c>
      <c r="Z141" s="74">
        <v>0.25</v>
      </c>
      <c r="AA141" s="96">
        <f t="shared" si="14"/>
        <v>1</v>
      </c>
      <c r="AB141" s="98" t="s">
        <v>1275</v>
      </c>
      <c r="AC141" s="99" t="s">
        <v>504</v>
      </c>
      <c r="AD141" s="68" t="s">
        <v>1264</v>
      </c>
      <c r="AE141" s="74" t="s">
        <v>1266</v>
      </c>
      <c r="AF141" s="74" t="s">
        <v>1266</v>
      </c>
      <c r="AG141" s="75">
        <f t="shared" si="11"/>
        <v>1</v>
      </c>
      <c r="AH141" s="553" t="s">
        <v>1276</v>
      </c>
      <c r="AI141" s="71" t="s">
        <v>504</v>
      </c>
      <c r="AJ141" s="68" t="s">
        <v>1264</v>
      </c>
      <c r="AK141" s="74" t="s">
        <v>1268</v>
      </c>
      <c r="AL141" s="58" t="s">
        <v>1268</v>
      </c>
      <c r="AM141" s="676">
        <f>+(Tabla4[[#This Row],[Avance cuantitativo
III trimestre]]/Tabla4[[#This Row],[Programación  meta
III trimestre ]])*100%</f>
        <v>1</v>
      </c>
      <c r="AN141" s="670" t="s">
        <v>1277</v>
      </c>
      <c r="AO141" s="32" t="s">
        <v>1278</v>
      </c>
      <c r="AP141" s="68" t="s">
        <v>1271</v>
      </c>
      <c r="AQ141" s="103">
        <v>1</v>
      </c>
      <c r="AR141" s="69">
        <v>0</v>
      </c>
      <c r="AS141" s="76" t="s">
        <v>496</v>
      </c>
      <c r="AT141" s="76" t="s">
        <v>496</v>
      </c>
      <c r="AU141" s="76" t="s">
        <v>496</v>
      </c>
      <c r="AV141" s="607"/>
      <c r="AW141" s="603">
        <f>+Tabla4[[#This Row],[Programación  meta
IV trimestre ]]</f>
        <v>1</v>
      </c>
      <c r="AX141" s="602" t="str">
        <f>+Tabla4[[#This Row],[Avance cuantitativo
III trimestre]]</f>
        <v>0,75</v>
      </c>
      <c r="AY141" s="602">
        <f t="shared" si="8"/>
        <v>0.75</v>
      </c>
      <c r="AZ141" s="595"/>
    </row>
    <row r="142" spans="1:81" s="40" customFormat="1" ht="17.25" hidden="1" customHeight="1" x14ac:dyDescent="0.2">
      <c r="B142" s="109" t="s">
        <v>320</v>
      </c>
      <c r="C142" s="71" t="s">
        <v>48</v>
      </c>
      <c r="D142" s="68" t="s">
        <v>184</v>
      </c>
      <c r="E142" s="68" t="s">
        <v>102</v>
      </c>
      <c r="F142" s="68" t="s">
        <v>338</v>
      </c>
      <c r="G142" s="68" t="s">
        <v>53</v>
      </c>
      <c r="H142" s="68" t="s">
        <v>82</v>
      </c>
      <c r="I142" s="68" t="s">
        <v>25</v>
      </c>
      <c r="J142" s="68" t="s">
        <v>178</v>
      </c>
      <c r="K142" s="68" t="s">
        <v>402</v>
      </c>
      <c r="L142" s="68" t="s">
        <v>257</v>
      </c>
      <c r="M142" s="68" t="s">
        <v>233</v>
      </c>
      <c r="N142" s="72">
        <v>128</v>
      </c>
      <c r="O142" s="68" t="s">
        <v>1279</v>
      </c>
      <c r="P142" s="74">
        <v>1</v>
      </c>
      <c r="Q142" s="75">
        <f>(+Y142+AE142+AK142+AQ142)/4</f>
        <v>0.5</v>
      </c>
      <c r="R142" s="68" t="s">
        <v>30</v>
      </c>
      <c r="S142" s="68" t="s">
        <v>562</v>
      </c>
      <c r="T142" s="68" t="s">
        <v>563</v>
      </c>
      <c r="U142" s="70">
        <v>44562</v>
      </c>
      <c r="V142" s="71" t="s">
        <v>491</v>
      </c>
      <c r="W142" s="68" t="s">
        <v>1263</v>
      </c>
      <c r="X142" s="68" t="s">
        <v>564</v>
      </c>
      <c r="Y142" s="74">
        <v>1</v>
      </c>
      <c r="Z142" s="74">
        <v>1</v>
      </c>
      <c r="AA142" s="96">
        <f t="shared" si="14"/>
        <v>1</v>
      </c>
      <c r="AB142" s="98" t="s">
        <v>1280</v>
      </c>
      <c r="AC142" s="99" t="s">
        <v>504</v>
      </c>
      <c r="AD142" s="68" t="s">
        <v>564</v>
      </c>
      <c r="AE142" s="74">
        <v>1</v>
      </c>
      <c r="AF142" s="74">
        <v>1</v>
      </c>
      <c r="AG142" s="75">
        <f t="shared" si="11"/>
        <v>1</v>
      </c>
      <c r="AH142" s="553" t="s">
        <v>566</v>
      </c>
      <c r="AI142" s="71" t="s">
        <v>504</v>
      </c>
      <c r="AJ142" s="68" t="s">
        <v>567</v>
      </c>
      <c r="AK142" s="74">
        <v>0</v>
      </c>
      <c r="AL142" s="58"/>
      <c r="AM142" s="679"/>
      <c r="AN142" s="44"/>
      <c r="AO142" s="38"/>
      <c r="AP142" s="68" t="s">
        <v>567</v>
      </c>
      <c r="AQ142" s="74">
        <v>0</v>
      </c>
      <c r="AR142" s="69">
        <v>0</v>
      </c>
      <c r="AS142" s="76"/>
      <c r="AT142" s="76"/>
      <c r="AU142" s="76"/>
      <c r="AV142" s="607"/>
      <c r="AW142" s="601">
        <v>0</v>
      </c>
      <c r="AX142" s="584">
        <v>0</v>
      </c>
      <c r="AY142" s="602">
        <v>0</v>
      </c>
      <c r="AZ142" s="622" t="s">
        <v>567</v>
      </c>
    </row>
    <row r="143" spans="1:81" s="40" customFormat="1" ht="17.25" customHeight="1" x14ac:dyDescent="0.2">
      <c r="A143" s="45"/>
      <c r="B143" s="108" t="s">
        <v>32</v>
      </c>
      <c r="C143" s="71" t="s">
        <v>63</v>
      </c>
      <c r="D143" s="71" t="s">
        <v>90</v>
      </c>
      <c r="E143" s="71" t="s">
        <v>20</v>
      </c>
      <c r="F143" s="71" t="s">
        <v>1281</v>
      </c>
      <c r="G143" s="71" t="s">
        <v>186</v>
      </c>
      <c r="H143" s="71" t="s">
        <v>82</v>
      </c>
      <c r="I143" s="71" t="s">
        <v>55</v>
      </c>
      <c r="J143" s="71" t="s">
        <v>188</v>
      </c>
      <c r="K143" s="71" t="s">
        <v>385</v>
      </c>
      <c r="L143" s="71" t="s">
        <v>257</v>
      </c>
      <c r="M143" s="71" t="s">
        <v>73</v>
      </c>
      <c r="N143" s="72">
        <v>129</v>
      </c>
      <c r="O143" s="71" t="s">
        <v>1282</v>
      </c>
      <c r="P143" s="75">
        <v>1</v>
      </c>
      <c r="Q143" s="75">
        <f>(+Y143+AE143+AK143+AQ143)/4</f>
        <v>1</v>
      </c>
      <c r="R143" s="71" t="s">
        <v>30</v>
      </c>
      <c r="S143" s="71" t="s">
        <v>1283</v>
      </c>
      <c r="T143" s="71" t="s">
        <v>1284</v>
      </c>
      <c r="U143" s="73">
        <v>44562</v>
      </c>
      <c r="V143" s="71" t="s">
        <v>491</v>
      </c>
      <c r="W143" s="71" t="s">
        <v>241</v>
      </c>
      <c r="X143" s="71" t="s">
        <v>1285</v>
      </c>
      <c r="Y143" s="75">
        <v>1</v>
      </c>
      <c r="Z143" s="75">
        <v>1</v>
      </c>
      <c r="AA143" s="96">
        <f t="shared" si="14"/>
        <v>1</v>
      </c>
      <c r="AB143" s="100" t="s">
        <v>1286</v>
      </c>
      <c r="AC143" s="99" t="s">
        <v>1287</v>
      </c>
      <c r="AD143" s="71" t="s">
        <v>1285</v>
      </c>
      <c r="AE143" s="75">
        <v>1</v>
      </c>
      <c r="AF143" s="75">
        <v>1</v>
      </c>
      <c r="AG143" s="75">
        <f t="shared" ref="AG143:AG174" si="15">(AF143/AE143)</f>
        <v>1</v>
      </c>
      <c r="AH143" s="86" t="s">
        <v>1288</v>
      </c>
      <c r="AI143" s="71" t="s">
        <v>504</v>
      </c>
      <c r="AJ143" s="71" t="s">
        <v>1285</v>
      </c>
      <c r="AK143" s="75">
        <v>1</v>
      </c>
      <c r="AL143" s="664">
        <v>1</v>
      </c>
      <c r="AM143" s="676">
        <f>+(Tabla4[[#This Row],[Avance cuantitativo
III trimestre]]/Tabla4[[#This Row],[Programación  meta
III trimestre ]])*100%</f>
        <v>1</v>
      </c>
      <c r="AN143" s="669" t="s">
        <v>1289</v>
      </c>
      <c r="AO143" s="36" t="s">
        <v>504</v>
      </c>
      <c r="AP143" s="71" t="s">
        <v>1285</v>
      </c>
      <c r="AQ143" s="105">
        <v>1</v>
      </c>
      <c r="AR143" s="69">
        <v>0</v>
      </c>
      <c r="AS143" s="84" t="s">
        <v>496</v>
      </c>
      <c r="AT143" s="84" t="s">
        <v>496</v>
      </c>
      <c r="AU143" s="84" t="s">
        <v>496</v>
      </c>
      <c r="AV143" s="623"/>
      <c r="AW143" s="603">
        <f>+(Tabla4[[#This Row],[Programación  meta
I trimestre ]]+Tabla4[[#This Row],[Programación  meta
II trimestre ]]+Tabla4[[#This Row],[Programación  meta
III trimestre ]]+Tabla4[[#This Row],[Programación  meta
IV trimestre ]])/4</f>
        <v>1</v>
      </c>
      <c r="AX143" s="602">
        <f>+(Tabla4[[#This Row],[Avance cuantitativo
I trimestre]]+Tabla4[[#This Row],[Avance cuantitativo
II trimestre]]+Tabla4[[#This Row],[Avance cuantitativo
III trimestre]]+AR143)/4</f>
        <v>0.75</v>
      </c>
      <c r="AY143" s="602">
        <f t="shared" si="8"/>
        <v>0.75</v>
      </c>
      <c r="AZ143" s="595" t="s">
        <v>496</v>
      </c>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row>
    <row r="144" spans="1:81" s="40" customFormat="1" ht="17.25" customHeight="1" x14ac:dyDescent="0.2">
      <c r="A144" s="43"/>
      <c r="B144" s="108" t="s">
        <v>32</v>
      </c>
      <c r="C144" s="71" t="s">
        <v>63</v>
      </c>
      <c r="D144" s="71" t="s">
        <v>49</v>
      </c>
      <c r="E144" s="71" t="s">
        <v>20</v>
      </c>
      <c r="F144" s="71" t="s">
        <v>1281</v>
      </c>
      <c r="G144" s="71" t="s">
        <v>186</v>
      </c>
      <c r="H144" s="71" t="s">
        <v>82</v>
      </c>
      <c r="I144" s="71" t="s">
        <v>55</v>
      </c>
      <c r="J144" s="71" t="s">
        <v>188</v>
      </c>
      <c r="K144" s="71" t="s">
        <v>385</v>
      </c>
      <c r="L144" s="71" t="s">
        <v>257</v>
      </c>
      <c r="M144" s="71" t="s">
        <v>73</v>
      </c>
      <c r="N144" s="72">
        <v>130</v>
      </c>
      <c r="O144" s="71" t="s">
        <v>1290</v>
      </c>
      <c r="P144" s="75">
        <v>1</v>
      </c>
      <c r="Q144" s="75">
        <f>(+Y144+AE144+AK144+AQ144)/4</f>
        <v>1</v>
      </c>
      <c r="R144" s="71" t="s">
        <v>30</v>
      </c>
      <c r="S144" s="71" t="s">
        <v>1291</v>
      </c>
      <c r="T144" s="71" t="s">
        <v>1292</v>
      </c>
      <c r="U144" s="73">
        <v>44562</v>
      </c>
      <c r="V144" s="71" t="s">
        <v>491</v>
      </c>
      <c r="W144" s="71" t="s">
        <v>241</v>
      </c>
      <c r="X144" s="71" t="s">
        <v>1293</v>
      </c>
      <c r="Y144" s="75">
        <v>1</v>
      </c>
      <c r="Z144" s="75">
        <v>1</v>
      </c>
      <c r="AA144" s="96">
        <f t="shared" si="14"/>
        <v>1</v>
      </c>
      <c r="AB144" s="100" t="s">
        <v>1294</v>
      </c>
      <c r="AC144" s="99" t="s">
        <v>1287</v>
      </c>
      <c r="AD144" s="71" t="s">
        <v>1293</v>
      </c>
      <c r="AE144" s="75">
        <v>1</v>
      </c>
      <c r="AF144" s="75">
        <v>1</v>
      </c>
      <c r="AG144" s="75">
        <f t="shared" si="15"/>
        <v>1</v>
      </c>
      <c r="AH144" s="570" t="s">
        <v>1295</v>
      </c>
      <c r="AI144" s="71" t="s">
        <v>504</v>
      </c>
      <c r="AJ144" s="71" t="s">
        <v>1293</v>
      </c>
      <c r="AK144" s="75">
        <v>1</v>
      </c>
      <c r="AL144" s="664">
        <v>1</v>
      </c>
      <c r="AM144" s="676">
        <f>+(Tabla4[[#This Row],[Avance cuantitativo
III trimestre]]/Tabla4[[#This Row],[Programación  meta
III trimestre ]])*100%</f>
        <v>1</v>
      </c>
      <c r="AN144" s="669" t="s">
        <v>1296</v>
      </c>
      <c r="AO144" s="36" t="s">
        <v>504</v>
      </c>
      <c r="AP144" s="71" t="s">
        <v>1293</v>
      </c>
      <c r="AQ144" s="105">
        <v>1</v>
      </c>
      <c r="AR144" s="69">
        <v>0</v>
      </c>
      <c r="AS144" s="84" t="s">
        <v>496</v>
      </c>
      <c r="AT144" s="84" t="s">
        <v>496</v>
      </c>
      <c r="AU144" s="84" t="s">
        <v>496</v>
      </c>
      <c r="AV144" s="612"/>
      <c r="AW144" s="603">
        <f>+(Tabla4[[#This Row],[Programación  meta
I trimestre ]]+Tabla4[[#This Row],[Programación  meta
II trimestre ]]+Tabla4[[#This Row],[Programación  meta
III trimestre ]]+Tabla4[[#This Row],[Programación  meta
IV trimestre ]])/4</f>
        <v>1</v>
      </c>
      <c r="AX144" s="602">
        <f>+(Tabla4[[#This Row],[Avance cuantitativo
I trimestre]]+Tabla4[[#This Row],[Avance cuantitativo
II trimestre]]+Tabla4[[#This Row],[Avance cuantitativo
III trimestre]]+AR144)/4</f>
        <v>0.75</v>
      </c>
      <c r="AY144" s="602">
        <f t="shared" ref="AY144:AY183" si="16">+(AX144/AW144)</f>
        <v>0.75</v>
      </c>
      <c r="AZ144" s="616"/>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row>
    <row r="145" spans="1:81" s="40" customFormat="1" ht="17.25" customHeight="1" x14ac:dyDescent="0.2">
      <c r="A145" s="43"/>
      <c r="B145" s="108" t="s">
        <v>32</v>
      </c>
      <c r="C145" s="71" t="s">
        <v>48</v>
      </c>
      <c r="D145" s="71" t="s">
        <v>49</v>
      </c>
      <c r="E145" s="71" t="s">
        <v>50</v>
      </c>
      <c r="F145" s="71" t="s">
        <v>333</v>
      </c>
      <c r="G145" s="71" t="s">
        <v>186</v>
      </c>
      <c r="H145" s="71" t="s">
        <v>689</v>
      </c>
      <c r="I145" s="71" t="s">
        <v>25</v>
      </c>
      <c r="J145" s="71" t="s">
        <v>188</v>
      </c>
      <c r="K145" s="71" t="s">
        <v>403</v>
      </c>
      <c r="L145" s="71" t="s">
        <v>257</v>
      </c>
      <c r="M145" s="71" t="s">
        <v>73</v>
      </c>
      <c r="N145" s="72">
        <v>131</v>
      </c>
      <c r="O145" s="71" t="s">
        <v>1297</v>
      </c>
      <c r="P145" s="75">
        <v>1</v>
      </c>
      <c r="Q145" s="75">
        <f>(+Y145+AE145+AK145+AQ145)/4</f>
        <v>1</v>
      </c>
      <c r="R145" s="71" t="s">
        <v>30</v>
      </c>
      <c r="S145" s="71" t="s">
        <v>1298</v>
      </c>
      <c r="T145" s="71" t="s">
        <v>1299</v>
      </c>
      <c r="U145" s="73">
        <v>44562</v>
      </c>
      <c r="V145" s="71" t="s">
        <v>491</v>
      </c>
      <c r="W145" s="71" t="s">
        <v>241</v>
      </c>
      <c r="X145" s="71" t="s">
        <v>1300</v>
      </c>
      <c r="Y145" s="75">
        <v>1</v>
      </c>
      <c r="Z145" s="75">
        <v>1</v>
      </c>
      <c r="AA145" s="96">
        <f t="shared" si="14"/>
        <v>1</v>
      </c>
      <c r="AB145" s="100" t="s">
        <v>1301</v>
      </c>
      <c r="AC145" s="99" t="s">
        <v>1287</v>
      </c>
      <c r="AD145" s="71" t="s">
        <v>1300</v>
      </c>
      <c r="AE145" s="75">
        <v>1</v>
      </c>
      <c r="AF145" s="75">
        <v>1</v>
      </c>
      <c r="AG145" s="75">
        <f t="shared" si="15"/>
        <v>1</v>
      </c>
      <c r="AH145" s="570" t="s">
        <v>1302</v>
      </c>
      <c r="AI145" s="99" t="s">
        <v>1303</v>
      </c>
      <c r="AJ145" s="71" t="s">
        <v>1300</v>
      </c>
      <c r="AK145" s="75">
        <v>1</v>
      </c>
      <c r="AL145" s="664">
        <v>1</v>
      </c>
      <c r="AM145" s="676">
        <f>+(Tabla4[[#This Row],[Avance cuantitativo
III trimestre]]/Tabla4[[#This Row],[Programación  meta
III trimestre ]])*100%</f>
        <v>1</v>
      </c>
      <c r="AN145" s="669" t="s">
        <v>1304</v>
      </c>
      <c r="AO145" s="36" t="s">
        <v>504</v>
      </c>
      <c r="AP145" s="71" t="s">
        <v>1300</v>
      </c>
      <c r="AQ145" s="105">
        <v>1</v>
      </c>
      <c r="AR145" s="69">
        <v>0</v>
      </c>
      <c r="AS145" s="84" t="s">
        <v>496</v>
      </c>
      <c r="AT145" s="84" t="s">
        <v>496</v>
      </c>
      <c r="AU145" s="84" t="s">
        <v>496</v>
      </c>
      <c r="AV145" s="612"/>
      <c r="AW145" s="603">
        <f>+(Tabla4[[#This Row],[Programación  meta
I trimestre ]]+Tabla4[[#This Row],[Programación  meta
II trimestre ]]+Tabla4[[#This Row],[Programación  meta
III trimestre ]]+Tabla4[[#This Row],[Programación  meta
IV trimestre ]])/4</f>
        <v>1</v>
      </c>
      <c r="AX145" s="602">
        <f>+(Tabla4[[#This Row],[Avance cuantitativo
I trimestre]]+Tabla4[[#This Row],[Avance cuantitativo
II trimestre]]+Tabla4[[#This Row],[Avance cuantitativo
III trimestre]]+AR145)/4</f>
        <v>0.75</v>
      </c>
      <c r="AY145" s="602">
        <f t="shared" si="16"/>
        <v>0.75</v>
      </c>
      <c r="AZ145" s="616"/>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row>
    <row r="146" spans="1:81" s="40" customFormat="1" ht="17.25" hidden="1" customHeight="1" x14ac:dyDescent="0.2">
      <c r="B146" s="109" t="s">
        <v>320</v>
      </c>
      <c r="C146" s="71" t="s">
        <v>48</v>
      </c>
      <c r="D146" s="68" t="s">
        <v>184</v>
      </c>
      <c r="E146" s="68" t="s">
        <v>102</v>
      </c>
      <c r="F146" s="68" t="s">
        <v>338</v>
      </c>
      <c r="G146" s="68" t="s">
        <v>53</v>
      </c>
      <c r="H146" s="68" t="s">
        <v>82</v>
      </c>
      <c r="I146" s="68" t="s">
        <v>25</v>
      </c>
      <c r="J146" s="68" t="s">
        <v>188</v>
      </c>
      <c r="K146" s="68" t="s">
        <v>402</v>
      </c>
      <c r="L146" s="68" t="s">
        <v>257</v>
      </c>
      <c r="M146" s="68" t="s">
        <v>233</v>
      </c>
      <c r="N146" s="72">
        <v>132</v>
      </c>
      <c r="O146" s="68" t="s">
        <v>1305</v>
      </c>
      <c r="P146" s="74">
        <v>1</v>
      </c>
      <c r="Q146" s="75">
        <f>(+Y146+AE146+AK146+AQ146)/4</f>
        <v>0.5</v>
      </c>
      <c r="R146" s="68" t="s">
        <v>30</v>
      </c>
      <c r="S146" s="68" t="s">
        <v>562</v>
      </c>
      <c r="T146" s="68" t="s">
        <v>563</v>
      </c>
      <c r="U146" s="70">
        <v>44562</v>
      </c>
      <c r="V146" s="71" t="s">
        <v>491</v>
      </c>
      <c r="W146" s="68" t="s">
        <v>241</v>
      </c>
      <c r="X146" s="68" t="s">
        <v>564</v>
      </c>
      <c r="Y146" s="74">
        <v>1</v>
      </c>
      <c r="Z146" s="74">
        <v>1</v>
      </c>
      <c r="AA146" s="96">
        <f t="shared" si="14"/>
        <v>1</v>
      </c>
      <c r="AB146" s="98" t="s">
        <v>1280</v>
      </c>
      <c r="AC146" s="99" t="s">
        <v>504</v>
      </c>
      <c r="AD146" s="68" t="s">
        <v>564</v>
      </c>
      <c r="AE146" s="74">
        <v>1</v>
      </c>
      <c r="AF146" s="75">
        <v>0.8</v>
      </c>
      <c r="AG146" s="75">
        <f t="shared" si="15"/>
        <v>0.8</v>
      </c>
      <c r="AH146" s="553" t="s">
        <v>566</v>
      </c>
      <c r="AI146" s="71" t="s">
        <v>504</v>
      </c>
      <c r="AJ146" s="68" t="s">
        <v>567</v>
      </c>
      <c r="AK146" s="74">
        <v>0</v>
      </c>
      <c r="AL146" s="58"/>
      <c r="AM146" s="679"/>
      <c r="AN146" s="44"/>
      <c r="AO146" s="38"/>
      <c r="AP146" s="68" t="s">
        <v>567</v>
      </c>
      <c r="AQ146" s="74">
        <v>0</v>
      </c>
      <c r="AR146" s="69">
        <v>0</v>
      </c>
      <c r="AS146" s="76"/>
      <c r="AT146" s="76"/>
      <c r="AU146" s="76"/>
      <c r="AV146" s="607"/>
      <c r="AW146" s="601">
        <v>0</v>
      </c>
      <c r="AX146" s="584">
        <v>0</v>
      </c>
      <c r="AY146" s="602">
        <v>0</v>
      </c>
      <c r="AZ146" s="622" t="s">
        <v>567</v>
      </c>
    </row>
    <row r="147" spans="1:81" s="40" customFormat="1" ht="17.25" hidden="1" customHeight="1" x14ac:dyDescent="0.25">
      <c r="A147" s="27"/>
      <c r="B147" s="659" t="s">
        <v>320</v>
      </c>
      <c r="C147" s="653" t="s">
        <v>1306</v>
      </c>
      <c r="D147" s="653" t="s">
        <v>184</v>
      </c>
      <c r="E147" s="653" t="s">
        <v>102</v>
      </c>
      <c r="F147" s="653" t="s">
        <v>338</v>
      </c>
      <c r="G147" s="653" t="s">
        <v>53</v>
      </c>
      <c r="H147" s="653" t="s">
        <v>82</v>
      </c>
      <c r="I147" s="653" t="s">
        <v>25</v>
      </c>
      <c r="J147" s="653" t="s">
        <v>213</v>
      </c>
      <c r="K147" s="653" t="s">
        <v>402</v>
      </c>
      <c r="L147" s="653" t="s">
        <v>257</v>
      </c>
      <c r="M147" s="653" t="s">
        <v>171</v>
      </c>
      <c r="N147" s="72">
        <v>133</v>
      </c>
      <c r="O147" s="653" t="s">
        <v>1307</v>
      </c>
      <c r="P147" s="75">
        <v>1</v>
      </c>
      <c r="Q147" s="80"/>
      <c r="R147" s="72" t="s">
        <v>30</v>
      </c>
      <c r="S147" s="653" t="s">
        <v>1308</v>
      </c>
      <c r="T147" s="660" t="s">
        <v>1309</v>
      </c>
      <c r="U147" s="73">
        <v>44562</v>
      </c>
      <c r="V147" s="71" t="s">
        <v>1310</v>
      </c>
      <c r="W147" s="653" t="s">
        <v>1311</v>
      </c>
      <c r="X147" s="653" t="s">
        <v>564</v>
      </c>
      <c r="Y147" s="75">
        <v>1</v>
      </c>
      <c r="Z147" s="75">
        <v>0.8</v>
      </c>
      <c r="AA147" s="96">
        <f t="shared" si="14"/>
        <v>0.8</v>
      </c>
      <c r="AB147" s="654" t="s">
        <v>1280</v>
      </c>
      <c r="AC147" s="99" t="s">
        <v>504</v>
      </c>
      <c r="AD147" s="653" t="s">
        <v>564</v>
      </c>
      <c r="AE147" s="75">
        <v>1</v>
      </c>
      <c r="AF147" s="75">
        <v>0.8</v>
      </c>
      <c r="AG147" s="75">
        <f t="shared" si="15"/>
        <v>0.8</v>
      </c>
      <c r="AH147" s="553" t="s">
        <v>1312</v>
      </c>
      <c r="AI147" s="71" t="s">
        <v>504</v>
      </c>
      <c r="AJ147" s="68" t="s">
        <v>567</v>
      </c>
      <c r="AK147" s="74">
        <v>0</v>
      </c>
      <c r="AL147" s="58"/>
      <c r="AM147" s="677" t="s">
        <v>496</v>
      </c>
      <c r="AN147" s="655" t="s">
        <v>496</v>
      </c>
      <c r="AO147" s="661" t="s">
        <v>496</v>
      </c>
      <c r="AP147" s="68" t="s">
        <v>567</v>
      </c>
      <c r="AQ147" s="74">
        <v>0</v>
      </c>
      <c r="AR147" s="69">
        <v>0</v>
      </c>
      <c r="AS147" s="650" t="s">
        <v>496</v>
      </c>
      <c r="AT147" s="650" t="s">
        <v>496</v>
      </c>
      <c r="AU147" s="650" t="s">
        <v>496</v>
      </c>
      <c r="AV147" s="624"/>
      <c r="AW147" s="601">
        <v>0</v>
      </c>
      <c r="AX147" s="584">
        <v>0</v>
      </c>
      <c r="AY147" s="602">
        <v>0</v>
      </c>
      <c r="AZ147" s="625" t="s">
        <v>567</v>
      </c>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row>
    <row r="148" spans="1:81" s="40" customFormat="1" ht="17.25" customHeight="1" x14ac:dyDescent="0.2">
      <c r="A148" s="45"/>
      <c r="B148" s="108" t="s">
        <v>248</v>
      </c>
      <c r="C148" s="71" t="s">
        <v>48</v>
      </c>
      <c r="D148" s="71" t="s">
        <v>90</v>
      </c>
      <c r="E148" s="71" t="s">
        <v>50</v>
      </c>
      <c r="F148" s="71" t="s">
        <v>283</v>
      </c>
      <c r="G148" s="71" t="s">
        <v>1313</v>
      </c>
      <c r="H148" s="71" t="s">
        <v>82</v>
      </c>
      <c r="I148" s="71" t="s">
        <v>1314</v>
      </c>
      <c r="J148" s="71" t="s">
        <v>213</v>
      </c>
      <c r="K148" s="71" t="s">
        <v>1315</v>
      </c>
      <c r="L148" s="71" t="s">
        <v>257</v>
      </c>
      <c r="M148" s="71" t="s">
        <v>171</v>
      </c>
      <c r="N148" s="72">
        <v>134</v>
      </c>
      <c r="O148" s="71" t="s">
        <v>1316</v>
      </c>
      <c r="P148" s="72">
        <v>10</v>
      </c>
      <c r="Q148" s="72">
        <f>+Y148+AE148+AK148+AQ148</f>
        <v>10</v>
      </c>
      <c r="R148" s="71" t="s">
        <v>45</v>
      </c>
      <c r="S148" s="71" t="s">
        <v>1317</v>
      </c>
      <c r="T148" s="71" t="s">
        <v>1318</v>
      </c>
      <c r="U148" s="73">
        <v>44564</v>
      </c>
      <c r="V148" s="71" t="s">
        <v>491</v>
      </c>
      <c r="W148" s="71" t="s">
        <v>265</v>
      </c>
      <c r="X148" s="71" t="s">
        <v>1319</v>
      </c>
      <c r="Y148" s="72">
        <v>2</v>
      </c>
      <c r="Z148" s="72">
        <v>2</v>
      </c>
      <c r="AA148" s="96">
        <f t="shared" si="14"/>
        <v>1</v>
      </c>
      <c r="AB148" s="654" t="s">
        <v>1320</v>
      </c>
      <c r="AC148" s="99" t="s">
        <v>1321</v>
      </c>
      <c r="AD148" s="71" t="s">
        <v>1319</v>
      </c>
      <c r="AE148" s="72">
        <v>3</v>
      </c>
      <c r="AF148" s="72">
        <v>3</v>
      </c>
      <c r="AG148" s="75">
        <f t="shared" si="15"/>
        <v>1</v>
      </c>
      <c r="AH148" s="71" t="s">
        <v>1322</v>
      </c>
      <c r="AI148" s="71" t="s">
        <v>1323</v>
      </c>
      <c r="AJ148" s="71" t="s">
        <v>1319</v>
      </c>
      <c r="AK148" s="72">
        <v>3</v>
      </c>
      <c r="AL148" s="651">
        <v>3</v>
      </c>
      <c r="AM148" s="676">
        <f>+(Tabla4[[#This Row],[Avance cuantitativo
III trimestre]]/Tabla4[[#This Row],[Programación  meta
III trimestre ]])*100%</f>
        <v>1</v>
      </c>
      <c r="AN148" s="670" t="s">
        <v>1324</v>
      </c>
      <c r="AO148" s="36" t="s">
        <v>504</v>
      </c>
      <c r="AP148" s="71" t="s">
        <v>1319</v>
      </c>
      <c r="AQ148" s="102">
        <v>2</v>
      </c>
      <c r="AR148" s="69">
        <v>0</v>
      </c>
      <c r="AS148" s="71" t="s">
        <v>496</v>
      </c>
      <c r="AT148" s="71" t="s">
        <v>496</v>
      </c>
      <c r="AU148" s="71" t="s">
        <v>496</v>
      </c>
      <c r="AV148" s="623"/>
      <c r="AW148" s="601">
        <f>+Tabla4[[#This Row],[Programación  meta
I trimestre ]]+Tabla4[[#This Row],[Programación  meta
II trimestre ]]+Tabla4[[#This Row],[Programación  meta
III trimestre ]]+Tabla4[[#This Row],[Programación  meta
IV trimestre ]]</f>
        <v>10</v>
      </c>
      <c r="AX148" s="584">
        <f>+Tabla4[[#This Row],[Avance cuantitativo
I trimestre]]+Tabla4[[#This Row],[Avance cuantitativo
II trimestre]]+Tabla4[[#This Row],[Avance cuantitativo
III trimestre]]+AR148</f>
        <v>8</v>
      </c>
      <c r="AY148" s="602">
        <f t="shared" si="16"/>
        <v>0.8</v>
      </c>
      <c r="AZ148" s="595" t="s">
        <v>496</v>
      </c>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row>
    <row r="149" spans="1:81" s="40" customFormat="1" ht="17.25" customHeight="1" x14ac:dyDescent="0.2">
      <c r="A149" s="45"/>
      <c r="B149" s="108" t="s">
        <v>248</v>
      </c>
      <c r="C149" s="71" t="s">
        <v>48</v>
      </c>
      <c r="D149" s="71" t="s">
        <v>90</v>
      </c>
      <c r="E149" s="71" t="s">
        <v>50</v>
      </c>
      <c r="F149" s="71" t="s">
        <v>283</v>
      </c>
      <c r="G149" s="71" t="s">
        <v>1313</v>
      </c>
      <c r="H149" s="71" t="s">
        <v>82</v>
      </c>
      <c r="I149" s="71" t="s">
        <v>1314</v>
      </c>
      <c r="J149" s="71" t="s">
        <v>213</v>
      </c>
      <c r="K149" s="71" t="s">
        <v>1315</v>
      </c>
      <c r="L149" s="71" t="s">
        <v>257</v>
      </c>
      <c r="M149" s="71" t="s">
        <v>171</v>
      </c>
      <c r="N149" s="72">
        <v>135</v>
      </c>
      <c r="O149" s="71" t="s">
        <v>1325</v>
      </c>
      <c r="P149" s="72">
        <v>14</v>
      </c>
      <c r="Q149" s="72">
        <f>+Y149+AE149+AK149+AQ149</f>
        <v>14</v>
      </c>
      <c r="R149" s="71" t="s">
        <v>45</v>
      </c>
      <c r="S149" s="71" t="s">
        <v>1326</v>
      </c>
      <c r="T149" s="71" t="s">
        <v>1327</v>
      </c>
      <c r="U149" s="73">
        <v>44563</v>
      </c>
      <c r="V149" s="71" t="s">
        <v>491</v>
      </c>
      <c r="W149" s="71" t="s">
        <v>265</v>
      </c>
      <c r="X149" s="71" t="s">
        <v>1319</v>
      </c>
      <c r="Y149" s="72">
        <v>3</v>
      </c>
      <c r="Z149" s="72">
        <v>3</v>
      </c>
      <c r="AA149" s="96">
        <f t="shared" si="14"/>
        <v>1</v>
      </c>
      <c r="AB149" s="654" t="s">
        <v>1328</v>
      </c>
      <c r="AC149" s="99" t="s">
        <v>1321</v>
      </c>
      <c r="AD149" s="71" t="s">
        <v>1319</v>
      </c>
      <c r="AE149" s="72">
        <v>4</v>
      </c>
      <c r="AF149" s="72">
        <v>4</v>
      </c>
      <c r="AG149" s="75">
        <f t="shared" si="15"/>
        <v>1</v>
      </c>
      <c r="AH149" s="71" t="s">
        <v>1329</v>
      </c>
      <c r="AI149" s="71" t="s">
        <v>1323</v>
      </c>
      <c r="AJ149" s="71" t="s">
        <v>1319</v>
      </c>
      <c r="AK149" s="72">
        <v>4</v>
      </c>
      <c r="AL149" s="58">
        <v>4</v>
      </c>
      <c r="AM149" s="676">
        <f>+(Tabla4[[#This Row],[Avance cuantitativo
III trimestre]]/Tabla4[[#This Row],[Programación  meta
III trimestre ]])*100%</f>
        <v>1</v>
      </c>
      <c r="AN149" s="670" t="s">
        <v>1330</v>
      </c>
      <c r="AO149" s="36" t="s">
        <v>504</v>
      </c>
      <c r="AP149" s="71" t="s">
        <v>1319</v>
      </c>
      <c r="AQ149" s="102">
        <v>3</v>
      </c>
      <c r="AR149" s="69">
        <v>0</v>
      </c>
      <c r="AS149" s="71" t="s">
        <v>496</v>
      </c>
      <c r="AT149" s="71" t="s">
        <v>496</v>
      </c>
      <c r="AU149" s="71" t="s">
        <v>496</v>
      </c>
      <c r="AV149" s="623"/>
      <c r="AW149" s="601">
        <f>+Tabla4[[#This Row],[Programación  meta
I trimestre ]]+Tabla4[[#This Row],[Programación  meta
II trimestre ]]+Tabla4[[#This Row],[Programación  meta
III trimestre ]]+Tabla4[[#This Row],[Programación  meta
IV trimestre ]]</f>
        <v>14</v>
      </c>
      <c r="AX149" s="584">
        <f>+Tabla4[[#This Row],[Avance cuantitativo
I trimestre]]+Tabla4[[#This Row],[Avance cuantitativo
II trimestre]]+Tabla4[[#This Row],[Avance cuantitativo
III trimestre]]+AR149</f>
        <v>11</v>
      </c>
      <c r="AY149" s="602">
        <f t="shared" si="16"/>
        <v>0.7857142857142857</v>
      </c>
      <c r="AZ149" s="595" t="s">
        <v>496</v>
      </c>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row>
    <row r="150" spans="1:81" s="40" customFormat="1" ht="17.25" hidden="1" customHeight="1" x14ac:dyDescent="0.2">
      <c r="A150" s="45"/>
      <c r="B150" s="111" t="s">
        <v>227</v>
      </c>
      <c r="C150" s="84" t="s">
        <v>63</v>
      </c>
      <c r="D150" s="84" t="s">
        <v>90</v>
      </c>
      <c r="E150" s="84" t="s">
        <v>20</v>
      </c>
      <c r="F150" s="84" t="s">
        <v>1331</v>
      </c>
      <c r="G150" s="84" t="s">
        <v>53</v>
      </c>
      <c r="H150" s="84" t="s">
        <v>82</v>
      </c>
      <c r="I150" s="84" t="s">
        <v>25</v>
      </c>
      <c r="J150" s="84" t="s">
        <v>158</v>
      </c>
      <c r="K150" s="84" t="s">
        <v>1332</v>
      </c>
      <c r="L150" s="84" t="s">
        <v>257</v>
      </c>
      <c r="M150" s="84" t="s">
        <v>98</v>
      </c>
      <c r="N150" s="72">
        <v>136</v>
      </c>
      <c r="O150" s="84" t="s">
        <v>1333</v>
      </c>
      <c r="P150" s="77">
        <v>1</v>
      </c>
      <c r="Q150" s="72">
        <f>+AQ150</f>
        <v>1</v>
      </c>
      <c r="R150" s="84" t="s">
        <v>60</v>
      </c>
      <c r="S150" s="84" t="s">
        <v>1334</v>
      </c>
      <c r="T150" s="84" t="s">
        <v>1335</v>
      </c>
      <c r="U150" s="87">
        <v>44562</v>
      </c>
      <c r="V150" s="84" t="s">
        <v>491</v>
      </c>
      <c r="W150" s="76" t="s">
        <v>258</v>
      </c>
      <c r="X150" s="84" t="s">
        <v>492</v>
      </c>
      <c r="Y150" s="77">
        <v>0</v>
      </c>
      <c r="Z150" s="69">
        <v>0</v>
      </c>
      <c r="AA150" s="84" t="s">
        <v>496</v>
      </c>
      <c r="AB150" s="72" t="s">
        <v>496</v>
      </c>
      <c r="AC150" s="72" t="s">
        <v>496</v>
      </c>
      <c r="AD150" s="84" t="s">
        <v>1336</v>
      </c>
      <c r="AE150" s="112" t="s">
        <v>1337</v>
      </c>
      <c r="AF150" s="571">
        <v>0.5</v>
      </c>
      <c r="AG150" s="75">
        <f t="shared" si="15"/>
        <v>1</v>
      </c>
      <c r="AH150" s="84" t="s">
        <v>1338</v>
      </c>
      <c r="AI150" s="71" t="s">
        <v>504</v>
      </c>
      <c r="AJ150" s="71" t="s">
        <v>492</v>
      </c>
      <c r="AK150" s="77">
        <v>0</v>
      </c>
      <c r="AL150" s="58"/>
      <c r="AM150" s="677" t="s">
        <v>496</v>
      </c>
      <c r="AN150" s="36" t="s">
        <v>496</v>
      </c>
      <c r="AO150" s="32" t="s">
        <v>496</v>
      </c>
      <c r="AP150" s="84" t="s">
        <v>1339</v>
      </c>
      <c r="AQ150" s="107">
        <v>1</v>
      </c>
      <c r="AR150" s="69">
        <v>0</v>
      </c>
      <c r="AS150" s="84" t="s">
        <v>496</v>
      </c>
      <c r="AT150" s="84" t="s">
        <v>496</v>
      </c>
      <c r="AU150" s="84" t="s">
        <v>496</v>
      </c>
      <c r="AV150" s="623"/>
      <c r="AW150" s="601">
        <f>+Tabla4[[#This Row],[Programación  meta
IV trimestre ]]</f>
        <v>1</v>
      </c>
      <c r="AX150" s="584">
        <f>+Tabla4[[#This Row],[Avance cuantitativo
I trimestre]]+Tabla4[[#This Row],[Avance cuantitativo
II trimestre]]+Tabla4[[#This Row],[Avance cuantitativo
III trimestre]]+AR150</f>
        <v>0.5</v>
      </c>
      <c r="AY150" s="602">
        <f t="shared" si="16"/>
        <v>0.5</v>
      </c>
      <c r="AZ150" s="595" t="s">
        <v>496</v>
      </c>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row>
    <row r="151" spans="1:81" s="40" customFormat="1" ht="17.25" hidden="1" customHeight="1" x14ac:dyDescent="0.2">
      <c r="A151" s="45"/>
      <c r="B151" s="111" t="s">
        <v>227</v>
      </c>
      <c r="C151" s="84" t="s">
        <v>63</v>
      </c>
      <c r="D151" s="76" t="s">
        <v>616</v>
      </c>
      <c r="E151" s="71" t="s">
        <v>20</v>
      </c>
      <c r="F151" s="84" t="s">
        <v>1331</v>
      </c>
      <c r="G151" s="84" t="s">
        <v>104</v>
      </c>
      <c r="H151" s="84" t="s">
        <v>82</v>
      </c>
      <c r="I151" s="84" t="s">
        <v>55</v>
      </c>
      <c r="J151" s="84" t="s">
        <v>158</v>
      </c>
      <c r="K151" s="84" t="s">
        <v>370</v>
      </c>
      <c r="L151" s="84" t="s">
        <v>257</v>
      </c>
      <c r="M151" s="84" t="s">
        <v>98</v>
      </c>
      <c r="N151" s="72">
        <v>137</v>
      </c>
      <c r="O151" s="84" t="s">
        <v>1340</v>
      </c>
      <c r="P151" s="77">
        <v>1</v>
      </c>
      <c r="Q151" s="72">
        <f>+AQ151</f>
        <v>1</v>
      </c>
      <c r="R151" s="84" t="s">
        <v>60</v>
      </c>
      <c r="S151" s="84" t="s">
        <v>1341</v>
      </c>
      <c r="T151" s="84" t="s">
        <v>1342</v>
      </c>
      <c r="U151" s="87">
        <v>44562</v>
      </c>
      <c r="V151" s="84" t="s">
        <v>491</v>
      </c>
      <c r="W151" s="76" t="s">
        <v>258</v>
      </c>
      <c r="X151" s="84" t="s">
        <v>492</v>
      </c>
      <c r="Y151" s="77">
        <v>0</v>
      </c>
      <c r="Z151" s="69">
        <v>0</v>
      </c>
      <c r="AA151" s="84" t="s">
        <v>496</v>
      </c>
      <c r="AB151" s="72" t="s">
        <v>496</v>
      </c>
      <c r="AC151" s="72" t="s">
        <v>496</v>
      </c>
      <c r="AD151" s="84" t="s">
        <v>1343</v>
      </c>
      <c r="AE151" s="112" t="s">
        <v>1337</v>
      </c>
      <c r="AF151" s="571">
        <v>0.5</v>
      </c>
      <c r="AG151" s="75">
        <f t="shared" si="15"/>
        <v>1</v>
      </c>
      <c r="AH151" s="84" t="s">
        <v>1344</v>
      </c>
      <c r="AI151" s="71" t="s">
        <v>504</v>
      </c>
      <c r="AJ151" s="71" t="s">
        <v>492</v>
      </c>
      <c r="AK151" s="77">
        <v>0</v>
      </c>
      <c r="AL151" s="58"/>
      <c r="AM151" s="677" t="s">
        <v>496</v>
      </c>
      <c r="AN151" s="36" t="s">
        <v>496</v>
      </c>
      <c r="AO151" s="32" t="s">
        <v>496</v>
      </c>
      <c r="AP151" s="84" t="s">
        <v>1345</v>
      </c>
      <c r="AQ151" s="107">
        <v>1</v>
      </c>
      <c r="AR151" s="69">
        <v>0</v>
      </c>
      <c r="AS151" s="84" t="s">
        <v>496</v>
      </c>
      <c r="AT151" s="84" t="s">
        <v>496</v>
      </c>
      <c r="AU151" s="84" t="s">
        <v>496</v>
      </c>
      <c r="AV151" s="623"/>
      <c r="AW151" s="601">
        <f>+Tabla4[[#This Row],[Programación  meta
IV trimestre ]]</f>
        <v>1</v>
      </c>
      <c r="AX151" s="584">
        <f>+Tabla4[[#This Row],[Avance cuantitativo
I trimestre]]+Tabla4[[#This Row],[Avance cuantitativo
II trimestre]]+Tabla4[[#This Row],[Avance cuantitativo
III trimestre]]+AR151</f>
        <v>0.5</v>
      </c>
      <c r="AY151" s="602">
        <f t="shared" si="16"/>
        <v>0.5</v>
      </c>
      <c r="AZ151" s="595" t="s">
        <v>496</v>
      </c>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row>
    <row r="152" spans="1:81" s="40" customFormat="1" ht="17.25" hidden="1" customHeight="1" x14ac:dyDescent="0.2">
      <c r="B152" s="108" t="s">
        <v>227</v>
      </c>
      <c r="C152" s="71" t="s">
        <v>18</v>
      </c>
      <c r="D152" s="68" t="s">
        <v>1346</v>
      </c>
      <c r="E152" s="71" t="s">
        <v>20</v>
      </c>
      <c r="F152" s="71" t="s">
        <v>1347</v>
      </c>
      <c r="G152" s="68" t="s">
        <v>53</v>
      </c>
      <c r="H152" s="68" t="s">
        <v>82</v>
      </c>
      <c r="I152" s="68" t="s">
        <v>25</v>
      </c>
      <c r="J152" s="68" t="s">
        <v>26</v>
      </c>
      <c r="K152" s="68" t="s">
        <v>402</v>
      </c>
      <c r="L152" s="68" t="s">
        <v>257</v>
      </c>
      <c r="M152" s="68" t="s">
        <v>233</v>
      </c>
      <c r="N152" s="72">
        <v>138</v>
      </c>
      <c r="O152" s="68" t="s">
        <v>1348</v>
      </c>
      <c r="P152" s="74">
        <v>1</v>
      </c>
      <c r="Q152" s="75">
        <f>(+Y152+AE152+AK152+AQ152)/4</f>
        <v>0.5</v>
      </c>
      <c r="R152" s="68" t="s">
        <v>30</v>
      </c>
      <c r="S152" s="68" t="s">
        <v>562</v>
      </c>
      <c r="T152" s="68" t="s">
        <v>563</v>
      </c>
      <c r="U152" s="70">
        <v>44562</v>
      </c>
      <c r="V152" s="71" t="s">
        <v>491</v>
      </c>
      <c r="W152" s="68" t="s">
        <v>258</v>
      </c>
      <c r="X152" s="68" t="s">
        <v>564</v>
      </c>
      <c r="Y152" s="74">
        <v>1</v>
      </c>
      <c r="Z152" s="74">
        <v>1</v>
      </c>
      <c r="AA152" s="96">
        <f>(Z152/Y152)</f>
        <v>1</v>
      </c>
      <c r="AB152" s="98" t="s">
        <v>1280</v>
      </c>
      <c r="AC152" s="99" t="s">
        <v>504</v>
      </c>
      <c r="AD152" s="68" t="s">
        <v>564</v>
      </c>
      <c r="AE152" s="74">
        <v>1</v>
      </c>
      <c r="AF152" s="74">
        <v>1</v>
      </c>
      <c r="AG152" s="75">
        <f t="shared" si="15"/>
        <v>1</v>
      </c>
      <c r="AH152" s="553" t="s">
        <v>566</v>
      </c>
      <c r="AI152" s="71" t="s">
        <v>504</v>
      </c>
      <c r="AJ152" s="68" t="s">
        <v>567</v>
      </c>
      <c r="AK152" s="74">
        <v>0</v>
      </c>
      <c r="AL152" s="58"/>
      <c r="AM152" s="679"/>
      <c r="AN152" s="44"/>
      <c r="AO152" s="38"/>
      <c r="AP152" s="68" t="s">
        <v>567</v>
      </c>
      <c r="AQ152" s="74">
        <v>0</v>
      </c>
      <c r="AR152" s="69">
        <v>0</v>
      </c>
      <c r="AS152" s="76"/>
      <c r="AT152" s="76"/>
      <c r="AU152" s="76"/>
      <c r="AV152" s="607"/>
      <c r="AW152" s="601">
        <v>0</v>
      </c>
      <c r="AX152" s="584">
        <v>0</v>
      </c>
      <c r="AY152" s="602">
        <v>0</v>
      </c>
      <c r="AZ152" s="622" t="s">
        <v>567</v>
      </c>
    </row>
    <row r="153" spans="1:81" s="40" customFormat="1" ht="17.25" hidden="1" customHeight="1" x14ac:dyDescent="0.2">
      <c r="B153" s="109" t="s">
        <v>320</v>
      </c>
      <c r="C153" s="71" t="s">
        <v>48</v>
      </c>
      <c r="D153" s="68" t="s">
        <v>184</v>
      </c>
      <c r="E153" s="68" t="s">
        <v>102</v>
      </c>
      <c r="F153" s="68" t="s">
        <v>338</v>
      </c>
      <c r="G153" s="68" t="s">
        <v>53</v>
      </c>
      <c r="H153" s="68" t="s">
        <v>82</v>
      </c>
      <c r="I153" s="68" t="s">
        <v>25</v>
      </c>
      <c r="J153" s="68" t="s">
        <v>158</v>
      </c>
      <c r="K153" s="68" t="s">
        <v>402</v>
      </c>
      <c r="L153" s="68" t="s">
        <v>257</v>
      </c>
      <c r="M153" s="68" t="s">
        <v>233</v>
      </c>
      <c r="N153" s="72">
        <v>139</v>
      </c>
      <c r="O153" s="68" t="s">
        <v>1349</v>
      </c>
      <c r="P153" s="74">
        <v>1</v>
      </c>
      <c r="Q153" s="75">
        <f>(+Y153+AE153+AK153+AQ153)/4</f>
        <v>0.5</v>
      </c>
      <c r="R153" s="68" t="s">
        <v>30</v>
      </c>
      <c r="S153" s="68" t="s">
        <v>562</v>
      </c>
      <c r="T153" s="68" t="s">
        <v>563</v>
      </c>
      <c r="U153" s="70">
        <v>44562</v>
      </c>
      <c r="V153" s="71" t="s">
        <v>491</v>
      </c>
      <c r="W153" s="68" t="s">
        <v>258</v>
      </c>
      <c r="X153" s="68" t="s">
        <v>564</v>
      </c>
      <c r="Y153" s="74">
        <v>1</v>
      </c>
      <c r="Z153" s="74">
        <v>1</v>
      </c>
      <c r="AA153" s="96">
        <f>(Z153/Y153)</f>
        <v>1</v>
      </c>
      <c r="AB153" s="98" t="s">
        <v>1280</v>
      </c>
      <c r="AC153" s="99" t="s">
        <v>504</v>
      </c>
      <c r="AD153" s="68" t="s">
        <v>564</v>
      </c>
      <c r="AE153" s="74">
        <v>1</v>
      </c>
      <c r="AF153" s="74">
        <v>1</v>
      </c>
      <c r="AG153" s="74">
        <f t="shared" si="15"/>
        <v>1</v>
      </c>
      <c r="AH153" s="553" t="s">
        <v>1350</v>
      </c>
      <c r="AI153" s="71" t="s">
        <v>504</v>
      </c>
      <c r="AJ153" s="68" t="s">
        <v>567</v>
      </c>
      <c r="AK153" s="74">
        <v>0</v>
      </c>
      <c r="AL153" s="58"/>
      <c r="AM153" s="679"/>
      <c r="AN153" s="44"/>
      <c r="AO153" s="38"/>
      <c r="AP153" s="68" t="s">
        <v>567</v>
      </c>
      <c r="AQ153" s="74">
        <v>0</v>
      </c>
      <c r="AR153" s="69">
        <v>0</v>
      </c>
      <c r="AS153" s="76"/>
      <c r="AT153" s="76"/>
      <c r="AU153" s="76"/>
      <c r="AV153" s="607"/>
      <c r="AW153" s="601">
        <v>0</v>
      </c>
      <c r="AX153" s="584">
        <v>0</v>
      </c>
      <c r="AY153" s="602">
        <v>0</v>
      </c>
      <c r="AZ153" s="622" t="s">
        <v>567</v>
      </c>
    </row>
    <row r="154" spans="1:81" s="46" customFormat="1" ht="17.25" hidden="1" customHeight="1" x14ac:dyDescent="0.2">
      <c r="B154" s="110" t="s">
        <v>320</v>
      </c>
      <c r="C154" s="68" t="s">
        <v>48</v>
      </c>
      <c r="D154" s="76" t="s">
        <v>688</v>
      </c>
      <c r="E154" s="68" t="s">
        <v>533</v>
      </c>
      <c r="F154" s="76" t="s">
        <v>336</v>
      </c>
      <c r="G154" s="76" t="s">
        <v>93</v>
      </c>
      <c r="H154" s="76" t="s">
        <v>689</v>
      </c>
      <c r="I154" s="76" t="s">
        <v>25</v>
      </c>
      <c r="J154" s="76" t="s">
        <v>222</v>
      </c>
      <c r="K154" s="76" t="s">
        <v>403</v>
      </c>
      <c r="L154" s="76" t="s">
        <v>257</v>
      </c>
      <c r="M154" s="76" t="s">
        <v>225</v>
      </c>
      <c r="N154" s="69">
        <v>140</v>
      </c>
      <c r="O154" s="76" t="s">
        <v>1351</v>
      </c>
      <c r="P154" s="81">
        <v>2</v>
      </c>
      <c r="Q154" s="72">
        <f t="shared" ref="Q154:Q165" si="17">+Y154+AE154+AK154+AQ154</f>
        <v>2</v>
      </c>
      <c r="R154" s="76" t="s">
        <v>45</v>
      </c>
      <c r="S154" s="82" t="s">
        <v>1352</v>
      </c>
      <c r="T154" s="76" t="s">
        <v>1353</v>
      </c>
      <c r="U154" s="79">
        <v>44562</v>
      </c>
      <c r="V154" s="76" t="s">
        <v>491</v>
      </c>
      <c r="W154" s="76" t="s">
        <v>199</v>
      </c>
      <c r="X154" s="76" t="s">
        <v>492</v>
      </c>
      <c r="Y154" s="81">
        <v>0</v>
      </c>
      <c r="Z154" s="69">
        <v>0</v>
      </c>
      <c r="AA154" s="76" t="s">
        <v>496</v>
      </c>
      <c r="AB154" s="69" t="s">
        <v>496</v>
      </c>
      <c r="AC154" s="69" t="s">
        <v>496</v>
      </c>
      <c r="AD154" s="76" t="s">
        <v>1354</v>
      </c>
      <c r="AE154" s="81">
        <v>1</v>
      </c>
      <c r="AF154" s="69">
        <v>1</v>
      </c>
      <c r="AG154" s="74">
        <f t="shared" si="15"/>
        <v>1</v>
      </c>
      <c r="AH154" s="76" t="s">
        <v>1355</v>
      </c>
      <c r="AI154" s="71" t="s">
        <v>504</v>
      </c>
      <c r="AJ154" s="68" t="s">
        <v>492</v>
      </c>
      <c r="AK154" s="81">
        <v>0</v>
      </c>
      <c r="AL154" s="58"/>
      <c r="AM154" s="677" t="s">
        <v>496</v>
      </c>
      <c r="AN154" s="36" t="s">
        <v>496</v>
      </c>
      <c r="AO154" s="32" t="s">
        <v>496</v>
      </c>
      <c r="AP154" s="76" t="s">
        <v>1354</v>
      </c>
      <c r="AQ154" s="106">
        <v>1</v>
      </c>
      <c r="AR154" s="69">
        <v>0</v>
      </c>
      <c r="AS154" s="84" t="s">
        <v>496</v>
      </c>
      <c r="AT154" s="84" t="s">
        <v>496</v>
      </c>
      <c r="AU154" s="84" t="s">
        <v>496</v>
      </c>
      <c r="AV154" s="614"/>
      <c r="AW154" s="601">
        <f>+Tabla4[[#This Row],[Programación  meta
I trimestre ]]+Tabla4[[#This Row],[Programación  meta
II trimestre ]]+Tabla4[[#This Row],[Programación  meta
III trimestre ]]+Tabla4[[#This Row],[Programación  meta
IV trimestre ]]</f>
        <v>2</v>
      </c>
      <c r="AX154" s="584">
        <f>+Tabla4[[#This Row],[Avance cuantitativo
I trimestre]]+Tabla4[[#This Row],[Avance cuantitativo
II trimestre]]+Tabla4[[#This Row],[Avance cuantitativo
III trimestre]]+AR154</f>
        <v>1</v>
      </c>
      <c r="AY154" s="602">
        <f t="shared" si="16"/>
        <v>0.5</v>
      </c>
      <c r="AZ154" s="585" t="s">
        <v>496</v>
      </c>
    </row>
    <row r="155" spans="1:81" s="46" customFormat="1" ht="17.25" hidden="1" customHeight="1" x14ac:dyDescent="0.2">
      <c r="B155" s="110" t="s">
        <v>320</v>
      </c>
      <c r="C155" s="76" t="s">
        <v>33</v>
      </c>
      <c r="D155" s="76" t="s">
        <v>134</v>
      </c>
      <c r="E155" s="76" t="s">
        <v>20</v>
      </c>
      <c r="F155" s="76" t="s">
        <v>290</v>
      </c>
      <c r="G155" s="76" t="s">
        <v>104</v>
      </c>
      <c r="H155" s="76" t="s">
        <v>221</v>
      </c>
      <c r="I155" s="76" t="s">
        <v>55</v>
      </c>
      <c r="J155" s="76" t="s">
        <v>83</v>
      </c>
      <c r="K155" s="76" t="s">
        <v>264</v>
      </c>
      <c r="L155" s="76" t="s">
        <v>257</v>
      </c>
      <c r="M155" s="76" t="s">
        <v>29</v>
      </c>
      <c r="N155" s="69">
        <v>141</v>
      </c>
      <c r="O155" s="76" t="s">
        <v>1356</v>
      </c>
      <c r="P155" s="81">
        <v>2</v>
      </c>
      <c r="Q155" s="72">
        <f t="shared" si="17"/>
        <v>2</v>
      </c>
      <c r="R155" s="76" t="s">
        <v>45</v>
      </c>
      <c r="S155" s="76" t="s">
        <v>1357</v>
      </c>
      <c r="T155" s="76" t="s">
        <v>1358</v>
      </c>
      <c r="U155" s="79">
        <v>44562</v>
      </c>
      <c r="V155" s="76" t="s">
        <v>491</v>
      </c>
      <c r="W155" s="76" t="s">
        <v>199</v>
      </c>
      <c r="X155" s="76" t="s">
        <v>492</v>
      </c>
      <c r="Y155" s="81">
        <v>0</v>
      </c>
      <c r="Z155" s="69">
        <v>0</v>
      </c>
      <c r="AA155" s="76" t="s">
        <v>496</v>
      </c>
      <c r="AB155" s="69" t="s">
        <v>496</v>
      </c>
      <c r="AC155" s="69" t="s">
        <v>496</v>
      </c>
      <c r="AD155" s="76" t="s">
        <v>1359</v>
      </c>
      <c r="AE155" s="81">
        <v>1</v>
      </c>
      <c r="AF155" s="69">
        <v>1</v>
      </c>
      <c r="AG155" s="74">
        <f t="shared" si="15"/>
        <v>1</v>
      </c>
      <c r="AH155" s="76" t="s">
        <v>1360</v>
      </c>
      <c r="AI155" s="71" t="s">
        <v>504</v>
      </c>
      <c r="AJ155" s="68" t="s">
        <v>492</v>
      </c>
      <c r="AK155" s="81">
        <v>0</v>
      </c>
      <c r="AL155" s="58"/>
      <c r="AM155" s="677" t="s">
        <v>496</v>
      </c>
      <c r="AN155" s="36" t="s">
        <v>496</v>
      </c>
      <c r="AO155" s="32" t="s">
        <v>496</v>
      </c>
      <c r="AP155" s="76" t="s">
        <v>1359</v>
      </c>
      <c r="AQ155" s="106">
        <v>1</v>
      </c>
      <c r="AR155" s="69">
        <v>0</v>
      </c>
      <c r="AS155" s="84" t="s">
        <v>496</v>
      </c>
      <c r="AT155" s="84" t="s">
        <v>496</v>
      </c>
      <c r="AU155" s="84" t="s">
        <v>496</v>
      </c>
      <c r="AV155" s="614"/>
      <c r="AW155" s="601">
        <f>+Tabla4[[#This Row],[Programación  meta
I trimestre ]]+Tabla4[[#This Row],[Programación  meta
II trimestre ]]+Tabla4[[#This Row],[Programación  meta
III trimestre ]]+Tabla4[[#This Row],[Programación  meta
IV trimestre ]]</f>
        <v>2</v>
      </c>
      <c r="AX155" s="584">
        <f>+Tabla4[[#This Row],[Avance cuantitativo
I trimestre]]+Tabla4[[#This Row],[Avance cuantitativo
II trimestre]]+Tabla4[[#This Row],[Avance cuantitativo
III trimestre]]+AR155</f>
        <v>1</v>
      </c>
      <c r="AY155" s="602">
        <f t="shared" si="16"/>
        <v>0.5</v>
      </c>
      <c r="AZ155" s="585" t="s">
        <v>496</v>
      </c>
    </row>
    <row r="156" spans="1:81" s="40" customFormat="1" ht="17.25" hidden="1" customHeight="1" x14ac:dyDescent="0.2">
      <c r="B156" s="111" t="s">
        <v>312</v>
      </c>
      <c r="C156" s="84" t="s">
        <v>33</v>
      </c>
      <c r="D156" s="84" t="s">
        <v>134</v>
      </c>
      <c r="E156" s="84" t="s">
        <v>20</v>
      </c>
      <c r="F156" s="84" t="s">
        <v>290</v>
      </c>
      <c r="G156" s="84" t="s">
        <v>146</v>
      </c>
      <c r="H156" s="84" t="s">
        <v>221</v>
      </c>
      <c r="I156" s="84" t="s">
        <v>55</v>
      </c>
      <c r="J156" s="84" t="s">
        <v>83</v>
      </c>
      <c r="K156" s="84" t="s">
        <v>280</v>
      </c>
      <c r="L156" s="84" t="s">
        <v>257</v>
      </c>
      <c r="M156" s="84" t="s">
        <v>225</v>
      </c>
      <c r="N156" s="72">
        <v>142</v>
      </c>
      <c r="O156" s="84" t="s">
        <v>1361</v>
      </c>
      <c r="P156" s="77">
        <v>1</v>
      </c>
      <c r="Q156" s="72">
        <f t="shared" si="17"/>
        <v>1</v>
      </c>
      <c r="R156" s="84" t="s">
        <v>45</v>
      </c>
      <c r="S156" s="84" t="s">
        <v>1362</v>
      </c>
      <c r="T156" s="84" t="s">
        <v>1363</v>
      </c>
      <c r="U156" s="87">
        <v>44562</v>
      </c>
      <c r="V156" s="84" t="s">
        <v>491</v>
      </c>
      <c r="W156" s="84" t="s">
        <v>199</v>
      </c>
      <c r="X156" s="76" t="s">
        <v>492</v>
      </c>
      <c r="Y156" s="77">
        <v>0</v>
      </c>
      <c r="Z156" s="69">
        <v>0</v>
      </c>
      <c r="AA156" s="84" t="s">
        <v>496</v>
      </c>
      <c r="AB156" s="72" t="s">
        <v>496</v>
      </c>
      <c r="AC156" s="72" t="s">
        <v>496</v>
      </c>
      <c r="AD156" s="84" t="s">
        <v>492</v>
      </c>
      <c r="AE156" s="77">
        <v>0</v>
      </c>
      <c r="AF156" s="72">
        <v>0</v>
      </c>
      <c r="AG156" s="96">
        <v>0</v>
      </c>
      <c r="AH156" s="84" t="s">
        <v>496</v>
      </c>
      <c r="AI156" s="84" t="s">
        <v>496</v>
      </c>
      <c r="AJ156" s="71" t="s">
        <v>492</v>
      </c>
      <c r="AK156" s="77">
        <v>0</v>
      </c>
      <c r="AL156" s="58"/>
      <c r="AM156" s="677" t="s">
        <v>496</v>
      </c>
      <c r="AN156" s="36" t="s">
        <v>496</v>
      </c>
      <c r="AO156" s="32" t="s">
        <v>496</v>
      </c>
      <c r="AP156" s="84" t="s">
        <v>1364</v>
      </c>
      <c r="AQ156" s="107">
        <v>1</v>
      </c>
      <c r="AR156" s="69">
        <v>0</v>
      </c>
      <c r="AS156" s="84" t="s">
        <v>496</v>
      </c>
      <c r="AT156" s="84" t="s">
        <v>496</v>
      </c>
      <c r="AU156" s="84" t="s">
        <v>496</v>
      </c>
      <c r="AV156" s="607"/>
      <c r="AW156" s="601">
        <f>+Tabla4[[#This Row],[Programación  meta
I trimestre ]]+Tabla4[[#This Row],[Programación  meta
II trimestre ]]+Tabla4[[#This Row],[Programación  meta
III trimestre ]]+Tabla4[[#This Row],[Programación  meta
IV trimestre ]]</f>
        <v>1</v>
      </c>
      <c r="AX156" s="584">
        <f>+Tabla4[[#This Row],[Avance cuantitativo
I trimestre]]+Tabla4[[#This Row],[Avance cuantitativo
II trimestre]]+Tabla4[[#This Row],[Avance cuantitativo
III trimestre]]+AR156</f>
        <v>0</v>
      </c>
      <c r="AY156" s="602">
        <f t="shared" si="16"/>
        <v>0</v>
      </c>
      <c r="AZ156" s="585" t="s">
        <v>496</v>
      </c>
    </row>
    <row r="157" spans="1:81" s="46" customFormat="1" ht="17.25" hidden="1" customHeight="1" x14ac:dyDescent="0.2">
      <c r="B157" s="110" t="s">
        <v>312</v>
      </c>
      <c r="C157" s="76" t="s">
        <v>33</v>
      </c>
      <c r="D157" s="76" t="s">
        <v>144</v>
      </c>
      <c r="E157" s="76" t="s">
        <v>20</v>
      </c>
      <c r="F157" s="76" t="s">
        <v>290</v>
      </c>
      <c r="G157" s="76" t="s">
        <v>146</v>
      </c>
      <c r="H157" s="76" t="s">
        <v>221</v>
      </c>
      <c r="I157" s="76" t="s">
        <v>55</v>
      </c>
      <c r="J157" s="76" t="s">
        <v>83</v>
      </c>
      <c r="K157" s="76" t="s">
        <v>268</v>
      </c>
      <c r="L157" s="76" t="s">
        <v>240</v>
      </c>
      <c r="M157" s="76" t="s">
        <v>1365</v>
      </c>
      <c r="N157" s="69">
        <v>143</v>
      </c>
      <c r="O157" s="76" t="s">
        <v>1366</v>
      </c>
      <c r="P157" s="81">
        <v>2</v>
      </c>
      <c r="Q157" s="72">
        <f t="shared" si="17"/>
        <v>2</v>
      </c>
      <c r="R157" s="76" t="s">
        <v>45</v>
      </c>
      <c r="S157" s="76" t="s">
        <v>1367</v>
      </c>
      <c r="T157" s="76" t="s">
        <v>1368</v>
      </c>
      <c r="U157" s="79">
        <v>44562</v>
      </c>
      <c r="V157" s="76" t="s">
        <v>491</v>
      </c>
      <c r="W157" s="76" t="s">
        <v>199</v>
      </c>
      <c r="X157" s="76" t="s">
        <v>492</v>
      </c>
      <c r="Y157" s="81">
        <v>0</v>
      </c>
      <c r="Z157" s="69">
        <v>0</v>
      </c>
      <c r="AA157" s="76" t="s">
        <v>496</v>
      </c>
      <c r="AB157" s="69" t="s">
        <v>496</v>
      </c>
      <c r="AC157" s="69" t="s">
        <v>496</v>
      </c>
      <c r="AD157" s="76" t="s">
        <v>1369</v>
      </c>
      <c r="AE157" s="81">
        <v>1</v>
      </c>
      <c r="AF157" s="69">
        <v>1</v>
      </c>
      <c r="AG157" s="74">
        <f t="shared" si="15"/>
        <v>1</v>
      </c>
      <c r="AH157" s="76" t="s">
        <v>1370</v>
      </c>
      <c r="AI157" s="71" t="s">
        <v>504</v>
      </c>
      <c r="AJ157" s="68" t="s">
        <v>492</v>
      </c>
      <c r="AK157" s="81">
        <v>0</v>
      </c>
      <c r="AL157" s="58"/>
      <c r="AM157" s="677" t="s">
        <v>496</v>
      </c>
      <c r="AN157" s="36" t="s">
        <v>496</v>
      </c>
      <c r="AO157" s="32" t="s">
        <v>496</v>
      </c>
      <c r="AP157" s="76" t="s">
        <v>1369</v>
      </c>
      <c r="AQ157" s="106">
        <v>1</v>
      </c>
      <c r="AR157" s="69">
        <v>0</v>
      </c>
      <c r="AS157" s="84" t="s">
        <v>496</v>
      </c>
      <c r="AT157" s="84" t="s">
        <v>496</v>
      </c>
      <c r="AU157" s="84" t="s">
        <v>496</v>
      </c>
      <c r="AV157" s="614"/>
      <c r="AW157" s="601">
        <f>+Tabla4[[#This Row],[Programación  meta
I trimestre ]]+Tabla4[[#This Row],[Programación  meta
II trimestre ]]+Tabla4[[#This Row],[Programación  meta
III trimestre ]]+Tabla4[[#This Row],[Programación  meta
IV trimestre ]]</f>
        <v>2</v>
      </c>
      <c r="AX157" s="584">
        <f>+Tabla4[[#This Row],[Avance cuantitativo
I trimestre]]+Tabla4[[#This Row],[Avance cuantitativo
II trimestre]]+Tabla4[[#This Row],[Avance cuantitativo
III trimestre]]+AR157</f>
        <v>1</v>
      </c>
      <c r="AY157" s="602">
        <f t="shared" si="16"/>
        <v>0.5</v>
      </c>
      <c r="AZ157" s="585" t="s">
        <v>496</v>
      </c>
    </row>
    <row r="158" spans="1:81" s="46" customFormat="1" ht="17.25" hidden="1" customHeight="1" x14ac:dyDescent="0.2">
      <c r="B158" s="110" t="s">
        <v>316</v>
      </c>
      <c r="C158" s="76" t="s">
        <v>33</v>
      </c>
      <c r="D158" s="76" t="s">
        <v>134</v>
      </c>
      <c r="E158" s="76" t="s">
        <v>20</v>
      </c>
      <c r="F158" s="76" t="s">
        <v>1371</v>
      </c>
      <c r="G158" s="76" t="s">
        <v>104</v>
      </c>
      <c r="H158" s="76" t="s">
        <v>221</v>
      </c>
      <c r="I158" s="76" t="s">
        <v>25</v>
      </c>
      <c r="J158" s="76" t="s">
        <v>83</v>
      </c>
      <c r="K158" s="76" t="s">
        <v>272</v>
      </c>
      <c r="L158" s="76" t="s">
        <v>257</v>
      </c>
      <c r="M158" s="76" t="s">
        <v>225</v>
      </c>
      <c r="N158" s="69">
        <v>144</v>
      </c>
      <c r="O158" s="76" t="s">
        <v>1372</v>
      </c>
      <c r="P158" s="81">
        <v>2</v>
      </c>
      <c r="Q158" s="72">
        <f t="shared" si="17"/>
        <v>2</v>
      </c>
      <c r="R158" s="76" t="s">
        <v>45</v>
      </c>
      <c r="S158" s="76" t="s">
        <v>1373</v>
      </c>
      <c r="T158" s="76" t="s">
        <v>1374</v>
      </c>
      <c r="U158" s="79">
        <v>44562</v>
      </c>
      <c r="V158" s="76" t="s">
        <v>491</v>
      </c>
      <c r="W158" s="76" t="s">
        <v>199</v>
      </c>
      <c r="X158" s="76" t="s">
        <v>492</v>
      </c>
      <c r="Y158" s="81">
        <v>0</v>
      </c>
      <c r="Z158" s="69">
        <v>0</v>
      </c>
      <c r="AA158" s="76" t="s">
        <v>496</v>
      </c>
      <c r="AB158" s="69" t="s">
        <v>496</v>
      </c>
      <c r="AC158" s="69" t="s">
        <v>496</v>
      </c>
      <c r="AD158" s="76" t="s">
        <v>1375</v>
      </c>
      <c r="AE158" s="81">
        <v>1</v>
      </c>
      <c r="AF158" s="69">
        <v>1</v>
      </c>
      <c r="AG158" s="74">
        <f t="shared" si="15"/>
        <v>1</v>
      </c>
      <c r="AH158" s="76" t="s">
        <v>1376</v>
      </c>
      <c r="AI158" s="71" t="s">
        <v>504</v>
      </c>
      <c r="AJ158" s="68" t="s">
        <v>492</v>
      </c>
      <c r="AK158" s="81">
        <v>0</v>
      </c>
      <c r="AL158" s="58"/>
      <c r="AM158" s="677" t="s">
        <v>496</v>
      </c>
      <c r="AN158" s="36" t="s">
        <v>496</v>
      </c>
      <c r="AO158" s="32" t="s">
        <v>496</v>
      </c>
      <c r="AP158" s="76" t="s">
        <v>1375</v>
      </c>
      <c r="AQ158" s="106">
        <v>1</v>
      </c>
      <c r="AR158" s="69">
        <v>0</v>
      </c>
      <c r="AS158" s="84" t="s">
        <v>496</v>
      </c>
      <c r="AT158" s="84" t="s">
        <v>496</v>
      </c>
      <c r="AU158" s="84" t="s">
        <v>496</v>
      </c>
      <c r="AV158" s="614"/>
      <c r="AW158" s="601">
        <f>+Tabla4[[#This Row],[Programación  meta
I trimestre ]]+Tabla4[[#This Row],[Programación  meta
II trimestre ]]+Tabla4[[#This Row],[Programación  meta
III trimestre ]]+Tabla4[[#This Row],[Programación  meta
IV trimestre ]]</f>
        <v>2</v>
      </c>
      <c r="AX158" s="584">
        <f>+Tabla4[[#This Row],[Avance cuantitativo
I trimestre]]+Tabla4[[#This Row],[Avance cuantitativo
II trimestre]]+Tabla4[[#This Row],[Avance cuantitativo
III trimestre]]+AR158</f>
        <v>1</v>
      </c>
      <c r="AY158" s="602">
        <f t="shared" si="16"/>
        <v>0.5</v>
      </c>
      <c r="AZ158" s="585" t="s">
        <v>496</v>
      </c>
    </row>
    <row r="159" spans="1:81" s="46" customFormat="1" ht="17.25" hidden="1" customHeight="1" x14ac:dyDescent="0.2">
      <c r="B159" s="110" t="s">
        <v>312</v>
      </c>
      <c r="C159" s="76" t="s">
        <v>33</v>
      </c>
      <c r="D159" s="76" t="s">
        <v>101</v>
      </c>
      <c r="E159" s="76" t="s">
        <v>20</v>
      </c>
      <c r="F159" s="76" t="s">
        <v>327</v>
      </c>
      <c r="G159" s="76" t="s">
        <v>104</v>
      </c>
      <c r="H159" s="76" t="s">
        <v>221</v>
      </c>
      <c r="I159" s="76" t="s">
        <v>25</v>
      </c>
      <c r="J159" s="76" t="s">
        <v>83</v>
      </c>
      <c r="K159" s="76" t="s">
        <v>276</v>
      </c>
      <c r="L159" s="76" t="s">
        <v>257</v>
      </c>
      <c r="M159" s="76" t="s">
        <v>29</v>
      </c>
      <c r="N159" s="69">
        <v>145</v>
      </c>
      <c r="O159" s="76" t="s">
        <v>1377</v>
      </c>
      <c r="P159" s="81">
        <v>2</v>
      </c>
      <c r="Q159" s="72">
        <f t="shared" si="17"/>
        <v>2</v>
      </c>
      <c r="R159" s="76" t="s">
        <v>45</v>
      </c>
      <c r="S159" s="76" t="s">
        <v>1378</v>
      </c>
      <c r="T159" s="76" t="s">
        <v>1379</v>
      </c>
      <c r="U159" s="79">
        <v>44562</v>
      </c>
      <c r="V159" s="76" t="s">
        <v>491</v>
      </c>
      <c r="W159" s="76" t="s">
        <v>199</v>
      </c>
      <c r="X159" s="76" t="s">
        <v>492</v>
      </c>
      <c r="Y159" s="81">
        <v>0</v>
      </c>
      <c r="Z159" s="69">
        <v>0</v>
      </c>
      <c r="AA159" s="76" t="s">
        <v>496</v>
      </c>
      <c r="AB159" s="69" t="s">
        <v>496</v>
      </c>
      <c r="AC159" s="69" t="s">
        <v>496</v>
      </c>
      <c r="AD159" s="76" t="s">
        <v>1380</v>
      </c>
      <c r="AE159" s="81">
        <v>1</v>
      </c>
      <c r="AF159" s="69">
        <v>1</v>
      </c>
      <c r="AG159" s="74">
        <f t="shared" si="15"/>
        <v>1</v>
      </c>
      <c r="AH159" s="76" t="s">
        <v>1381</v>
      </c>
      <c r="AI159" s="71" t="s">
        <v>504</v>
      </c>
      <c r="AJ159" s="68" t="s">
        <v>492</v>
      </c>
      <c r="AK159" s="81">
        <v>0</v>
      </c>
      <c r="AL159" s="58"/>
      <c r="AM159" s="677" t="s">
        <v>496</v>
      </c>
      <c r="AN159" s="36" t="s">
        <v>496</v>
      </c>
      <c r="AO159" s="32" t="s">
        <v>496</v>
      </c>
      <c r="AP159" s="76" t="s">
        <v>1380</v>
      </c>
      <c r="AQ159" s="106">
        <v>1</v>
      </c>
      <c r="AR159" s="69">
        <v>0</v>
      </c>
      <c r="AS159" s="84" t="s">
        <v>496</v>
      </c>
      <c r="AT159" s="84" t="s">
        <v>496</v>
      </c>
      <c r="AU159" s="84" t="s">
        <v>496</v>
      </c>
      <c r="AV159" s="614"/>
      <c r="AW159" s="601">
        <f>+Tabla4[[#This Row],[Programación  meta
I trimestre ]]+Tabla4[[#This Row],[Programación  meta
II trimestre ]]+Tabla4[[#This Row],[Programación  meta
III trimestre ]]+Tabla4[[#This Row],[Programación  meta
IV trimestre ]]</f>
        <v>2</v>
      </c>
      <c r="AX159" s="584">
        <f>+Tabla4[[#This Row],[Avance cuantitativo
I trimestre]]+Tabla4[[#This Row],[Avance cuantitativo
II trimestre]]+Tabla4[[#This Row],[Avance cuantitativo
III trimestre]]+AR159</f>
        <v>1</v>
      </c>
      <c r="AY159" s="602">
        <f t="shared" si="16"/>
        <v>0.5</v>
      </c>
      <c r="AZ159" s="585" t="s">
        <v>496</v>
      </c>
    </row>
    <row r="160" spans="1:81" s="46" customFormat="1" ht="17.25" hidden="1" customHeight="1" x14ac:dyDescent="0.2">
      <c r="B160" s="110" t="s">
        <v>1382</v>
      </c>
      <c r="C160" s="76" t="s">
        <v>33</v>
      </c>
      <c r="D160" s="76" t="s">
        <v>112</v>
      </c>
      <c r="E160" s="76" t="s">
        <v>20</v>
      </c>
      <c r="F160" s="76" t="s">
        <v>1281</v>
      </c>
      <c r="G160" s="76" t="s">
        <v>104</v>
      </c>
      <c r="H160" s="76" t="s">
        <v>221</v>
      </c>
      <c r="I160" s="76" t="s">
        <v>25</v>
      </c>
      <c r="J160" s="76" t="s">
        <v>196</v>
      </c>
      <c r="K160" s="76" t="s">
        <v>387</v>
      </c>
      <c r="L160" s="76" t="s">
        <v>257</v>
      </c>
      <c r="M160" s="76" t="s">
        <v>29</v>
      </c>
      <c r="N160" s="69">
        <v>146</v>
      </c>
      <c r="O160" s="76" t="s">
        <v>1383</v>
      </c>
      <c r="P160" s="81">
        <v>2</v>
      </c>
      <c r="Q160" s="72">
        <f t="shared" si="17"/>
        <v>2</v>
      </c>
      <c r="R160" s="76" t="s">
        <v>45</v>
      </c>
      <c r="S160" s="76" t="s">
        <v>1384</v>
      </c>
      <c r="T160" s="76" t="s">
        <v>1384</v>
      </c>
      <c r="U160" s="79">
        <v>44562</v>
      </c>
      <c r="V160" s="76" t="s">
        <v>491</v>
      </c>
      <c r="W160" s="76" t="s">
        <v>199</v>
      </c>
      <c r="X160" s="76" t="s">
        <v>492</v>
      </c>
      <c r="Y160" s="81">
        <v>0</v>
      </c>
      <c r="Z160" s="69">
        <v>0</v>
      </c>
      <c r="AA160" s="76" t="s">
        <v>496</v>
      </c>
      <c r="AB160" s="69" t="s">
        <v>496</v>
      </c>
      <c r="AC160" s="69" t="s">
        <v>496</v>
      </c>
      <c r="AD160" s="76" t="s">
        <v>1385</v>
      </c>
      <c r="AE160" s="81">
        <v>1</v>
      </c>
      <c r="AF160" s="69">
        <v>1</v>
      </c>
      <c r="AG160" s="74">
        <f t="shared" si="15"/>
        <v>1</v>
      </c>
      <c r="AH160" s="76" t="s">
        <v>1386</v>
      </c>
      <c r="AI160" s="71" t="s">
        <v>504</v>
      </c>
      <c r="AJ160" s="68" t="s">
        <v>492</v>
      </c>
      <c r="AK160" s="81">
        <v>0</v>
      </c>
      <c r="AL160" s="58"/>
      <c r="AM160" s="677" t="s">
        <v>496</v>
      </c>
      <c r="AN160" s="36" t="s">
        <v>496</v>
      </c>
      <c r="AO160" s="32" t="s">
        <v>496</v>
      </c>
      <c r="AP160" s="76" t="s">
        <v>1385</v>
      </c>
      <c r="AQ160" s="106">
        <v>1</v>
      </c>
      <c r="AR160" s="69">
        <v>0</v>
      </c>
      <c r="AS160" s="84" t="s">
        <v>496</v>
      </c>
      <c r="AT160" s="84" t="s">
        <v>496</v>
      </c>
      <c r="AU160" s="84" t="s">
        <v>496</v>
      </c>
      <c r="AV160" s="614"/>
      <c r="AW160" s="601">
        <f>+Tabla4[[#This Row],[Programación  meta
I trimestre ]]+Tabla4[[#This Row],[Programación  meta
II trimestre ]]+Tabla4[[#This Row],[Programación  meta
III trimestre ]]+Tabla4[[#This Row],[Programación  meta
IV trimestre ]]</f>
        <v>2</v>
      </c>
      <c r="AX160" s="584">
        <f>+Tabla4[[#This Row],[Avance cuantitativo
I trimestre]]+Tabla4[[#This Row],[Avance cuantitativo
II trimestre]]+Tabla4[[#This Row],[Avance cuantitativo
III trimestre]]+AR160</f>
        <v>1</v>
      </c>
      <c r="AY160" s="602">
        <f t="shared" si="16"/>
        <v>0.5</v>
      </c>
      <c r="AZ160" s="585" t="s">
        <v>496</v>
      </c>
    </row>
    <row r="161" spans="1:81" s="46" customFormat="1" ht="17.25" hidden="1" customHeight="1" x14ac:dyDescent="0.2">
      <c r="B161" s="110" t="s">
        <v>1387</v>
      </c>
      <c r="C161" s="76" t="s">
        <v>33</v>
      </c>
      <c r="D161" s="76" t="s">
        <v>134</v>
      </c>
      <c r="E161" s="76" t="s">
        <v>20</v>
      </c>
      <c r="F161" s="76" t="s">
        <v>1388</v>
      </c>
      <c r="G161" s="76" t="s">
        <v>104</v>
      </c>
      <c r="H161" s="76" t="s">
        <v>221</v>
      </c>
      <c r="I161" s="76" t="s">
        <v>25</v>
      </c>
      <c r="J161" s="76" t="s">
        <v>196</v>
      </c>
      <c r="K161" s="76" t="s">
        <v>389</v>
      </c>
      <c r="L161" s="76" t="s">
        <v>257</v>
      </c>
      <c r="M161" s="76" t="s">
        <v>29</v>
      </c>
      <c r="N161" s="69">
        <v>147</v>
      </c>
      <c r="O161" s="76" t="s">
        <v>1389</v>
      </c>
      <c r="P161" s="81">
        <v>2</v>
      </c>
      <c r="Q161" s="72">
        <f t="shared" si="17"/>
        <v>2</v>
      </c>
      <c r="R161" s="76" t="s">
        <v>1390</v>
      </c>
      <c r="S161" s="76" t="s">
        <v>1391</v>
      </c>
      <c r="T161" s="76" t="s">
        <v>1391</v>
      </c>
      <c r="U161" s="79">
        <v>44562</v>
      </c>
      <c r="V161" s="76" t="s">
        <v>491</v>
      </c>
      <c r="W161" s="76" t="s">
        <v>199</v>
      </c>
      <c r="X161" s="76" t="s">
        <v>492</v>
      </c>
      <c r="Y161" s="81">
        <v>0</v>
      </c>
      <c r="Z161" s="69">
        <v>0</v>
      </c>
      <c r="AA161" s="76" t="s">
        <v>496</v>
      </c>
      <c r="AB161" s="69" t="s">
        <v>496</v>
      </c>
      <c r="AC161" s="69" t="s">
        <v>496</v>
      </c>
      <c r="AD161" s="76" t="s">
        <v>1392</v>
      </c>
      <c r="AE161" s="81">
        <v>1</v>
      </c>
      <c r="AF161" s="69">
        <v>1</v>
      </c>
      <c r="AG161" s="74">
        <f t="shared" si="15"/>
        <v>1</v>
      </c>
      <c r="AH161" s="76" t="s">
        <v>1393</v>
      </c>
      <c r="AI161" s="71" t="s">
        <v>504</v>
      </c>
      <c r="AJ161" s="68" t="s">
        <v>492</v>
      </c>
      <c r="AK161" s="81">
        <v>0</v>
      </c>
      <c r="AL161" s="58"/>
      <c r="AM161" s="677" t="s">
        <v>496</v>
      </c>
      <c r="AN161" s="36" t="s">
        <v>496</v>
      </c>
      <c r="AO161" s="32" t="s">
        <v>496</v>
      </c>
      <c r="AP161" s="76" t="s">
        <v>1392</v>
      </c>
      <c r="AQ161" s="106">
        <v>1</v>
      </c>
      <c r="AR161" s="69">
        <v>0</v>
      </c>
      <c r="AS161" s="84" t="s">
        <v>496</v>
      </c>
      <c r="AT161" s="84" t="s">
        <v>496</v>
      </c>
      <c r="AU161" s="84" t="s">
        <v>496</v>
      </c>
      <c r="AV161" s="614"/>
      <c r="AW161" s="601">
        <f>+Tabla4[[#This Row],[Programación  meta
I trimestre ]]+Tabla4[[#This Row],[Programación  meta
II trimestre ]]+Tabla4[[#This Row],[Programación  meta
III trimestre ]]+Tabla4[[#This Row],[Programación  meta
IV trimestre ]]</f>
        <v>2</v>
      </c>
      <c r="AX161" s="584">
        <f>+Tabla4[[#This Row],[Avance cuantitativo
I trimestre]]+Tabla4[[#This Row],[Avance cuantitativo
II trimestre]]+Tabla4[[#This Row],[Avance cuantitativo
III trimestre]]+AR161</f>
        <v>1</v>
      </c>
      <c r="AY161" s="602">
        <f t="shared" si="16"/>
        <v>0.5</v>
      </c>
      <c r="AZ161" s="585" t="s">
        <v>496</v>
      </c>
    </row>
    <row r="162" spans="1:81" s="46" customFormat="1" ht="17.25" customHeight="1" x14ac:dyDescent="0.2">
      <c r="B162" s="109" t="s">
        <v>259</v>
      </c>
      <c r="C162" s="68" t="s">
        <v>18</v>
      </c>
      <c r="D162" s="68" t="s">
        <v>1394</v>
      </c>
      <c r="E162" s="68" t="s">
        <v>20</v>
      </c>
      <c r="F162" s="68" t="s">
        <v>1395</v>
      </c>
      <c r="G162" s="68" t="s">
        <v>104</v>
      </c>
      <c r="H162" s="68" t="s">
        <v>1396</v>
      </c>
      <c r="I162" s="68" t="s">
        <v>25</v>
      </c>
      <c r="J162" s="68" t="s">
        <v>1397</v>
      </c>
      <c r="K162" s="68" t="s">
        <v>1398</v>
      </c>
      <c r="L162" s="68" t="s">
        <v>257</v>
      </c>
      <c r="M162" s="68" t="s">
        <v>225</v>
      </c>
      <c r="N162" s="69">
        <v>148</v>
      </c>
      <c r="O162" s="68" t="s">
        <v>1399</v>
      </c>
      <c r="P162" s="69">
        <v>4</v>
      </c>
      <c r="Q162" s="72">
        <f t="shared" si="17"/>
        <v>4</v>
      </c>
      <c r="R162" s="68" t="s">
        <v>45</v>
      </c>
      <c r="S162" s="68" t="s">
        <v>1400</v>
      </c>
      <c r="T162" s="68" t="s">
        <v>1401</v>
      </c>
      <c r="U162" s="70">
        <v>44562</v>
      </c>
      <c r="V162" s="68" t="s">
        <v>491</v>
      </c>
      <c r="W162" s="68" t="s">
        <v>1402</v>
      </c>
      <c r="X162" s="68" t="s">
        <v>1403</v>
      </c>
      <c r="Y162" s="69">
        <v>1</v>
      </c>
      <c r="Z162" s="69">
        <v>1</v>
      </c>
      <c r="AA162" s="97">
        <f>(Z162/Y162)</f>
        <v>1</v>
      </c>
      <c r="AB162" s="98" t="s">
        <v>1404</v>
      </c>
      <c r="AC162" s="92" t="s">
        <v>1405</v>
      </c>
      <c r="AD162" s="68" t="s">
        <v>1403</v>
      </c>
      <c r="AE162" s="69">
        <v>1</v>
      </c>
      <c r="AF162" s="69">
        <v>1</v>
      </c>
      <c r="AG162" s="74">
        <f t="shared" si="15"/>
        <v>1</v>
      </c>
      <c r="AH162" s="76" t="s">
        <v>1406</v>
      </c>
      <c r="AI162" s="71" t="s">
        <v>504</v>
      </c>
      <c r="AJ162" s="68" t="s">
        <v>1403</v>
      </c>
      <c r="AK162" s="69">
        <v>1</v>
      </c>
      <c r="AL162" s="58">
        <v>1</v>
      </c>
      <c r="AM162" s="676">
        <f>+(Tabla4[[#This Row],[Avance cuantitativo
III trimestre]]/Tabla4[[#This Row],[Programación  meta
III trimestre ]])*100%</f>
        <v>1</v>
      </c>
      <c r="AN162" s="670" t="s">
        <v>1407</v>
      </c>
      <c r="AO162" s="36" t="s">
        <v>504</v>
      </c>
      <c r="AP162" s="68" t="s">
        <v>1403</v>
      </c>
      <c r="AQ162" s="104">
        <v>1</v>
      </c>
      <c r="AR162" s="69">
        <v>0</v>
      </c>
      <c r="AS162" s="84" t="s">
        <v>496</v>
      </c>
      <c r="AT162" s="84" t="s">
        <v>496</v>
      </c>
      <c r="AU162" s="84" t="s">
        <v>496</v>
      </c>
      <c r="AV162" s="614"/>
      <c r="AW162" s="601">
        <f>+Tabla4[[#This Row],[Programación  meta
I trimestre ]]+Tabla4[[#This Row],[Programación  meta
II trimestre ]]+Tabla4[[#This Row],[Programación  meta
III trimestre ]]+Tabla4[[#This Row],[Programación  meta
IV trimestre ]]</f>
        <v>4</v>
      </c>
      <c r="AX162" s="584">
        <f>+Tabla4[[#This Row],[Avance cuantitativo
I trimestre]]+Tabla4[[#This Row],[Avance cuantitativo
II trimestre]]+Tabla4[[#This Row],[Avance cuantitativo
III trimestre]]+AR162</f>
        <v>3</v>
      </c>
      <c r="AY162" s="602">
        <f t="shared" si="16"/>
        <v>0.75</v>
      </c>
      <c r="AZ162" s="585" t="s">
        <v>496</v>
      </c>
    </row>
    <row r="163" spans="1:81" s="46" customFormat="1" ht="17.25" customHeight="1" x14ac:dyDescent="0.2">
      <c r="B163" s="109" t="s">
        <v>100</v>
      </c>
      <c r="C163" s="68" t="s">
        <v>18</v>
      </c>
      <c r="D163" s="68" t="s">
        <v>1394</v>
      </c>
      <c r="E163" s="68" t="s">
        <v>20</v>
      </c>
      <c r="F163" s="68" t="s">
        <v>1408</v>
      </c>
      <c r="G163" s="68" t="s">
        <v>104</v>
      </c>
      <c r="H163" s="68" t="s">
        <v>1396</v>
      </c>
      <c r="I163" s="68" t="s">
        <v>25</v>
      </c>
      <c r="J163" s="68" t="s">
        <v>56</v>
      </c>
      <c r="K163" s="68" t="s">
        <v>1409</v>
      </c>
      <c r="L163" s="68" t="s">
        <v>257</v>
      </c>
      <c r="M163" s="68" t="s">
        <v>225</v>
      </c>
      <c r="N163" s="69">
        <v>149</v>
      </c>
      <c r="O163" s="68" t="s">
        <v>1410</v>
      </c>
      <c r="P163" s="69">
        <v>12</v>
      </c>
      <c r="Q163" s="72">
        <f t="shared" si="17"/>
        <v>12</v>
      </c>
      <c r="R163" s="68" t="s">
        <v>45</v>
      </c>
      <c r="S163" s="68" t="s">
        <v>1411</v>
      </c>
      <c r="T163" s="68" t="s">
        <v>1412</v>
      </c>
      <c r="U163" s="70">
        <v>44562</v>
      </c>
      <c r="V163" s="68" t="s">
        <v>491</v>
      </c>
      <c r="W163" s="68" t="s">
        <v>1402</v>
      </c>
      <c r="X163" s="68" t="s">
        <v>1413</v>
      </c>
      <c r="Y163" s="69">
        <v>3</v>
      </c>
      <c r="Z163" s="69">
        <v>3</v>
      </c>
      <c r="AA163" s="97">
        <f>(Z163/Y163)</f>
        <v>1</v>
      </c>
      <c r="AB163" s="98" t="s">
        <v>1414</v>
      </c>
      <c r="AC163" s="92" t="s">
        <v>1405</v>
      </c>
      <c r="AD163" s="68" t="s">
        <v>1413</v>
      </c>
      <c r="AE163" s="69">
        <v>3</v>
      </c>
      <c r="AF163" s="69">
        <v>3</v>
      </c>
      <c r="AG163" s="74">
        <f t="shared" si="15"/>
        <v>1</v>
      </c>
      <c r="AH163" s="76" t="s">
        <v>1415</v>
      </c>
      <c r="AI163" s="71" t="s">
        <v>504</v>
      </c>
      <c r="AJ163" s="68" t="s">
        <v>1413</v>
      </c>
      <c r="AK163" s="69">
        <v>3</v>
      </c>
      <c r="AL163" s="58">
        <v>3</v>
      </c>
      <c r="AM163" s="676">
        <f>+(Tabla4[[#This Row],[Avance cuantitativo
III trimestre]]/Tabla4[[#This Row],[Programación  meta
III trimestre ]])*100%</f>
        <v>1</v>
      </c>
      <c r="AN163" s="670" t="s">
        <v>1416</v>
      </c>
      <c r="AO163" s="36" t="s">
        <v>504</v>
      </c>
      <c r="AP163" s="68" t="s">
        <v>1413</v>
      </c>
      <c r="AQ163" s="104">
        <v>3</v>
      </c>
      <c r="AR163" s="69">
        <v>0</v>
      </c>
      <c r="AS163" s="84" t="s">
        <v>496</v>
      </c>
      <c r="AT163" s="84" t="s">
        <v>496</v>
      </c>
      <c r="AU163" s="84" t="s">
        <v>496</v>
      </c>
      <c r="AV163" s="614"/>
      <c r="AW163" s="601">
        <f>+Tabla4[[#This Row],[Programación  meta
I trimestre ]]+Tabla4[[#This Row],[Programación  meta
II trimestre ]]+Tabla4[[#This Row],[Programación  meta
III trimestre ]]+Tabla4[[#This Row],[Programación  meta
IV trimestre ]]</f>
        <v>12</v>
      </c>
      <c r="AX163" s="584">
        <f>+Tabla4[[#This Row],[Avance cuantitativo
I trimestre]]+Tabla4[[#This Row],[Avance cuantitativo
II trimestre]]+Tabla4[[#This Row],[Avance cuantitativo
III trimestre]]+AR163</f>
        <v>9</v>
      </c>
      <c r="AY163" s="602">
        <f t="shared" si="16"/>
        <v>0.75</v>
      </c>
      <c r="AZ163" s="585" t="s">
        <v>496</v>
      </c>
    </row>
    <row r="164" spans="1:81" s="46" customFormat="1" ht="17.25" hidden="1" customHeight="1" x14ac:dyDescent="0.2">
      <c r="B164" s="110" t="s">
        <v>320</v>
      </c>
      <c r="C164" s="68" t="s">
        <v>48</v>
      </c>
      <c r="D164" s="76" t="s">
        <v>1417</v>
      </c>
      <c r="E164" s="68" t="s">
        <v>533</v>
      </c>
      <c r="F164" s="76" t="s">
        <v>336</v>
      </c>
      <c r="G164" s="76" t="s">
        <v>1418</v>
      </c>
      <c r="H164" s="76" t="s">
        <v>1419</v>
      </c>
      <c r="I164" s="76" t="s">
        <v>25</v>
      </c>
      <c r="J164" s="76" t="s">
        <v>222</v>
      </c>
      <c r="K164" s="76" t="s">
        <v>403</v>
      </c>
      <c r="L164" s="76" t="s">
        <v>257</v>
      </c>
      <c r="M164" s="76" t="s">
        <v>225</v>
      </c>
      <c r="N164" s="69">
        <v>150</v>
      </c>
      <c r="O164" s="76" t="s">
        <v>1420</v>
      </c>
      <c r="P164" s="81">
        <v>2</v>
      </c>
      <c r="Q164" s="72">
        <f t="shared" si="17"/>
        <v>2</v>
      </c>
      <c r="R164" s="76" t="s">
        <v>45</v>
      </c>
      <c r="S164" s="76" t="s">
        <v>708</v>
      </c>
      <c r="T164" s="76" t="s">
        <v>1421</v>
      </c>
      <c r="U164" s="79">
        <v>44562</v>
      </c>
      <c r="V164" s="76" t="s">
        <v>491</v>
      </c>
      <c r="W164" s="76" t="s">
        <v>1402</v>
      </c>
      <c r="X164" s="76" t="s">
        <v>492</v>
      </c>
      <c r="Y164" s="81">
        <v>0</v>
      </c>
      <c r="Z164" s="69">
        <v>0</v>
      </c>
      <c r="AA164" s="76" t="s">
        <v>496</v>
      </c>
      <c r="AB164" s="69" t="s">
        <v>496</v>
      </c>
      <c r="AC164" s="69" t="s">
        <v>496</v>
      </c>
      <c r="AD164" s="76" t="s">
        <v>1422</v>
      </c>
      <c r="AE164" s="81">
        <v>1</v>
      </c>
      <c r="AF164" s="69">
        <v>1</v>
      </c>
      <c r="AG164" s="74">
        <f t="shared" si="15"/>
        <v>1</v>
      </c>
      <c r="AH164" s="76" t="s">
        <v>1423</v>
      </c>
      <c r="AI164" s="71" t="s">
        <v>504</v>
      </c>
      <c r="AJ164" s="68" t="s">
        <v>492</v>
      </c>
      <c r="AK164" s="81">
        <v>0</v>
      </c>
      <c r="AL164" s="58"/>
      <c r="AM164" s="677" t="s">
        <v>496</v>
      </c>
      <c r="AN164" s="36" t="s">
        <v>496</v>
      </c>
      <c r="AO164" s="32" t="s">
        <v>496</v>
      </c>
      <c r="AP164" s="76" t="s">
        <v>1422</v>
      </c>
      <c r="AQ164" s="106">
        <v>1</v>
      </c>
      <c r="AR164" s="69">
        <v>0</v>
      </c>
      <c r="AS164" s="84" t="s">
        <v>496</v>
      </c>
      <c r="AT164" s="84" t="s">
        <v>496</v>
      </c>
      <c r="AU164" s="84" t="s">
        <v>496</v>
      </c>
      <c r="AV164" s="614"/>
      <c r="AW164" s="601">
        <f>+Tabla4[[#This Row],[Programación  meta
I trimestre ]]+Tabla4[[#This Row],[Programación  meta
II trimestre ]]+Tabla4[[#This Row],[Programación  meta
III trimestre ]]+Tabla4[[#This Row],[Programación  meta
IV trimestre ]]</f>
        <v>2</v>
      </c>
      <c r="AX164" s="584">
        <f>+Tabla4[[#This Row],[Avance cuantitativo
I trimestre]]+Tabla4[[#This Row],[Avance cuantitativo
II trimestre]]+Tabla4[[#This Row],[Avance cuantitativo
III trimestre]]+AR164</f>
        <v>1</v>
      </c>
      <c r="AY164" s="602">
        <f t="shared" si="16"/>
        <v>0.5</v>
      </c>
      <c r="AZ164" s="585" t="s">
        <v>496</v>
      </c>
    </row>
    <row r="165" spans="1:81" s="46" customFormat="1" ht="17.25" hidden="1" customHeight="1" x14ac:dyDescent="0.2">
      <c r="B165" s="110" t="s">
        <v>320</v>
      </c>
      <c r="C165" s="68" t="s">
        <v>48</v>
      </c>
      <c r="D165" s="76" t="s">
        <v>1417</v>
      </c>
      <c r="E165" s="68" t="s">
        <v>533</v>
      </c>
      <c r="F165" s="76" t="s">
        <v>336</v>
      </c>
      <c r="G165" s="76" t="s">
        <v>1424</v>
      </c>
      <c r="H165" s="76" t="s">
        <v>689</v>
      </c>
      <c r="I165" s="76" t="s">
        <v>40</v>
      </c>
      <c r="J165" s="76" t="s">
        <v>222</v>
      </c>
      <c r="K165" s="76" t="s">
        <v>403</v>
      </c>
      <c r="L165" s="76" t="s">
        <v>257</v>
      </c>
      <c r="M165" s="76" t="s">
        <v>225</v>
      </c>
      <c r="N165" s="69">
        <v>151</v>
      </c>
      <c r="O165" s="76" t="s">
        <v>1425</v>
      </c>
      <c r="P165" s="81">
        <v>2</v>
      </c>
      <c r="Q165" s="72">
        <f t="shared" si="17"/>
        <v>2</v>
      </c>
      <c r="R165" s="76" t="s">
        <v>45</v>
      </c>
      <c r="S165" s="76" t="s">
        <v>1352</v>
      </c>
      <c r="T165" s="76" t="s">
        <v>1353</v>
      </c>
      <c r="U165" s="79">
        <v>44562</v>
      </c>
      <c r="V165" s="76" t="s">
        <v>491</v>
      </c>
      <c r="W165" s="76" t="s">
        <v>1402</v>
      </c>
      <c r="X165" s="76" t="s">
        <v>492</v>
      </c>
      <c r="Y165" s="81">
        <v>0</v>
      </c>
      <c r="Z165" s="69">
        <v>0</v>
      </c>
      <c r="AA165" s="76" t="s">
        <v>496</v>
      </c>
      <c r="AB165" s="69" t="s">
        <v>496</v>
      </c>
      <c r="AC165" s="69" t="s">
        <v>496</v>
      </c>
      <c r="AD165" s="76" t="s">
        <v>1354</v>
      </c>
      <c r="AE165" s="81">
        <v>1</v>
      </c>
      <c r="AF165" s="69">
        <v>1</v>
      </c>
      <c r="AG165" s="74">
        <f t="shared" si="15"/>
        <v>1</v>
      </c>
      <c r="AH165" s="76" t="s">
        <v>1426</v>
      </c>
      <c r="AI165" s="71" t="s">
        <v>504</v>
      </c>
      <c r="AJ165" s="68" t="s">
        <v>492</v>
      </c>
      <c r="AK165" s="81">
        <v>0</v>
      </c>
      <c r="AL165" s="58"/>
      <c r="AM165" s="677" t="s">
        <v>496</v>
      </c>
      <c r="AN165" s="36" t="s">
        <v>496</v>
      </c>
      <c r="AO165" s="32" t="s">
        <v>496</v>
      </c>
      <c r="AP165" s="76" t="s">
        <v>1354</v>
      </c>
      <c r="AQ165" s="106">
        <v>1</v>
      </c>
      <c r="AR165" s="69">
        <v>0</v>
      </c>
      <c r="AS165" s="84" t="s">
        <v>496</v>
      </c>
      <c r="AT165" s="84" t="s">
        <v>496</v>
      </c>
      <c r="AU165" s="84" t="s">
        <v>496</v>
      </c>
      <c r="AV165" s="614"/>
      <c r="AW165" s="601">
        <f>+Tabla4[[#This Row],[Programación  meta
I trimestre ]]+Tabla4[[#This Row],[Programación  meta
II trimestre ]]+Tabla4[[#This Row],[Programación  meta
III trimestre ]]+Tabla4[[#This Row],[Programación  meta
IV trimestre ]]</f>
        <v>2</v>
      </c>
      <c r="AX165" s="584">
        <f>+Tabla4[[#This Row],[Avance cuantitativo
I trimestre]]+Tabla4[[#This Row],[Avance cuantitativo
II trimestre]]+Tabla4[[#This Row],[Avance cuantitativo
III trimestre]]+AR165</f>
        <v>1</v>
      </c>
      <c r="AY165" s="602">
        <f t="shared" si="16"/>
        <v>0.5</v>
      </c>
      <c r="AZ165" s="585" t="s">
        <v>496</v>
      </c>
    </row>
    <row r="166" spans="1:81" s="40" customFormat="1" ht="17.25" customHeight="1" x14ac:dyDescent="0.2">
      <c r="A166" s="43"/>
      <c r="B166" s="108" t="s">
        <v>133</v>
      </c>
      <c r="C166" s="71" t="s">
        <v>63</v>
      </c>
      <c r="D166" s="71" t="s">
        <v>616</v>
      </c>
      <c r="E166" s="71" t="s">
        <v>20</v>
      </c>
      <c r="F166" s="71" t="s">
        <v>78</v>
      </c>
      <c r="G166" s="71" t="s">
        <v>1313</v>
      </c>
      <c r="H166" s="71" t="s">
        <v>82</v>
      </c>
      <c r="I166" s="71" t="s">
        <v>1314</v>
      </c>
      <c r="J166" s="71" t="s">
        <v>1427</v>
      </c>
      <c r="K166" s="71" t="s">
        <v>339</v>
      </c>
      <c r="L166" s="71" t="s">
        <v>257</v>
      </c>
      <c r="M166" s="71" t="s">
        <v>44</v>
      </c>
      <c r="N166" s="85">
        <v>152</v>
      </c>
      <c r="O166" s="88" t="s">
        <v>1428</v>
      </c>
      <c r="P166" s="75">
        <v>1</v>
      </c>
      <c r="Q166" s="75">
        <f>(+Y166+AE166+AK166+AQ166)/4</f>
        <v>1</v>
      </c>
      <c r="R166" s="71" t="s">
        <v>30</v>
      </c>
      <c r="S166" s="88" t="s">
        <v>1429</v>
      </c>
      <c r="T166" s="88" t="s">
        <v>1430</v>
      </c>
      <c r="U166" s="73">
        <v>44562</v>
      </c>
      <c r="V166" s="71" t="s">
        <v>491</v>
      </c>
      <c r="W166" s="71" t="s">
        <v>226</v>
      </c>
      <c r="X166" s="88" t="s">
        <v>1431</v>
      </c>
      <c r="Y166" s="75">
        <v>1</v>
      </c>
      <c r="Z166" s="75">
        <v>1</v>
      </c>
      <c r="AA166" s="96">
        <f>(Z166/Y166)</f>
        <v>1</v>
      </c>
      <c r="AB166" s="100" t="s">
        <v>1432</v>
      </c>
      <c r="AC166" s="99" t="s">
        <v>1287</v>
      </c>
      <c r="AD166" s="71" t="s">
        <v>1433</v>
      </c>
      <c r="AE166" s="75">
        <v>1</v>
      </c>
      <c r="AF166" s="75">
        <v>1</v>
      </c>
      <c r="AG166" s="75">
        <f t="shared" si="15"/>
        <v>1</v>
      </c>
      <c r="AH166" s="100" t="s">
        <v>1434</v>
      </c>
      <c r="AI166" s="71" t="s">
        <v>504</v>
      </c>
      <c r="AJ166" s="71" t="s">
        <v>1433</v>
      </c>
      <c r="AK166" s="75">
        <v>1</v>
      </c>
      <c r="AL166" s="631">
        <v>1</v>
      </c>
      <c r="AM166" s="676">
        <f>+(Tabla4[[#This Row],[Avance cuantitativo
III trimestre]]/Tabla4[[#This Row],[Programación  meta
III trimestre ]])*100%</f>
        <v>1</v>
      </c>
      <c r="AN166" s="670" t="s">
        <v>1435</v>
      </c>
      <c r="AO166" s="36" t="s">
        <v>504</v>
      </c>
      <c r="AP166" s="71" t="s">
        <v>1433</v>
      </c>
      <c r="AQ166" s="105">
        <v>1</v>
      </c>
      <c r="AR166" s="69">
        <v>0</v>
      </c>
      <c r="AS166" s="84" t="s">
        <v>496</v>
      </c>
      <c r="AT166" s="84" t="s">
        <v>496</v>
      </c>
      <c r="AU166" s="84" t="s">
        <v>496</v>
      </c>
      <c r="AV166" s="612"/>
      <c r="AW166" s="603">
        <f>+(Tabla4[[#This Row],[Programación  meta
I trimestre ]]+Tabla4[[#This Row],[Programación  meta
II trimestre ]]+Tabla4[[#This Row],[Programación  meta
III trimestre ]]+Tabla4[[#This Row],[Programación  meta
IV trimestre ]])/4</f>
        <v>1</v>
      </c>
      <c r="AX166" s="584">
        <f>+(Tabla4[[#This Row],[Avance cuantitativo
I trimestre]]+Tabla4[[#This Row],[Avance cuantitativo
II trimestre]]+Tabla4[[#This Row],[Avance cuantitativo
III trimestre]]+AR166)/4</f>
        <v>0.75</v>
      </c>
      <c r="AY166" s="602">
        <f t="shared" si="16"/>
        <v>0.75</v>
      </c>
      <c r="AZ166" s="616"/>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row>
    <row r="167" spans="1:81" s="46" customFormat="1" ht="17.25" customHeight="1" x14ac:dyDescent="0.2">
      <c r="A167" s="45"/>
      <c r="B167" s="109" t="s">
        <v>133</v>
      </c>
      <c r="C167" s="68" t="s">
        <v>63</v>
      </c>
      <c r="D167" s="68" t="s">
        <v>616</v>
      </c>
      <c r="E167" s="68" t="s">
        <v>20</v>
      </c>
      <c r="F167" s="68" t="s">
        <v>78</v>
      </c>
      <c r="G167" s="68" t="s">
        <v>1313</v>
      </c>
      <c r="H167" s="68" t="s">
        <v>82</v>
      </c>
      <c r="I167" s="68" t="s">
        <v>1314</v>
      </c>
      <c r="J167" s="68" t="s">
        <v>1427</v>
      </c>
      <c r="K167" s="68" t="s">
        <v>339</v>
      </c>
      <c r="L167" s="68" t="s">
        <v>257</v>
      </c>
      <c r="M167" s="68" t="s">
        <v>44</v>
      </c>
      <c r="N167" s="69">
        <v>153</v>
      </c>
      <c r="O167" s="68" t="s">
        <v>1436</v>
      </c>
      <c r="P167" s="69">
        <v>1</v>
      </c>
      <c r="Q167" s="83">
        <f>+Y167+AE167+AK167+AQ167</f>
        <v>1.75</v>
      </c>
      <c r="R167" s="68" t="s">
        <v>60</v>
      </c>
      <c r="S167" s="68" t="s">
        <v>1437</v>
      </c>
      <c r="T167" s="68" t="s">
        <v>1438</v>
      </c>
      <c r="U167" s="70">
        <v>44562</v>
      </c>
      <c r="V167" s="68" t="s">
        <v>491</v>
      </c>
      <c r="W167" s="68" t="s">
        <v>226</v>
      </c>
      <c r="X167" s="68" t="s">
        <v>1439</v>
      </c>
      <c r="Y167" s="94">
        <v>0.25</v>
      </c>
      <c r="Z167" s="72">
        <v>0.25</v>
      </c>
      <c r="AA167" s="96">
        <f>(Z167/Y167)</f>
        <v>1</v>
      </c>
      <c r="AB167" s="100" t="s">
        <v>1440</v>
      </c>
      <c r="AC167" s="99" t="s">
        <v>504</v>
      </c>
      <c r="AD167" s="68" t="s">
        <v>1441</v>
      </c>
      <c r="AE167" s="101">
        <v>1</v>
      </c>
      <c r="AF167" s="572">
        <v>0.5</v>
      </c>
      <c r="AG167" s="75">
        <f t="shared" si="15"/>
        <v>0.5</v>
      </c>
      <c r="AH167" s="100" t="s">
        <v>1442</v>
      </c>
      <c r="AI167" s="573" t="s">
        <v>504</v>
      </c>
      <c r="AJ167" s="68" t="s">
        <v>1443</v>
      </c>
      <c r="AK167" s="69">
        <v>0.25</v>
      </c>
      <c r="AL167" s="58">
        <v>0.25</v>
      </c>
      <c r="AM167" s="676">
        <f>+(Tabla4[[#This Row],[Avance cuantitativo
III trimestre]]/Tabla4[[#This Row],[Programación  meta
III trimestre ]])*100%</f>
        <v>1</v>
      </c>
      <c r="AN167" s="669" t="s">
        <v>1444</v>
      </c>
      <c r="AO167" s="36" t="s">
        <v>504</v>
      </c>
      <c r="AP167" s="68" t="s">
        <v>1445</v>
      </c>
      <c r="AQ167" s="104">
        <v>0.25</v>
      </c>
      <c r="AR167" s="69">
        <v>0</v>
      </c>
      <c r="AS167" s="76" t="s">
        <v>496</v>
      </c>
      <c r="AT167" s="76" t="s">
        <v>496</v>
      </c>
      <c r="AU167" s="76" t="s">
        <v>496</v>
      </c>
      <c r="AV167" s="623"/>
      <c r="AW167" s="601">
        <v>1</v>
      </c>
      <c r="AX167" s="690">
        <v>0.75</v>
      </c>
      <c r="AY167" s="602">
        <f t="shared" si="16"/>
        <v>0.75</v>
      </c>
      <c r="AZ167" s="595" t="s">
        <v>496</v>
      </c>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row>
    <row r="168" spans="1:81" s="40" customFormat="1" ht="17.25" hidden="1" customHeight="1" x14ac:dyDescent="0.2">
      <c r="A168" s="45"/>
      <c r="B168" s="111" t="s">
        <v>133</v>
      </c>
      <c r="C168" s="84" t="s">
        <v>63</v>
      </c>
      <c r="D168" s="84" t="s">
        <v>616</v>
      </c>
      <c r="E168" s="84" t="s">
        <v>20</v>
      </c>
      <c r="F168" s="84" t="s">
        <v>1446</v>
      </c>
      <c r="G168" s="84" t="s">
        <v>1313</v>
      </c>
      <c r="H168" s="84" t="s">
        <v>82</v>
      </c>
      <c r="I168" s="84" t="s">
        <v>1314</v>
      </c>
      <c r="J168" s="84" t="s">
        <v>1427</v>
      </c>
      <c r="K168" s="84" t="s">
        <v>339</v>
      </c>
      <c r="L168" s="84" t="s">
        <v>257</v>
      </c>
      <c r="M168" s="84" t="s">
        <v>44</v>
      </c>
      <c r="N168" s="85">
        <v>154</v>
      </c>
      <c r="O168" s="86" t="s">
        <v>1447</v>
      </c>
      <c r="P168" s="77">
        <v>20</v>
      </c>
      <c r="Q168" s="72">
        <f>+Y168+AE168+AK168+AQ168</f>
        <v>20</v>
      </c>
      <c r="R168" s="84" t="s">
        <v>45</v>
      </c>
      <c r="S168" s="86" t="s">
        <v>1448</v>
      </c>
      <c r="T168" s="86" t="s">
        <v>1449</v>
      </c>
      <c r="U168" s="87">
        <v>44562</v>
      </c>
      <c r="V168" s="84" t="s">
        <v>491</v>
      </c>
      <c r="W168" s="84" t="s">
        <v>226</v>
      </c>
      <c r="X168" s="86" t="s">
        <v>492</v>
      </c>
      <c r="Y168" s="77">
        <v>0</v>
      </c>
      <c r="Z168" s="69">
        <v>0</v>
      </c>
      <c r="AA168" s="84" t="s">
        <v>496</v>
      </c>
      <c r="AB168" s="85" t="s">
        <v>496</v>
      </c>
      <c r="AC168" s="72" t="s">
        <v>496</v>
      </c>
      <c r="AD168" s="84" t="s">
        <v>492</v>
      </c>
      <c r="AE168" s="77">
        <v>0</v>
      </c>
      <c r="AF168" s="72">
        <v>0</v>
      </c>
      <c r="AG168" s="96">
        <v>0</v>
      </c>
      <c r="AH168" s="84" t="s">
        <v>496</v>
      </c>
      <c r="AI168" s="84" t="s">
        <v>496</v>
      </c>
      <c r="AJ168" s="71" t="s">
        <v>492</v>
      </c>
      <c r="AK168" s="77">
        <v>0</v>
      </c>
      <c r="AL168" s="58">
        <v>0</v>
      </c>
      <c r="AM168" s="677" t="s">
        <v>496</v>
      </c>
      <c r="AN168" s="36" t="s">
        <v>496</v>
      </c>
      <c r="AO168" s="32" t="s">
        <v>496</v>
      </c>
      <c r="AP168" s="84" t="s">
        <v>1450</v>
      </c>
      <c r="AQ168" s="107">
        <v>20</v>
      </c>
      <c r="AR168" s="69">
        <v>0</v>
      </c>
      <c r="AS168" s="84" t="s">
        <v>496</v>
      </c>
      <c r="AT168" s="84" t="s">
        <v>496</v>
      </c>
      <c r="AU168" s="84" t="s">
        <v>496</v>
      </c>
      <c r="AV168" s="623"/>
      <c r="AW168" s="601">
        <f>+Tabla4[[#This Row],[Programación  meta
I trimestre ]]+Tabla4[[#This Row],[Programación  meta
II trimestre ]]+Tabla4[[#This Row],[Programación  meta
III trimestre ]]+Tabla4[[#This Row],[Programación  meta
IV trimestre ]]</f>
        <v>20</v>
      </c>
      <c r="AX168" s="584">
        <f>+Tabla4[[#This Row],[Avance cuantitativo
I trimestre]]+Tabla4[[#This Row],[Avance cuantitativo
II trimestre]]+Tabla4[[#This Row],[Avance cuantitativo
III trimestre]]+AR168</f>
        <v>0</v>
      </c>
      <c r="AY168" s="602">
        <f t="shared" si="16"/>
        <v>0</v>
      </c>
      <c r="AZ168" s="595" t="s">
        <v>496</v>
      </c>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row>
    <row r="169" spans="1:81" s="40" customFormat="1" ht="17.25" hidden="1" customHeight="1" x14ac:dyDescent="0.2">
      <c r="B169" s="109" t="s">
        <v>320</v>
      </c>
      <c r="C169" s="71" t="s">
        <v>48</v>
      </c>
      <c r="D169" s="68" t="s">
        <v>184</v>
      </c>
      <c r="E169" s="68" t="s">
        <v>102</v>
      </c>
      <c r="F169" s="68" t="s">
        <v>338</v>
      </c>
      <c r="G169" s="68" t="s">
        <v>53</v>
      </c>
      <c r="H169" s="68" t="s">
        <v>82</v>
      </c>
      <c r="I169" s="68" t="s">
        <v>25</v>
      </c>
      <c r="J169" s="68" t="s">
        <v>117</v>
      </c>
      <c r="K169" s="68" t="s">
        <v>402</v>
      </c>
      <c r="L169" s="68" t="s">
        <v>257</v>
      </c>
      <c r="M169" s="68" t="s">
        <v>233</v>
      </c>
      <c r="N169" s="85">
        <v>155</v>
      </c>
      <c r="O169" s="88" t="s">
        <v>1451</v>
      </c>
      <c r="P169" s="74">
        <v>1</v>
      </c>
      <c r="Q169" s="75">
        <f>(+Y169+AE169+AK169+AQ169)/4</f>
        <v>0.5</v>
      </c>
      <c r="R169" s="68" t="s">
        <v>30</v>
      </c>
      <c r="S169" s="88" t="s">
        <v>562</v>
      </c>
      <c r="T169" s="88" t="s">
        <v>563</v>
      </c>
      <c r="U169" s="70">
        <v>44562</v>
      </c>
      <c r="V169" s="71" t="s">
        <v>491</v>
      </c>
      <c r="W169" s="68" t="s">
        <v>226</v>
      </c>
      <c r="X169" s="88" t="s">
        <v>564</v>
      </c>
      <c r="Y169" s="74">
        <v>1</v>
      </c>
      <c r="Z169" s="74">
        <v>0.67</v>
      </c>
      <c r="AA169" s="96">
        <f>(Z169/Y169)</f>
        <v>0.67</v>
      </c>
      <c r="AB169" s="98" t="s">
        <v>1280</v>
      </c>
      <c r="AC169" s="99" t="s">
        <v>1452</v>
      </c>
      <c r="AD169" s="68" t="s">
        <v>564</v>
      </c>
      <c r="AE169" s="74">
        <v>1</v>
      </c>
      <c r="AF169" s="75">
        <v>1</v>
      </c>
      <c r="AG169" s="75">
        <f t="shared" si="15"/>
        <v>1</v>
      </c>
      <c r="AH169" s="553" t="s">
        <v>566</v>
      </c>
      <c r="AI169" s="71" t="s">
        <v>504</v>
      </c>
      <c r="AJ169" s="68" t="s">
        <v>567</v>
      </c>
      <c r="AK169" s="74">
        <v>0</v>
      </c>
      <c r="AL169" s="58"/>
      <c r="AM169" s="679"/>
      <c r="AN169" s="44"/>
      <c r="AO169" s="38"/>
      <c r="AP169" s="68" t="s">
        <v>567</v>
      </c>
      <c r="AQ169" s="74">
        <v>0</v>
      </c>
      <c r="AR169" s="69">
        <v>0</v>
      </c>
      <c r="AS169" s="76"/>
      <c r="AT169" s="76"/>
      <c r="AU169" s="76"/>
      <c r="AV169" s="607"/>
      <c r="AW169" s="601">
        <v>0</v>
      </c>
      <c r="AX169" s="584">
        <v>0</v>
      </c>
      <c r="AY169" s="602">
        <v>0</v>
      </c>
      <c r="AZ169" s="608" t="s">
        <v>567</v>
      </c>
    </row>
    <row r="170" spans="1:81" s="40" customFormat="1" ht="17.25" customHeight="1" x14ac:dyDescent="0.2">
      <c r="A170" s="43"/>
      <c r="B170" s="108" t="s">
        <v>1453</v>
      </c>
      <c r="C170" s="71" t="s">
        <v>63</v>
      </c>
      <c r="D170" s="71" t="s">
        <v>1454</v>
      </c>
      <c r="E170" s="71" t="s">
        <v>35</v>
      </c>
      <c r="F170" s="71" t="s">
        <v>1455</v>
      </c>
      <c r="G170" s="71" t="s">
        <v>1313</v>
      </c>
      <c r="H170" s="71" t="s">
        <v>82</v>
      </c>
      <c r="I170" s="71" t="s">
        <v>1456</v>
      </c>
      <c r="J170" s="71" t="s">
        <v>1457</v>
      </c>
      <c r="K170" s="71" t="s">
        <v>1458</v>
      </c>
      <c r="L170" s="71" t="s">
        <v>257</v>
      </c>
      <c r="M170" s="71" t="s">
        <v>59</v>
      </c>
      <c r="N170" s="72">
        <v>156</v>
      </c>
      <c r="O170" s="71" t="s">
        <v>1459</v>
      </c>
      <c r="P170" s="72">
        <v>4</v>
      </c>
      <c r="Q170" s="72">
        <f>+Y170+AE170+AK170+AQ170</f>
        <v>4</v>
      </c>
      <c r="R170" s="71" t="s">
        <v>45</v>
      </c>
      <c r="S170" s="71" t="s">
        <v>1460</v>
      </c>
      <c r="T170" s="71" t="s">
        <v>1461</v>
      </c>
      <c r="U170" s="73">
        <v>44562</v>
      </c>
      <c r="V170" s="71" t="s">
        <v>491</v>
      </c>
      <c r="W170" s="71" t="s">
        <v>234</v>
      </c>
      <c r="X170" s="71" t="s">
        <v>1462</v>
      </c>
      <c r="Y170" s="72">
        <v>1</v>
      </c>
      <c r="Z170" s="72">
        <v>1</v>
      </c>
      <c r="AA170" s="96">
        <f>(Z170/Y170)</f>
        <v>1</v>
      </c>
      <c r="AB170" s="654" t="s">
        <v>1463</v>
      </c>
      <c r="AC170" s="99" t="s">
        <v>504</v>
      </c>
      <c r="AD170" s="71" t="s">
        <v>1462</v>
      </c>
      <c r="AE170" s="72">
        <v>1</v>
      </c>
      <c r="AF170" s="72">
        <v>1</v>
      </c>
      <c r="AG170" s="75">
        <f t="shared" si="15"/>
        <v>1</v>
      </c>
      <c r="AH170" s="84" t="s">
        <v>1464</v>
      </c>
      <c r="AI170" s="71" t="s">
        <v>504</v>
      </c>
      <c r="AJ170" s="71" t="s">
        <v>1462</v>
      </c>
      <c r="AK170" s="72">
        <v>1</v>
      </c>
      <c r="AL170" s="58">
        <v>1</v>
      </c>
      <c r="AM170" s="676">
        <f>+(Tabla4[[#This Row],[Avance cuantitativo
III trimestre]]/Tabla4[[#This Row],[Programación  meta
III trimestre ]])*100%</f>
        <v>1</v>
      </c>
      <c r="AN170" s="670" t="s">
        <v>1465</v>
      </c>
      <c r="AO170" s="36" t="s">
        <v>504</v>
      </c>
      <c r="AP170" s="71" t="s">
        <v>1462</v>
      </c>
      <c r="AQ170" s="102">
        <v>1</v>
      </c>
      <c r="AR170" s="69">
        <v>0</v>
      </c>
      <c r="AS170" s="84" t="s">
        <v>496</v>
      </c>
      <c r="AT170" s="84" t="s">
        <v>496</v>
      </c>
      <c r="AU170" s="84" t="s">
        <v>496</v>
      </c>
      <c r="AV170" s="612"/>
      <c r="AW170" s="601">
        <f>+Tabla4[[#This Row],[Programación  meta
I trimestre ]]+Tabla4[[#This Row],[Programación  meta
II trimestre ]]+Tabla4[[#This Row],[Programación  meta
III trimestre ]]+Tabla4[[#This Row],[Programación  meta
IV trimestre ]]</f>
        <v>4</v>
      </c>
      <c r="AX170" s="584">
        <f>+Tabla4[[#This Row],[Avance cuantitativo
I trimestre]]+Tabla4[[#This Row],[Avance cuantitativo
II trimestre]]+Tabla4[[#This Row],[Avance cuantitativo
III trimestre]]+AR170</f>
        <v>3</v>
      </c>
      <c r="AY170" s="602">
        <f t="shared" si="16"/>
        <v>0.75</v>
      </c>
      <c r="AZ170" s="61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row>
    <row r="171" spans="1:81" s="40" customFormat="1" ht="17.25" customHeight="1" x14ac:dyDescent="0.2">
      <c r="A171" s="45"/>
      <c r="B171" s="108" t="s">
        <v>266</v>
      </c>
      <c r="C171" s="71" t="s">
        <v>18</v>
      </c>
      <c r="D171" s="71" t="s">
        <v>954</v>
      </c>
      <c r="E171" s="71" t="s">
        <v>35</v>
      </c>
      <c r="F171" s="71" t="s">
        <v>210</v>
      </c>
      <c r="G171" s="71" t="s">
        <v>93</v>
      </c>
      <c r="H171" s="71" t="s">
        <v>82</v>
      </c>
      <c r="I171" s="71" t="s">
        <v>25</v>
      </c>
      <c r="J171" s="71" t="s">
        <v>168</v>
      </c>
      <c r="K171" s="71" t="s">
        <v>372</v>
      </c>
      <c r="L171" s="71" t="s">
        <v>257</v>
      </c>
      <c r="M171" s="71" t="s">
        <v>59</v>
      </c>
      <c r="N171" s="72">
        <v>157</v>
      </c>
      <c r="O171" s="71" t="s">
        <v>1466</v>
      </c>
      <c r="P171" s="72">
        <v>4</v>
      </c>
      <c r="Q171" s="72">
        <f>+Y171+AE171+AK171+AQ171</f>
        <v>4</v>
      </c>
      <c r="R171" s="71" t="s">
        <v>45</v>
      </c>
      <c r="S171" s="71" t="s">
        <v>1467</v>
      </c>
      <c r="T171" s="71" t="s">
        <v>1468</v>
      </c>
      <c r="U171" s="73">
        <v>44562</v>
      </c>
      <c r="V171" s="71" t="s">
        <v>491</v>
      </c>
      <c r="W171" s="71" t="s">
        <v>234</v>
      </c>
      <c r="X171" s="71" t="s">
        <v>1469</v>
      </c>
      <c r="Y171" s="72">
        <v>1</v>
      </c>
      <c r="Z171" s="72">
        <v>1</v>
      </c>
      <c r="AA171" s="96">
        <f>(Z171/Y171)</f>
        <v>1</v>
      </c>
      <c r="AB171" s="654" t="s">
        <v>1470</v>
      </c>
      <c r="AC171" s="99" t="s">
        <v>504</v>
      </c>
      <c r="AD171" s="71" t="s">
        <v>1469</v>
      </c>
      <c r="AE171" s="72">
        <v>1</v>
      </c>
      <c r="AF171" s="72">
        <v>1</v>
      </c>
      <c r="AG171" s="75">
        <f t="shared" si="15"/>
        <v>1</v>
      </c>
      <c r="AH171" s="84" t="s">
        <v>1471</v>
      </c>
      <c r="AI171" s="71" t="s">
        <v>504</v>
      </c>
      <c r="AJ171" s="71" t="s">
        <v>1469</v>
      </c>
      <c r="AK171" s="72">
        <v>1</v>
      </c>
      <c r="AL171" s="58">
        <v>1</v>
      </c>
      <c r="AM171" s="676">
        <f>+(Tabla4[[#This Row],[Avance cuantitativo
III trimestre]]/Tabla4[[#This Row],[Programación  meta
III trimestre ]])*100%</f>
        <v>1</v>
      </c>
      <c r="AN171" s="670" t="s">
        <v>1472</v>
      </c>
      <c r="AO171" s="36" t="s">
        <v>504</v>
      </c>
      <c r="AP171" s="71" t="s">
        <v>1469</v>
      </c>
      <c r="AQ171" s="102">
        <v>1</v>
      </c>
      <c r="AR171" s="69">
        <v>0</v>
      </c>
      <c r="AS171" s="84" t="s">
        <v>496</v>
      </c>
      <c r="AT171" s="84" t="s">
        <v>496</v>
      </c>
      <c r="AU171" s="84" t="s">
        <v>496</v>
      </c>
      <c r="AV171" s="623"/>
      <c r="AW171" s="601">
        <f>+Tabla4[[#This Row],[Programación  meta
I trimestre ]]+Tabla4[[#This Row],[Programación  meta
II trimestre ]]+Tabla4[[#This Row],[Programación  meta
III trimestre ]]+Tabla4[[#This Row],[Programación  meta
IV trimestre ]]</f>
        <v>4</v>
      </c>
      <c r="AX171" s="584">
        <f>+Tabla4[[#This Row],[Avance cuantitativo
I trimestre]]+Tabla4[[#This Row],[Avance cuantitativo
II trimestre]]+Tabla4[[#This Row],[Avance cuantitativo
III trimestre]]+AR171</f>
        <v>3</v>
      </c>
      <c r="AY171" s="602">
        <f t="shared" si="16"/>
        <v>0.75</v>
      </c>
      <c r="AZ171" s="609" t="s">
        <v>496</v>
      </c>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row>
    <row r="172" spans="1:81" s="40" customFormat="1" ht="17.25" hidden="1" customHeight="1" x14ac:dyDescent="0.2">
      <c r="B172" s="109" t="s">
        <v>320</v>
      </c>
      <c r="C172" s="71" t="s">
        <v>48</v>
      </c>
      <c r="D172" s="68" t="s">
        <v>184</v>
      </c>
      <c r="E172" s="68" t="s">
        <v>102</v>
      </c>
      <c r="F172" s="68" t="s">
        <v>338</v>
      </c>
      <c r="G172" s="68" t="s">
        <v>53</v>
      </c>
      <c r="H172" s="68" t="s">
        <v>82</v>
      </c>
      <c r="I172" s="68" t="s">
        <v>25</v>
      </c>
      <c r="J172" s="68" t="s">
        <v>95</v>
      </c>
      <c r="K172" s="68" t="s">
        <v>402</v>
      </c>
      <c r="L172" s="68" t="s">
        <v>257</v>
      </c>
      <c r="M172" s="68" t="s">
        <v>233</v>
      </c>
      <c r="N172" s="72">
        <v>158</v>
      </c>
      <c r="O172" s="68" t="s">
        <v>1473</v>
      </c>
      <c r="P172" s="74">
        <v>1</v>
      </c>
      <c r="Q172" s="75">
        <f>(+Y172+AE172+AK172+AQ172)/4</f>
        <v>0.5</v>
      </c>
      <c r="R172" s="68" t="s">
        <v>30</v>
      </c>
      <c r="S172" s="68" t="s">
        <v>562</v>
      </c>
      <c r="T172" s="68" t="s">
        <v>563</v>
      </c>
      <c r="U172" s="70">
        <v>44562</v>
      </c>
      <c r="V172" s="71" t="s">
        <v>491</v>
      </c>
      <c r="W172" s="68" t="s">
        <v>234</v>
      </c>
      <c r="X172" s="68" t="s">
        <v>564</v>
      </c>
      <c r="Y172" s="74">
        <v>1</v>
      </c>
      <c r="Z172" s="74">
        <v>0.8</v>
      </c>
      <c r="AA172" s="96">
        <f>(Z172/Y172)</f>
        <v>0.8</v>
      </c>
      <c r="AB172" s="98" t="s">
        <v>1280</v>
      </c>
      <c r="AC172" s="99" t="s">
        <v>1452</v>
      </c>
      <c r="AD172" s="68" t="s">
        <v>564</v>
      </c>
      <c r="AE172" s="74">
        <v>1</v>
      </c>
      <c r="AF172" s="75">
        <v>1</v>
      </c>
      <c r="AG172" s="75">
        <f t="shared" si="15"/>
        <v>1</v>
      </c>
      <c r="AH172" s="553" t="s">
        <v>1474</v>
      </c>
      <c r="AI172" s="71" t="s">
        <v>504</v>
      </c>
      <c r="AJ172" s="68" t="s">
        <v>567</v>
      </c>
      <c r="AK172" s="74">
        <v>0</v>
      </c>
      <c r="AL172" s="58"/>
      <c r="AM172" s="679"/>
      <c r="AN172" s="44"/>
      <c r="AO172" s="38"/>
      <c r="AP172" s="68" t="s">
        <v>567</v>
      </c>
      <c r="AQ172" s="74">
        <v>0</v>
      </c>
      <c r="AR172" s="69">
        <v>0</v>
      </c>
      <c r="AS172" s="76"/>
      <c r="AT172" s="76"/>
      <c r="AU172" s="76"/>
      <c r="AV172" s="607"/>
      <c r="AW172" s="601">
        <v>0</v>
      </c>
      <c r="AX172" s="584">
        <v>0</v>
      </c>
      <c r="AY172" s="602">
        <v>0</v>
      </c>
      <c r="AZ172" s="608" t="s">
        <v>567</v>
      </c>
    </row>
    <row r="173" spans="1:81" s="40" customFormat="1" ht="17.25" hidden="1" customHeight="1" x14ac:dyDescent="0.2">
      <c r="B173" s="109" t="s">
        <v>320</v>
      </c>
      <c r="C173" s="71" t="s">
        <v>48</v>
      </c>
      <c r="D173" s="68" t="s">
        <v>184</v>
      </c>
      <c r="E173" s="68" t="s">
        <v>102</v>
      </c>
      <c r="F173" s="68" t="s">
        <v>338</v>
      </c>
      <c r="G173" s="68" t="s">
        <v>53</v>
      </c>
      <c r="H173" s="68" t="s">
        <v>82</v>
      </c>
      <c r="I173" s="68" t="s">
        <v>25</v>
      </c>
      <c r="J173" s="92" t="s">
        <v>168</v>
      </c>
      <c r="K173" s="68" t="s">
        <v>402</v>
      </c>
      <c r="L173" s="68" t="s">
        <v>257</v>
      </c>
      <c r="M173" s="68" t="s">
        <v>233</v>
      </c>
      <c r="N173" s="72">
        <v>159</v>
      </c>
      <c r="O173" s="68" t="s">
        <v>1475</v>
      </c>
      <c r="P173" s="74">
        <v>1</v>
      </c>
      <c r="Q173" s="75">
        <f>(+Y173+AE173+AK173+AQ173)/4</f>
        <v>0.5</v>
      </c>
      <c r="R173" s="68" t="s">
        <v>30</v>
      </c>
      <c r="S173" s="68" t="s">
        <v>562</v>
      </c>
      <c r="T173" s="68" t="s">
        <v>563</v>
      </c>
      <c r="U173" s="70">
        <v>44562</v>
      </c>
      <c r="V173" s="71" t="s">
        <v>491</v>
      </c>
      <c r="W173" s="68" t="s">
        <v>234</v>
      </c>
      <c r="X173" s="68" t="s">
        <v>564</v>
      </c>
      <c r="Y173" s="74">
        <v>1</v>
      </c>
      <c r="Z173" s="74">
        <v>0.5</v>
      </c>
      <c r="AA173" s="96">
        <f>(Z173/Y173)</f>
        <v>0.5</v>
      </c>
      <c r="AB173" s="98" t="s">
        <v>1280</v>
      </c>
      <c r="AC173" s="99" t="s">
        <v>1452</v>
      </c>
      <c r="AD173" s="68" t="s">
        <v>564</v>
      </c>
      <c r="AE173" s="74">
        <v>1</v>
      </c>
      <c r="AF173" s="75">
        <v>1</v>
      </c>
      <c r="AG173" s="75">
        <f t="shared" si="15"/>
        <v>1</v>
      </c>
      <c r="AH173" s="553" t="s">
        <v>1476</v>
      </c>
      <c r="AI173" s="71" t="s">
        <v>504</v>
      </c>
      <c r="AJ173" s="68" t="s">
        <v>567</v>
      </c>
      <c r="AK173" s="74">
        <v>0</v>
      </c>
      <c r="AL173" s="58"/>
      <c r="AM173" s="679"/>
      <c r="AN173" s="44"/>
      <c r="AO173" s="38"/>
      <c r="AP173" s="68" t="s">
        <v>567</v>
      </c>
      <c r="AQ173" s="74">
        <v>0</v>
      </c>
      <c r="AR173" s="69">
        <v>0</v>
      </c>
      <c r="AS173" s="76"/>
      <c r="AT173" s="76"/>
      <c r="AU173" s="76"/>
      <c r="AV173" s="607"/>
      <c r="AW173" s="601">
        <v>0</v>
      </c>
      <c r="AX173" s="584">
        <v>0</v>
      </c>
      <c r="AY173" s="602">
        <v>0</v>
      </c>
      <c r="AZ173" s="608" t="s">
        <v>567</v>
      </c>
    </row>
    <row r="174" spans="1:81" s="40" customFormat="1" ht="17.25" hidden="1" customHeight="1" x14ac:dyDescent="0.2">
      <c r="A174" s="37"/>
      <c r="B174" s="110" t="s">
        <v>308</v>
      </c>
      <c r="C174" s="84" t="s">
        <v>48</v>
      </c>
      <c r="D174" s="84" t="s">
        <v>1477</v>
      </c>
      <c r="E174" s="84" t="s">
        <v>65</v>
      </c>
      <c r="F174" s="84" t="s">
        <v>1478</v>
      </c>
      <c r="G174" s="84" t="s">
        <v>53</v>
      </c>
      <c r="H174" s="84" t="s">
        <v>82</v>
      </c>
      <c r="I174" s="84" t="s">
        <v>55</v>
      </c>
      <c r="J174" s="84" t="s">
        <v>204</v>
      </c>
      <c r="K174" s="84" t="s">
        <v>395</v>
      </c>
      <c r="L174" s="84" t="s">
        <v>257</v>
      </c>
      <c r="M174" s="84" t="s">
        <v>109</v>
      </c>
      <c r="N174" s="72">
        <v>160</v>
      </c>
      <c r="O174" s="84" t="s">
        <v>1479</v>
      </c>
      <c r="P174" s="77">
        <v>2</v>
      </c>
      <c r="Q174" s="72">
        <f>+Y174+AE174+AK174+AQ174</f>
        <v>2</v>
      </c>
      <c r="R174" s="84" t="s">
        <v>45</v>
      </c>
      <c r="S174" s="84" t="s">
        <v>1480</v>
      </c>
      <c r="T174" s="84" t="s">
        <v>1481</v>
      </c>
      <c r="U174" s="87">
        <v>44563</v>
      </c>
      <c r="V174" s="84" t="s">
        <v>491</v>
      </c>
      <c r="W174" s="84" t="s">
        <v>247</v>
      </c>
      <c r="X174" s="76" t="s">
        <v>492</v>
      </c>
      <c r="Y174" s="77">
        <v>0</v>
      </c>
      <c r="Z174" s="69">
        <v>0</v>
      </c>
      <c r="AA174" s="84" t="s">
        <v>496</v>
      </c>
      <c r="AB174" s="72" t="s">
        <v>496</v>
      </c>
      <c r="AC174" s="72" t="s">
        <v>496</v>
      </c>
      <c r="AD174" s="84" t="s">
        <v>1482</v>
      </c>
      <c r="AE174" s="77">
        <v>1</v>
      </c>
      <c r="AF174" s="72">
        <v>1</v>
      </c>
      <c r="AG174" s="75">
        <f t="shared" si="15"/>
        <v>1</v>
      </c>
      <c r="AH174" s="84" t="s">
        <v>1483</v>
      </c>
      <c r="AI174" s="71" t="s">
        <v>504</v>
      </c>
      <c r="AJ174" s="71" t="s">
        <v>492</v>
      </c>
      <c r="AK174" s="77">
        <v>0</v>
      </c>
      <c r="AL174" s="38"/>
      <c r="AM174" s="677" t="s">
        <v>496</v>
      </c>
      <c r="AN174" s="44" t="s">
        <v>1484</v>
      </c>
      <c r="AO174" s="32" t="s">
        <v>496</v>
      </c>
      <c r="AP174" s="84" t="s">
        <v>1482</v>
      </c>
      <c r="AQ174" s="102">
        <v>1</v>
      </c>
      <c r="AR174" s="69">
        <v>0</v>
      </c>
      <c r="AS174" s="84" t="s">
        <v>496</v>
      </c>
      <c r="AT174" s="84" t="s">
        <v>496</v>
      </c>
      <c r="AU174" s="84" t="s">
        <v>496</v>
      </c>
      <c r="AV174" s="615"/>
      <c r="AW174" s="601">
        <f>+Tabla4[[#This Row],[Programación  meta
I trimestre ]]+Tabla4[[#This Row],[Programación  meta
II trimestre ]]+Tabla4[[#This Row],[Programación  meta
III trimestre ]]+Tabla4[[#This Row],[Programación  meta
IV trimestre ]]</f>
        <v>2</v>
      </c>
      <c r="AX174" s="584">
        <f>+Tabla4[[#This Row],[Avance cuantitativo
I trimestre]]+Tabla4[[#This Row],[Avance cuantitativo
II trimestre]]+Tabla4[[#This Row],[Avance cuantitativo
III trimestre]]+AR174</f>
        <v>1</v>
      </c>
      <c r="AY174" s="602">
        <f t="shared" si="16"/>
        <v>0.5</v>
      </c>
      <c r="AZ174" s="613"/>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row>
    <row r="175" spans="1:81" s="40" customFormat="1" ht="17.25" hidden="1" customHeight="1" x14ac:dyDescent="0.2">
      <c r="B175" s="109" t="s">
        <v>320</v>
      </c>
      <c r="C175" s="71" t="s">
        <v>48</v>
      </c>
      <c r="D175" s="68" t="s">
        <v>184</v>
      </c>
      <c r="E175" s="68" t="s">
        <v>102</v>
      </c>
      <c r="F175" s="68" t="s">
        <v>338</v>
      </c>
      <c r="G175" s="68" t="s">
        <v>53</v>
      </c>
      <c r="H175" s="68" t="s">
        <v>82</v>
      </c>
      <c r="I175" s="68" t="s">
        <v>25</v>
      </c>
      <c r="J175" s="68" t="s">
        <v>204</v>
      </c>
      <c r="K175" s="68" t="s">
        <v>402</v>
      </c>
      <c r="L175" s="68" t="s">
        <v>257</v>
      </c>
      <c r="M175" s="68" t="s">
        <v>233</v>
      </c>
      <c r="N175" s="72">
        <v>161</v>
      </c>
      <c r="O175" s="68" t="s">
        <v>1485</v>
      </c>
      <c r="P175" s="74">
        <v>1</v>
      </c>
      <c r="Q175" s="75">
        <f>(+Y175+AE175+AK175+AQ175)/4</f>
        <v>0.5</v>
      </c>
      <c r="R175" s="68" t="s">
        <v>30</v>
      </c>
      <c r="S175" s="68" t="s">
        <v>562</v>
      </c>
      <c r="T175" s="68" t="s">
        <v>563</v>
      </c>
      <c r="U175" s="70">
        <v>44562</v>
      </c>
      <c r="V175" s="71" t="s">
        <v>491</v>
      </c>
      <c r="W175" s="68" t="s">
        <v>247</v>
      </c>
      <c r="X175" s="68" t="s">
        <v>564</v>
      </c>
      <c r="Y175" s="74">
        <v>1</v>
      </c>
      <c r="Z175" s="74">
        <v>0.83</v>
      </c>
      <c r="AA175" s="96">
        <f>(Z175/Y175)</f>
        <v>0.83</v>
      </c>
      <c r="AB175" s="98" t="s">
        <v>1280</v>
      </c>
      <c r="AC175" s="99" t="s">
        <v>1452</v>
      </c>
      <c r="AD175" s="68" t="s">
        <v>564</v>
      </c>
      <c r="AE175" s="74">
        <v>1</v>
      </c>
      <c r="AF175" s="75">
        <v>0.83</v>
      </c>
      <c r="AG175" s="75">
        <f t="shared" ref="AG175:AG183" si="18">(AF175/AE175)</f>
        <v>0.83</v>
      </c>
      <c r="AH175" s="553" t="s">
        <v>1486</v>
      </c>
      <c r="AI175" s="71" t="s">
        <v>504</v>
      </c>
      <c r="AJ175" s="68" t="s">
        <v>567</v>
      </c>
      <c r="AK175" s="74">
        <v>0</v>
      </c>
      <c r="AL175" s="58"/>
      <c r="AM175" s="679"/>
      <c r="AN175" s="44"/>
      <c r="AO175" s="38"/>
      <c r="AP175" s="68" t="s">
        <v>567</v>
      </c>
      <c r="AQ175" s="74">
        <v>0</v>
      </c>
      <c r="AR175" s="69">
        <v>0</v>
      </c>
      <c r="AS175" s="76"/>
      <c r="AT175" s="76"/>
      <c r="AU175" s="76"/>
      <c r="AV175" s="607"/>
      <c r="AW175" s="601">
        <v>0</v>
      </c>
      <c r="AX175" s="584">
        <v>0</v>
      </c>
      <c r="AY175" s="602">
        <v>0</v>
      </c>
      <c r="AZ175" s="608" t="s">
        <v>567</v>
      </c>
    </row>
    <row r="176" spans="1:81" s="40" customFormat="1" ht="17.25" customHeight="1" x14ac:dyDescent="0.2">
      <c r="A176" s="35"/>
      <c r="B176" s="108" t="s">
        <v>297</v>
      </c>
      <c r="C176" s="71" t="s">
        <v>48</v>
      </c>
      <c r="D176" s="71" t="s">
        <v>64</v>
      </c>
      <c r="E176" s="71" t="s">
        <v>91</v>
      </c>
      <c r="F176" s="71" t="s">
        <v>1487</v>
      </c>
      <c r="G176" s="71" t="s">
        <v>104</v>
      </c>
      <c r="H176" s="71" t="s">
        <v>24</v>
      </c>
      <c r="I176" s="71" t="s">
        <v>25</v>
      </c>
      <c r="J176" s="71" t="s">
        <v>70</v>
      </c>
      <c r="K176" s="71" t="s">
        <v>245</v>
      </c>
      <c r="L176" s="71" t="s">
        <v>257</v>
      </c>
      <c r="M176" s="68" t="s">
        <v>131</v>
      </c>
      <c r="N176" s="69">
        <v>162</v>
      </c>
      <c r="O176" s="68" t="s">
        <v>1488</v>
      </c>
      <c r="P176" s="89">
        <v>4</v>
      </c>
      <c r="Q176" s="72">
        <f>+Y176+AE176+AK176+AQ176</f>
        <v>4</v>
      </c>
      <c r="R176" s="90" t="s">
        <v>45</v>
      </c>
      <c r="S176" s="68" t="s">
        <v>1489</v>
      </c>
      <c r="T176" s="68" t="s">
        <v>1490</v>
      </c>
      <c r="U176" s="70">
        <v>44562</v>
      </c>
      <c r="V176" s="68" t="s">
        <v>491</v>
      </c>
      <c r="W176" s="68" t="s">
        <v>46</v>
      </c>
      <c r="X176" s="68" t="s">
        <v>1491</v>
      </c>
      <c r="Y176" s="69">
        <v>1</v>
      </c>
      <c r="Z176" s="69">
        <v>1</v>
      </c>
      <c r="AA176" s="97">
        <f>(Z176/Y176)</f>
        <v>1</v>
      </c>
      <c r="AB176" s="654" t="s">
        <v>1492</v>
      </c>
      <c r="AC176" s="99" t="s">
        <v>504</v>
      </c>
      <c r="AD176" s="71" t="s">
        <v>1493</v>
      </c>
      <c r="AE176" s="72">
        <v>1</v>
      </c>
      <c r="AF176" s="72">
        <v>1</v>
      </c>
      <c r="AG176" s="75">
        <f t="shared" si="18"/>
        <v>1</v>
      </c>
      <c r="AH176" s="654" t="s">
        <v>1494</v>
      </c>
      <c r="AI176" s="71" t="s">
        <v>504</v>
      </c>
      <c r="AJ176" s="71" t="s">
        <v>1495</v>
      </c>
      <c r="AK176" s="72">
        <v>1</v>
      </c>
      <c r="AL176" s="58">
        <v>1</v>
      </c>
      <c r="AM176" s="676">
        <f>+(Tabla4[[#This Row],[Avance cuantitativo
III trimestre]]/Tabla4[[#This Row],[Programación  meta
III trimestre ]])*100%</f>
        <v>1</v>
      </c>
      <c r="AN176" s="669" t="s">
        <v>1496</v>
      </c>
      <c r="AO176" s="36" t="s">
        <v>504</v>
      </c>
      <c r="AP176" s="71" t="s">
        <v>1497</v>
      </c>
      <c r="AQ176" s="102">
        <v>1</v>
      </c>
      <c r="AR176" s="69">
        <v>0</v>
      </c>
      <c r="AS176" s="114" t="s">
        <v>496</v>
      </c>
      <c r="AT176" s="114" t="s">
        <v>496</v>
      </c>
      <c r="AU176" s="114" t="s">
        <v>496</v>
      </c>
      <c r="AV176" s="607"/>
      <c r="AW176" s="601">
        <f>+Tabla4[[#This Row],[Programación  meta
I trimestre ]]+Tabla4[[#This Row],[Programación  meta
II trimestre ]]+Tabla4[[#This Row],[Programación  meta
III trimestre ]]+Tabla4[[#This Row],[Programación  meta
IV trimestre ]]</f>
        <v>4</v>
      </c>
      <c r="AX176" s="584">
        <f>+Tabla4[[#This Row],[Avance cuantitativo
I trimestre]]+Tabla4[[#This Row],[Avance cuantitativo
II trimestre]]+Tabla4[[#This Row],[Avance cuantitativo
III trimestre]]+AR176</f>
        <v>3</v>
      </c>
      <c r="AY176" s="602">
        <f t="shared" si="16"/>
        <v>0.75</v>
      </c>
      <c r="AZ176" s="606" t="s">
        <v>496</v>
      </c>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row>
    <row r="177" spans="1:81" s="40" customFormat="1" ht="17.25" customHeight="1" x14ac:dyDescent="0.2">
      <c r="A177" s="35"/>
      <c r="B177" s="108" t="s">
        <v>301</v>
      </c>
      <c r="C177" s="71" t="s">
        <v>48</v>
      </c>
      <c r="D177" s="71" t="s">
        <v>112</v>
      </c>
      <c r="E177" s="71" t="s">
        <v>50</v>
      </c>
      <c r="F177" s="71" t="s">
        <v>336</v>
      </c>
      <c r="G177" s="71" t="s">
        <v>53</v>
      </c>
      <c r="H177" s="71" t="s">
        <v>69</v>
      </c>
      <c r="I177" s="71" t="s">
        <v>25</v>
      </c>
      <c r="J177" s="71" t="s">
        <v>70</v>
      </c>
      <c r="K177" s="71" t="s">
        <v>239</v>
      </c>
      <c r="L177" s="71" t="s">
        <v>257</v>
      </c>
      <c r="M177" s="68" t="s">
        <v>225</v>
      </c>
      <c r="N177" s="69">
        <v>163</v>
      </c>
      <c r="O177" s="68" t="s">
        <v>1498</v>
      </c>
      <c r="P177" s="89">
        <v>1</v>
      </c>
      <c r="Q177" s="72">
        <f>+AQ177</f>
        <v>1</v>
      </c>
      <c r="R177" s="90" t="s">
        <v>60</v>
      </c>
      <c r="S177" s="68" t="s">
        <v>1499</v>
      </c>
      <c r="T177" s="68" t="s">
        <v>1500</v>
      </c>
      <c r="U177" s="70">
        <v>44565</v>
      </c>
      <c r="V177" s="68" t="s">
        <v>491</v>
      </c>
      <c r="W177" s="68" t="s">
        <v>46</v>
      </c>
      <c r="X177" s="76" t="s">
        <v>492</v>
      </c>
      <c r="Y177" s="69">
        <v>0</v>
      </c>
      <c r="Z177" s="69">
        <v>0</v>
      </c>
      <c r="AA177" s="574" t="s">
        <v>496</v>
      </c>
      <c r="AB177" s="76" t="s">
        <v>492</v>
      </c>
      <c r="AC177" s="72" t="s">
        <v>496</v>
      </c>
      <c r="AD177" s="71" t="s">
        <v>1501</v>
      </c>
      <c r="AE177" s="72" t="s">
        <v>1502</v>
      </c>
      <c r="AF177" s="72" t="s">
        <v>1502</v>
      </c>
      <c r="AG177" s="75">
        <f t="shared" si="18"/>
        <v>1</v>
      </c>
      <c r="AH177" s="654" t="s">
        <v>1503</v>
      </c>
      <c r="AI177" s="71" t="s">
        <v>504</v>
      </c>
      <c r="AJ177" s="71" t="s">
        <v>1501</v>
      </c>
      <c r="AK177" s="72" t="s">
        <v>1504</v>
      </c>
      <c r="AL177" s="58" t="s">
        <v>1504</v>
      </c>
      <c r="AM177" s="676">
        <f>+(Tabla4[[#This Row],[Avance cuantitativo
III trimestre]]/Tabla4[[#This Row],[Programación  meta
III trimestre ]])*100%</f>
        <v>1</v>
      </c>
      <c r="AN177" s="670" t="s">
        <v>1505</v>
      </c>
      <c r="AO177" s="36" t="s">
        <v>504</v>
      </c>
      <c r="AP177" s="71" t="s">
        <v>1499</v>
      </c>
      <c r="AQ177" s="102">
        <v>1</v>
      </c>
      <c r="AR177" s="69">
        <v>0</v>
      </c>
      <c r="AS177" s="114" t="s">
        <v>496</v>
      </c>
      <c r="AT177" s="114" t="s">
        <v>496</v>
      </c>
      <c r="AU177" s="114" t="s">
        <v>496</v>
      </c>
      <c r="AV177" s="607"/>
      <c r="AW177" s="601">
        <f>+Tabla4[[#This Row],[Programación  meta
IV trimestre ]]</f>
        <v>1</v>
      </c>
      <c r="AX177" s="584">
        <f>+Tabla4[[#This Row],[Avance cuantitativo
I trimestre]]+Tabla4[[#This Row],[Avance cuantitativo
II trimestre]]+Tabla4[[#This Row],[Avance cuantitativo
III trimestre]]+AR177</f>
        <v>0.5</v>
      </c>
      <c r="AY177" s="602">
        <f t="shared" si="16"/>
        <v>0.5</v>
      </c>
      <c r="AZ177" s="606" t="s">
        <v>496</v>
      </c>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row>
    <row r="178" spans="1:81" s="40" customFormat="1" ht="17.25" customHeight="1" x14ac:dyDescent="0.2">
      <c r="B178" s="108" t="s">
        <v>297</v>
      </c>
      <c r="C178" s="71" t="s">
        <v>48</v>
      </c>
      <c r="D178" s="71" t="s">
        <v>64</v>
      </c>
      <c r="E178" s="71" t="s">
        <v>91</v>
      </c>
      <c r="F178" s="71" t="s">
        <v>1487</v>
      </c>
      <c r="G178" s="71" t="s">
        <v>104</v>
      </c>
      <c r="H178" s="71" t="s">
        <v>24</v>
      </c>
      <c r="I178" s="71" t="s">
        <v>25</v>
      </c>
      <c r="J178" s="71" t="s">
        <v>70</v>
      </c>
      <c r="K178" s="71" t="s">
        <v>245</v>
      </c>
      <c r="L178" s="71" t="s">
        <v>257</v>
      </c>
      <c r="M178" s="68" t="s">
        <v>225</v>
      </c>
      <c r="N178" s="69">
        <v>164</v>
      </c>
      <c r="O178" s="68" t="s">
        <v>1506</v>
      </c>
      <c r="P178" s="89">
        <v>1</v>
      </c>
      <c r="Q178" s="72">
        <f>+AQ178</f>
        <v>1</v>
      </c>
      <c r="R178" s="90" t="s">
        <v>60</v>
      </c>
      <c r="S178" s="68" t="s">
        <v>1507</v>
      </c>
      <c r="T178" s="68" t="s">
        <v>1508</v>
      </c>
      <c r="U178" s="70">
        <v>44562</v>
      </c>
      <c r="V178" s="68" t="s">
        <v>491</v>
      </c>
      <c r="W178" s="68" t="s">
        <v>46</v>
      </c>
      <c r="X178" s="68" t="s">
        <v>1509</v>
      </c>
      <c r="Y178" s="69">
        <v>0.1</v>
      </c>
      <c r="Z178" s="69">
        <v>0.1</v>
      </c>
      <c r="AA178" s="97">
        <f t="shared" ref="AA178:AA183" si="19">(Z178/Y178)</f>
        <v>1</v>
      </c>
      <c r="AB178" s="654" t="s">
        <v>1510</v>
      </c>
      <c r="AC178" s="99" t="s">
        <v>504</v>
      </c>
      <c r="AD178" s="71" t="s">
        <v>1511</v>
      </c>
      <c r="AE178" s="72" t="s">
        <v>1512</v>
      </c>
      <c r="AF178" s="72" t="s">
        <v>1512</v>
      </c>
      <c r="AG178" s="75">
        <f t="shared" si="18"/>
        <v>1</v>
      </c>
      <c r="AH178" s="654" t="s">
        <v>1513</v>
      </c>
      <c r="AI178" s="71" t="s">
        <v>504</v>
      </c>
      <c r="AJ178" s="71" t="s">
        <v>1514</v>
      </c>
      <c r="AK178" s="72" t="s">
        <v>1515</v>
      </c>
      <c r="AL178" s="58">
        <v>0.7</v>
      </c>
      <c r="AM178" s="676">
        <f>+(Tabla4[[#This Row],[Avance cuantitativo
III trimestre]]/Tabla4[[#This Row],[Programación  meta
III trimestre ]])*100%</f>
        <v>1</v>
      </c>
      <c r="AN178" s="669" t="s">
        <v>1516</v>
      </c>
      <c r="AO178" s="36" t="s">
        <v>504</v>
      </c>
      <c r="AP178" s="71" t="s">
        <v>1517</v>
      </c>
      <c r="AQ178" s="102">
        <v>1</v>
      </c>
      <c r="AR178" s="69">
        <v>0</v>
      </c>
      <c r="AS178" s="114" t="s">
        <v>496</v>
      </c>
      <c r="AT178" s="114" t="s">
        <v>496</v>
      </c>
      <c r="AU178" s="114" t="s">
        <v>496</v>
      </c>
      <c r="AV178" s="607"/>
      <c r="AW178" s="601">
        <f>+Tabla4[[#This Row],[Programación  meta
IV trimestre ]]</f>
        <v>1</v>
      </c>
      <c r="AX178" s="584">
        <f>+Tabla4[[#This Row],[Avance cuantitativo
III trimestre]]</f>
        <v>0.7</v>
      </c>
      <c r="AY178" s="602">
        <f t="shared" si="16"/>
        <v>0.7</v>
      </c>
      <c r="AZ178" s="606" t="s">
        <v>496</v>
      </c>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row>
    <row r="179" spans="1:81" s="52" customFormat="1" ht="17.25" customHeight="1" x14ac:dyDescent="0.2">
      <c r="B179" s="557" t="s">
        <v>320</v>
      </c>
      <c r="C179" s="99" t="s">
        <v>48</v>
      </c>
      <c r="D179" s="99" t="s">
        <v>144</v>
      </c>
      <c r="E179" s="99" t="s">
        <v>91</v>
      </c>
      <c r="F179" s="99" t="s">
        <v>336</v>
      </c>
      <c r="G179" s="99" t="s">
        <v>146</v>
      </c>
      <c r="H179" s="99" t="s">
        <v>82</v>
      </c>
      <c r="I179" s="99" t="s">
        <v>25</v>
      </c>
      <c r="J179" s="99" t="s">
        <v>70</v>
      </c>
      <c r="K179" s="99" t="s">
        <v>256</v>
      </c>
      <c r="L179" s="99" t="s">
        <v>257</v>
      </c>
      <c r="M179" s="92" t="s">
        <v>225</v>
      </c>
      <c r="N179" s="567">
        <v>165</v>
      </c>
      <c r="O179" s="92" t="s">
        <v>1518</v>
      </c>
      <c r="P179" s="567">
        <v>1</v>
      </c>
      <c r="Q179" s="72">
        <f>+AQ179</f>
        <v>1</v>
      </c>
      <c r="R179" s="92" t="s">
        <v>60</v>
      </c>
      <c r="S179" s="92" t="s">
        <v>1519</v>
      </c>
      <c r="T179" s="68" t="s">
        <v>1520</v>
      </c>
      <c r="U179" s="575">
        <v>44562</v>
      </c>
      <c r="V179" s="92" t="s">
        <v>491</v>
      </c>
      <c r="W179" s="92" t="s">
        <v>46</v>
      </c>
      <c r="X179" s="92" t="s">
        <v>1521</v>
      </c>
      <c r="Y179" s="69">
        <v>0.15</v>
      </c>
      <c r="Z179" s="69">
        <v>0</v>
      </c>
      <c r="AA179" s="576">
        <f t="shared" si="19"/>
        <v>0</v>
      </c>
      <c r="AB179" s="654" t="s">
        <v>1522</v>
      </c>
      <c r="AC179" s="99" t="s">
        <v>504</v>
      </c>
      <c r="AD179" s="99" t="s">
        <v>1523</v>
      </c>
      <c r="AE179" s="122" t="s">
        <v>1524</v>
      </c>
      <c r="AF179" s="72" t="s">
        <v>1525</v>
      </c>
      <c r="AG179" s="75">
        <f t="shared" si="18"/>
        <v>0.5</v>
      </c>
      <c r="AH179" s="654" t="s">
        <v>1526</v>
      </c>
      <c r="AI179" s="71" t="s">
        <v>504</v>
      </c>
      <c r="AJ179" s="99" t="s">
        <v>1527</v>
      </c>
      <c r="AK179" s="122" t="s">
        <v>1528</v>
      </c>
      <c r="AL179" s="58">
        <v>0</v>
      </c>
      <c r="AM179" s="676">
        <f>+(Tabla4[[#This Row],[Avance cuantitativo
III trimestre]]/Tabla4[[#This Row],[Programación  meta
III trimestre ]])*100%</f>
        <v>0</v>
      </c>
      <c r="AN179" s="670" t="s">
        <v>1529</v>
      </c>
      <c r="AO179" s="36" t="s">
        <v>504</v>
      </c>
      <c r="AP179" s="99" t="s">
        <v>1530</v>
      </c>
      <c r="AQ179" s="626">
        <v>1</v>
      </c>
      <c r="AR179" s="69">
        <v>0</v>
      </c>
      <c r="AS179" s="114" t="s">
        <v>496</v>
      </c>
      <c r="AT179" s="114" t="s">
        <v>496</v>
      </c>
      <c r="AU179" s="114" t="s">
        <v>496</v>
      </c>
      <c r="AV179" s="627"/>
      <c r="AW179" s="601">
        <f>+Tabla4[[#This Row],[Programación  meta
IV trimestre ]]</f>
        <v>1</v>
      </c>
      <c r="AX179" s="584" t="str">
        <f>+Tabla4[[#This Row],[Avance cuantitativo
II trimestre]]</f>
        <v>0,15</v>
      </c>
      <c r="AY179" s="602">
        <f t="shared" si="16"/>
        <v>0.15</v>
      </c>
      <c r="AZ179" s="606" t="s">
        <v>496</v>
      </c>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row>
    <row r="180" spans="1:81" ht="17.25" customHeight="1" x14ac:dyDescent="0.2">
      <c r="A180" s="35"/>
      <c r="B180" s="577" t="s">
        <v>301</v>
      </c>
      <c r="C180" s="577" t="s">
        <v>48</v>
      </c>
      <c r="D180" s="577" t="s">
        <v>559</v>
      </c>
      <c r="E180" s="577" t="s">
        <v>91</v>
      </c>
      <c r="F180" s="577" t="s">
        <v>1006</v>
      </c>
      <c r="G180" s="577" t="s">
        <v>53</v>
      </c>
      <c r="H180" s="577" t="s">
        <v>203</v>
      </c>
      <c r="I180" s="577" t="s">
        <v>25</v>
      </c>
      <c r="J180" s="577" t="s">
        <v>70</v>
      </c>
      <c r="K180" s="577" t="s">
        <v>239</v>
      </c>
      <c r="L180" s="577" t="s">
        <v>257</v>
      </c>
      <c r="M180" s="578" t="s">
        <v>225</v>
      </c>
      <c r="N180" s="69">
        <v>166</v>
      </c>
      <c r="O180" s="578" t="s">
        <v>1531</v>
      </c>
      <c r="P180" s="579">
        <v>1</v>
      </c>
      <c r="Q180" s="91">
        <f>(+Y180+AE180+AK180+AQ180)/4</f>
        <v>1</v>
      </c>
      <c r="R180" s="578" t="s">
        <v>30</v>
      </c>
      <c r="S180" s="578" t="s">
        <v>1532</v>
      </c>
      <c r="T180" s="578" t="s">
        <v>1533</v>
      </c>
      <c r="U180" s="580">
        <v>44562</v>
      </c>
      <c r="V180" s="578" t="s">
        <v>491</v>
      </c>
      <c r="W180" s="578" t="s">
        <v>46</v>
      </c>
      <c r="X180" s="578" t="s">
        <v>1534</v>
      </c>
      <c r="Y180" s="579">
        <v>1</v>
      </c>
      <c r="Z180" s="74">
        <v>1</v>
      </c>
      <c r="AA180" s="97">
        <f t="shared" si="19"/>
        <v>1</v>
      </c>
      <c r="AB180" s="662" t="s">
        <v>1535</v>
      </c>
      <c r="AC180" s="99" t="s">
        <v>1536</v>
      </c>
      <c r="AD180" s="577" t="s">
        <v>1537</v>
      </c>
      <c r="AE180" s="581">
        <v>1</v>
      </c>
      <c r="AF180" s="581">
        <v>1</v>
      </c>
      <c r="AG180" s="75">
        <f t="shared" si="18"/>
        <v>1</v>
      </c>
      <c r="AH180" s="654" t="s">
        <v>1538</v>
      </c>
      <c r="AI180" s="71" t="s">
        <v>504</v>
      </c>
      <c r="AJ180" s="577" t="s">
        <v>1539</v>
      </c>
      <c r="AK180" s="581">
        <v>1</v>
      </c>
      <c r="AL180" s="631">
        <v>0.5</v>
      </c>
      <c r="AM180" s="676">
        <f>+(Tabla4[[#This Row],[Avance cuantitativo
III trimestre]]/Tabla4[[#This Row],[Programación  meta
III trimestre ]])*100%</f>
        <v>0.5</v>
      </c>
      <c r="AN180" s="670" t="s">
        <v>1540</v>
      </c>
      <c r="AO180" s="36" t="s">
        <v>1541</v>
      </c>
      <c r="AP180" s="577" t="s">
        <v>1542</v>
      </c>
      <c r="AQ180" s="628">
        <v>1</v>
      </c>
      <c r="AR180" s="69">
        <v>0</v>
      </c>
      <c r="AS180" s="594" t="s">
        <v>496</v>
      </c>
      <c r="AT180" s="594" t="s">
        <v>496</v>
      </c>
      <c r="AU180" s="594" t="s">
        <v>496</v>
      </c>
      <c r="AV180" s="607"/>
      <c r="AW180" s="603">
        <f>+(Tabla4[[#This Row],[Programación  meta
I trimestre ]]+Tabla4[[#This Row],[Programación  meta
II trimestre ]]+Tabla4[[#This Row],[Programación  meta
III trimestre ]]+Tabla4[[#This Row],[Programación  meta
IV trimestre ]])/4</f>
        <v>1</v>
      </c>
      <c r="AX180" s="602">
        <f>+(Tabla4[[#This Row],[Avance cuantitativo
I trimestre]]+Tabla4[[#This Row],[Avance cuantitativo
II trimestre]]+Tabla4[[#This Row],[Avance cuantitativo
III trimestre]]+AR180)/4</f>
        <v>0.625</v>
      </c>
      <c r="AY180" s="602">
        <f t="shared" si="16"/>
        <v>0.625</v>
      </c>
      <c r="AZ180" s="606" t="s">
        <v>496</v>
      </c>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row>
    <row r="181" spans="1:81" ht="17.25" customHeight="1" x14ac:dyDescent="0.2">
      <c r="A181" s="35"/>
      <c r="B181" s="577" t="s">
        <v>297</v>
      </c>
      <c r="C181" s="577" t="s">
        <v>48</v>
      </c>
      <c r="D181" s="577" t="s">
        <v>64</v>
      </c>
      <c r="E181" s="577" t="s">
        <v>91</v>
      </c>
      <c r="F181" s="577" t="s">
        <v>1543</v>
      </c>
      <c r="G181" s="577" t="s">
        <v>104</v>
      </c>
      <c r="H181" s="577" t="s">
        <v>24</v>
      </c>
      <c r="I181" s="577" t="s">
        <v>25</v>
      </c>
      <c r="J181" s="577" t="s">
        <v>70</v>
      </c>
      <c r="K181" s="577" t="s">
        <v>245</v>
      </c>
      <c r="L181" s="577" t="s">
        <v>257</v>
      </c>
      <c r="M181" s="578" t="s">
        <v>131</v>
      </c>
      <c r="N181" s="69">
        <v>167</v>
      </c>
      <c r="O181" s="578" t="s">
        <v>1544</v>
      </c>
      <c r="P181" s="582">
        <v>4</v>
      </c>
      <c r="Q181" s="583">
        <f>+Y181+AE181+AK181+AQ181</f>
        <v>4</v>
      </c>
      <c r="R181" s="578" t="s">
        <v>45</v>
      </c>
      <c r="S181" s="578" t="s">
        <v>1545</v>
      </c>
      <c r="T181" s="578" t="s">
        <v>1546</v>
      </c>
      <c r="U181" s="580">
        <v>44562</v>
      </c>
      <c r="V181" s="580">
        <v>44926</v>
      </c>
      <c r="W181" s="578" t="s">
        <v>46</v>
      </c>
      <c r="X181" s="578" t="s">
        <v>1547</v>
      </c>
      <c r="Y181" s="582">
        <v>1</v>
      </c>
      <c r="Z181" s="582">
        <v>1</v>
      </c>
      <c r="AA181" s="97">
        <f t="shared" si="19"/>
        <v>1</v>
      </c>
      <c r="AB181" s="662" t="s">
        <v>1548</v>
      </c>
      <c r="AC181" s="99" t="s">
        <v>504</v>
      </c>
      <c r="AD181" s="577" t="s">
        <v>1549</v>
      </c>
      <c r="AE181" s="584">
        <v>1</v>
      </c>
      <c r="AF181" s="72">
        <v>1</v>
      </c>
      <c r="AG181" s="75">
        <f t="shared" si="18"/>
        <v>1</v>
      </c>
      <c r="AH181" s="585" t="s">
        <v>1550</v>
      </c>
      <c r="AI181" s="586" t="s">
        <v>1551</v>
      </c>
      <c r="AJ181" s="577" t="s">
        <v>1552</v>
      </c>
      <c r="AK181" s="584">
        <v>1</v>
      </c>
      <c r="AL181" s="58">
        <v>1</v>
      </c>
      <c r="AM181" s="676">
        <f>+(Tabla4[[#This Row],[Avance cuantitativo
III trimestre]]/Tabla4[[#This Row],[Programación  meta
III trimestre ]])*100%</f>
        <v>1</v>
      </c>
      <c r="AN181" s="670" t="s">
        <v>1553</v>
      </c>
      <c r="AO181" s="36" t="s">
        <v>504</v>
      </c>
      <c r="AP181" s="577" t="s">
        <v>1554</v>
      </c>
      <c r="AQ181" s="629">
        <v>1</v>
      </c>
      <c r="AR181" s="69">
        <v>0</v>
      </c>
      <c r="AS181" s="594"/>
      <c r="AT181" s="594"/>
      <c r="AU181" s="594"/>
      <c r="AV181" s="607"/>
      <c r="AW181" s="601">
        <f>+Tabla4[[#This Row],[Programación  meta
I trimestre ]]+Tabla4[[#This Row],[Programación  meta
II trimestre ]]+Tabla4[[#This Row],[Programación  meta
III trimestre ]]+Tabla4[[#This Row],[Programación  meta
IV trimestre ]]</f>
        <v>4</v>
      </c>
      <c r="AX181" s="584">
        <f>+Tabla4[[#This Row],[Avance cuantitativo
I trimestre]]+Tabla4[[#This Row],[Avance cuantitativo
II trimestre]]+Tabla4[[#This Row],[Avance cuantitativo
III trimestre]]+AR181</f>
        <v>3</v>
      </c>
      <c r="AY181" s="602">
        <f t="shared" si="16"/>
        <v>0.75</v>
      </c>
      <c r="AZ181" s="606" t="s">
        <v>496</v>
      </c>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row>
    <row r="182" spans="1:81" ht="17.25" hidden="1" customHeight="1" x14ac:dyDescent="0.2">
      <c r="A182" s="40"/>
      <c r="B182" s="578" t="s">
        <v>320</v>
      </c>
      <c r="C182" s="577" t="s">
        <v>48</v>
      </c>
      <c r="D182" s="578" t="s">
        <v>184</v>
      </c>
      <c r="E182" s="578" t="s">
        <v>102</v>
      </c>
      <c r="F182" s="578" t="s">
        <v>338</v>
      </c>
      <c r="G182" s="578" t="s">
        <v>186</v>
      </c>
      <c r="H182" s="578" t="s">
        <v>69</v>
      </c>
      <c r="I182" s="578" t="s">
        <v>25</v>
      </c>
      <c r="J182" s="578" t="s">
        <v>70</v>
      </c>
      <c r="K182" s="578" t="s">
        <v>402</v>
      </c>
      <c r="L182" s="578" t="s">
        <v>257</v>
      </c>
      <c r="M182" s="578" t="s">
        <v>233</v>
      </c>
      <c r="N182" s="69">
        <v>168</v>
      </c>
      <c r="O182" s="578" t="s">
        <v>1555</v>
      </c>
      <c r="P182" s="579">
        <v>1</v>
      </c>
      <c r="Q182" s="91">
        <f>(+Y182+AE182+AK182+AQ182)/4</f>
        <v>0.5</v>
      </c>
      <c r="R182" s="578" t="s">
        <v>30</v>
      </c>
      <c r="S182" s="578" t="s">
        <v>562</v>
      </c>
      <c r="T182" s="578" t="s">
        <v>563</v>
      </c>
      <c r="U182" s="580">
        <v>44562</v>
      </c>
      <c r="V182" s="580">
        <v>44592</v>
      </c>
      <c r="W182" s="578" t="s">
        <v>46</v>
      </c>
      <c r="X182" s="578" t="s">
        <v>564</v>
      </c>
      <c r="Y182" s="579">
        <v>1</v>
      </c>
      <c r="Z182" s="579">
        <v>1</v>
      </c>
      <c r="AA182" s="97">
        <f t="shared" si="19"/>
        <v>1</v>
      </c>
      <c r="AB182" s="98" t="s">
        <v>1280</v>
      </c>
      <c r="AC182" s="99" t="s">
        <v>1452</v>
      </c>
      <c r="AD182" s="578" t="s">
        <v>564</v>
      </c>
      <c r="AE182" s="579">
        <v>1</v>
      </c>
      <c r="AF182" s="75">
        <v>0.75</v>
      </c>
      <c r="AG182" s="75">
        <f t="shared" si="18"/>
        <v>0.75</v>
      </c>
      <c r="AH182" s="553" t="s">
        <v>1556</v>
      </c>
      <c r="AI182" s="71" t="s">
        <v>504</v>
      </c>
      <c r="AJ182" s="68" t="s">
        <v>567</v>
      </c>
      <c r="AK182" s="74">
        <v>0</v>
      </c>
      <c r="AL182" s="58"/>
      <c r="AM182" s="680"/>
      <c r="AN182" s="689"/>
      <c r="AO182" s="42"/>
      <c r="AP182" s="68" t="s">
        <v>567</v>
      </c>
      <c r="AQ182" s="74">
        <v>0</v>
      </c>
      <c r="AR182" s="69">
        <v>0</v>
      </c>
      <c r="AS182" s="595"/>
      <c r="AT182" s="595"/>
      <c r="AU182" s="595"/>
      <c r="AV182" s="607"/>
      <c r="AW182" s="601">
        <v>0</v>
      </c>
      <c r="AX182" s="584">
        <v>0</v>
      </c>
      <c r="AY182" s="602">
        <v>0</v>
      </c>
      <c r="AZ182" s="608" t="s">
        <v>567</v>
      </c>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row>
    <row r="183" spans="1:81" ht="17.25" customHeight="1" x14ac:dyDescent="0.2">
      <c r="A183" s="40"/>
      <c r="B183" s="578" t="s">
        <v>297</v>
      </c>
      <c r="C183" s="587" t="s">
        <v>48</v>
      </c>
      <c r="D183" s="578" t="s">
        <v>174</v>
      </c>
      <c r="E183" s="577" t="s">
        <v>91</v>
      </c>
      <c r="F183" s="578" t="s">
        <v>336</v>
      </c>
      <c r="G183" s="578" t="s">
        <v>1557</v>
      </c>
      <c r="H183" s="578" t="s">
        <v>24</v>
      </c>
      <c r="I183" s="578" t="s">
        <v>25</v>
      </c>
      <c r="J183" s="578" t="s">
        <v>70</v>
      </c>
      <c r="K183" s="577" t="s">
        <v>1558</v>
      </c>
      <c r="L183" s="588" t="s">
        <v>252</v>
      </c>
      <c r="M183" s="578" t="s">
        <v>1559</v>
      </c>
      <c r="N183" s="589">
        <v>169</v>
      </c>
      <c r="O183" s="578" t="s">
        <v>1560</v>
      </c>
      <c r="P183" s="590">
        <v>1</v>
      </c>
      <c r="Q183" s="591">
        <f>(+Y183+AE183+AK183+AQ183)/4</f>
        <v>1</v>
      </c>
      <c r="R183" s="588" t="s">
        <v>30</v>
      </c>
      <c r="S183" s="578" t="s">
        <v>1561</v>
      </c>
      <c r="T183" s="578" t="s">
        <v>1562</v>
      </c>
      <c r="U183" s="580">
        <v>44562</v>
      </c>
      <c r="V183" s="580">
        <v>44592</v>
      </c>
      <c r="W183" s="578" t="s">
        <v>46</v>
      </c>
      <c r="X183" s="578" t="s">
        <v>571</v>
      </c>
      <c r="Y183" s="579">
        <v>1</v>
      </c>
      <c r="Z183" s="579">
        <v>0.66</v>
      </c>
      <c r="AA183" s="592">
        <f t="shared" si="19"/>
        <v>0.66</v>
      </c>
      <c r="AB183" s="593" t="s">
        <v>1563</v>
      </c>
      <c r="AC183" s="99" t="s">
        <v>504</v>
      </c>
      <c r="AD183" s="578" t="s">
        <v>571</v>
      </c>
      <c r="AE183" s="579">
        <v>1</v>
      </c>
      <c r="AF183" s="29">
        <f>+(90%+100%)/2</f>
        <v>0.95</v>
      </c>
      <c r="AG183" s="75">
        <f t="shared" si="18"/>
        <v>0.95</v>
      </c>
      <c r="AH183" s="554" t="s">
        <v>1564</v>
      </c>
      <c r="AI183" s="71" t="s">
        <v>504</v>
      </c>
      <c r="AJ183" s="578" t="s">
        <v>571</v>
      </c>
      <c r="AK183" s="579">
        <v>1</v>
      </c>
      <c r="AL183" s="631">
        <v>0.89</v>
      </c>
      <c r="AM183" s="676">
        <f>+(Tabla4[[#This Row],[Avance cuantitativo
III trimestre]]/Tabla4[[#This Row],[Programación  meta
III trimestre ]])*100%</f>
        <v>0.89</v>
      </c>
      <c r="AN183" s="554" t="s">
        <v>1565</v>
      </c>
      <c r="AO183" s="36" t="s">
        <v>504</v>
      </c>
      <c r="AP183" s="578" t="s">
        <v>571</v>
      </c>
      <c r="AQ183" s="630">
        <v>1</v>
      </c>
      <c r="AR183" s="69">
        <v>0</v>
      </c>
      <c r="AS183" s="595"/>
      <c r="AT183" s="595"/>
      <c r="AU183" s="595"/>
      <c r="AV183" s="607"/>
      <c r="AW183" s="603">
        <f>+(Tabla4[[#This Row],[Programación  meta
I trimestre ]]+Tabla4[[#This Row],[Programación  meta
II trimestre ]]+Tabla4[[#This Row],[Programación  meta
III trimestre ]]+Tabla4[[#This Row],[Programación  meta
IV trimestre ]])/4</f>
        <v>1</v>
      </c>
      <c r="AX183" s="602">
        <f>+(Tabla4[[#This Row],[Avance cuantitativo
I trimestre]]+Tabla4[[#This Row],[Avance cuantitativo
II trimestre]]+Tabla4[[#This Row],[Avance cuantitativo
III trimestre]]+AR183)/4</f>
        <v>0.625</v>
      </c>
      <c r="AY183" s="602">
        <f t="shared" si="16"/>
        <v>0.625</v>
      </c>
      <c r="AZ183" s="606" t="s">
        <v>496</v>
      </c>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row>
    <row r="184" spans="1:81" ht="17.25" customHeight="1" x14ac:dyDescent="0.2">
      <c r="Y184" s="28"/>
      <c r="Z184" s="57"/>
      <c r="AF184" s="60"/>
      <c r="AG184" s="60"/>
      <c r="AH184" s="20"/>
      <c r="AP184" s="27"/>
      <c r="AQ184" s="28"/>
    </row>
    <row r="185" spans="1:81" ht="17.25" customHeight="1" x14ac:dyDescent="0.2">
      <c r="Q185" s="28" t="s">
        <v>1566</v>
      </c>
      <c r="AF185" s="60"/>
      <c r="AG185" s="60"/>
      <c r="AH185" s="20"/>
      <c r="AK185" s="21" t="s">
        <v>1566</v>
      </c>
    </row>
    <row r="187" spans="1:81" ht="17.25" customHeight="1" x14ac:dyDescent="0.2">
      <c r="AG187" s="25" t="s">
        <v>1566</v>
      </c>
    </row>
  </sheetData>
  <sheetProtection formatCells="0" formatColumns="0" formatRows="0" autoFilter="0" pivotTables="0"/>
  <autoFilter ref="AW14:AZ183" xr:uid="{00000000-0001-0000-0100-000000000000}">
    <filterColumn colId="3">
      <filters blank="1">
        <filter val=" "/>
        <filter val="Meta cumplida"/>
      </filters>
    </filterColumn>
  </autoFilter>
  <dataConsolidate/>
  <mergeCells count="24">
    <mergeCell ref="AF13:AI13"/>
    <mergeCell ref="AL13:AO13"/>
    <mergeCell ref="D2:AQ5"/>
    <mergeCell ref="AR2:AU2"/>
    <mergeCell ref="AR3:AU3"/>
    <mergeCell ref="AR4:AU4"/>
    <mergeCell ref="AR5:AU5"/>
    <mergeCell ref="AR13:AU13"/>
    <mergeCell ref="B2:C5"/>
    <mergeCell ref="AW13:AZ13"/>
    <mergeCell ref="B11:D13"/>
    <mergeCell ref="C7:AU7"/>
    <mergeCell ref="C8:AU8"/>
    <mergeCell ref="C9:AU9"/>
    <mergeCell ref="N12:AU12"/>
    <mergeCell ref="G12:M13"/>
    <mergeCell ref="G11:AU11"/>
    <mergeCell ref="E11:F13"/>
    <mergeCell ref="AJ13:AK13"/>
    <mergeCell ref="AP13:AQ13"/>
    <mergeCell ref="N13:W13"/>
    <mergeCell ref="X13:Y13"/>
    <mergeCell ref="Z13:AC13"/>
    <mergeCell ref="AD13:AE13"/>
  </mergeCells>
  <conditionalFormatting sqref="AY1:AY1048576">
    <cfRule type="iconSet" priority="1">
      <iconSet iconSet="3TrafficLights2">
        <cfvo type="percent" val="0"/>
        <cfvo type="percent" val="33"/>
        <cfvo type="percent" val="67"/>
      </iconSet>
    </cfRule>
  </conditionalFormatting>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0000000}">
          <x14:formula1>
            <xm:f>Listas!$A$2:$A$42</xm:f>
          </x14:formula1>
          <xm:sqref>B184:B1048576 AR184:AU1048576 A15:B15 B111:B114 B175:B179 BA15:XFD15 B38:B49 B52:B57 AO15 B86 B30:B31 AN184:AP1048576 A180:A1048576 B33:B34 B16:B28 B125:B173 AV180:AV1048576 BA180:XFD1048576 AW184:AZ1048576</xm:sqref>
        </x14:dataValidation>
        <x14:dataValidation type="list" allowBlank="1" showInputMessage="1" showErrorMessage="1" xr:uid="{00000000-0002-0000-0100-000001000000}">
          <x14:formula1>
            <xm:f>Listas!$G$2:$G$21</xm:f>
          </x14:formula1>
          <xm:sqref>G15:G22 G24:G26 G28:G31 G184:G1048576 G52:G89 G111:G119 G169:G179 G33:G34 G38:G49</xm:sqref>
        </x14:dataValidation>
        <x14:dataValidation type="list" allowBlank="1" showInputMessage="1" showErrorMessage="1" xr:uid="{00000000-0002-0000-0100-000002000000}">
          <x14:formula1>
            <xm:f>Listas!$O$2:$O$13</xm:f>
          </x14:formula1>
          <xm:sqref>U15 U21:U27 U29:U30 U184:U1048576 U52:U57 U65 U86:U89 U111:U119 U169:U179 U33:U34 U39 U41:U48</xm:sqref>
        </x14:dataValidation>
        <x14:dataValidation type="list" allowBlank="1" showInputMessage="1" showErrorMessage="1" xr:uid="{00000000-0002-0000-0100-000003000000}">
          <x14:formula1>
            <xm:f>Listas!$P$2:$P$13</xm:f>
          </x14:formula1>
          <xm:sqref>V15 V21:V27 V29:V30 V139:V150 V52:V57 V65 V86:V89 V111:V119 V184:V1048576 V163:V179 V33:V34 V39 V41:V47</xm:sqref>
        </x14:dataValidation>
        <x14:dataValidation type="list" allowBlank="1" showInputMessage="1" showErrorMessage="1" xr:uid="{00000000-0002-0000-0100-000004000000}">
          <x14:formula1>
            <xm:f>Listas!$B$2:$B$7</xm:f>
          </x14:formula1>
          <xm:sqref>C168:C169 C34 C61 C81 C184:C1048576 C85:C89 C15:C31 C41:C42 C63 C65:C67 C69 C71 C73 C75 C77 C79 C83 C137 C139 C142:C145 C148:C150 C160:C161 C165 C171:C179 C91:C132 C44:C59</xm:sqref>
        </x14:dataValidation>
        <x14:dataValidation type="list" allowBlank="1" showInputMessage="1" showErrorMessage="1" xr:uid="{00000000-0002-0000-0100-000006000000}">
          <x14:formula1>
            <xm:f>Listas!$D$2:$D$9</xm:f>
          </x14:formula1>
          <xm:sqref>E166 E15:E24 E83 E169:E174 E56:E59 E184:E1048576 E147:E148 E32:E33 E133:E134 E137:E138 E142 E144:E145 E27:E29 E91:E106 E61 E63 E65 E67 E69 E71 E73 E75 E77 E79 E81 E85:E89 E108:E121 E150 E160:E161 E52:E54 E176:E177 E42:E45</xm:sqref>
        </x14:dataValidation>
        <x14:dataValidation type="list" allowBlank="1" showInputMessage="1" showErrorMessage="1" xr:uid="{00000000-0002-0000-0100-000007000000}">
          <x14:formula1>
            <xm:f>Listas!$F$2:$F$48</xm:f>
          </x14:formula1>
          <xm:sqref>F15:F23 F27:F29 F55:F57 F65:F66 F86:F89 F111:F119 F169:F172 F179 F184:F1048576</xm:sqref>
        </x14:dataValidation>
        <x14:dataValidation type="list" allowBlank="1" showInputMessage="1" showErrorMessage="1" xr:uid="{00000000-0002-0000-0100-000008000000}">
          <x14:formula1>
            <xm:f>Listas!$H$2:$H$22</xm:f>
          </x14:formula1>
          <xm:sqref>H15:H23 H27:H29 H52:H89 H111:H119 H169:H172 H179 H184:H1048576</xm:sqref>
        </x14:dataValidation>
        <x14:dataValidation type="list" allowBlank="1" showInputMessage="1" showErrorMessage="1" xr:uid="{00000000-0002-0000-0100-000009000000}">
          <x14:formula1>
            <xm:f>Listas!$M$2:$M$21</xm:f>
          </x14:formula1>
          <xm:sqref>M184:M1048576 M15:M34 M1:M13 M38:M179</xm:sqref>
        </x14:dataValidation>
        <x14:dataValidation type="list" allowBlank="1" showInputMessage="1" showErrorMessage="1" xr:uid="{00000000-0002-0000-0100-00000A000000}">
          <x14:formula1>
            <xm:f>Listas!$J$2:$J$24</xm:f>
          </x14:formula1>
          <xm:sqref>J15 J24:J29 J128:J172 J184:J1048576</xm:sqref>
        </x14:dataValidation>
        <x14:dataValidation type="list" allowBlank="1" showInputMessage="1" showErrorMessage="1" xr:uid="{00000000-0002-0000-0100-00000B000000}">
          <x14:formula1>
            <xm:f>Listas!$N$2:$N$4</xm:f>
          </x14:formula1>
          <xm:sqref>R1:R15 R21:R27 R29:R30 R184:R1048576 R52:R57 R65 R86:R89 R111:R119 R169:R172 R179 R33:R34 R39 R41:R48</xm:sqref>
        </x14:dataValidation>
        <x14:dataValidation type="list" allowBlank="1" showInputMessage="1" showErrorMessage="1" xr:uid="{00000000-0002-0000-0100-00000C000000}">
          <x14:formula1>
            <xm:f>Listas!$K$2:$K$120</xm:f>
          </x14:formula1>
          <xm:sqref>K15:K22 K24:K31 K52:K54 K184:K1048576 K56:K57 K86:K89 K38:K49 K33:K34 K111:K179</xm:sqref>
        </x14:dataValidation>
        <x14:dataValidation type="list" allowBlank="1" showInputMessage="1" showErrorMessage="1" xr:uid="{00000000-0002-0000-0100-00000D000000}">
          <x14:formula1>
            <xm:f>Listas!$L$2:$L$25</xm:f>
          </x14:formula1>
          <xm:sqref>L1:L15 L21:L31 L52:L89 L111:L119 L169:L179 L184:L1048576</xm:sqref>
        </x14:dataValidation>
        <x14:dataValidation type="list" allowBlank="1" showInputMessage="1" showErrorMessage="1" xr:uid="{00000000-0002-0000-0100-00000E000000}">
          <x14:formula1>
            <xm:f>Listas!$J$2:$J$19</xm:f>
          </x14:formula1>
          <xm:sqref>J21:J23 J30:J31 J169:J179 J52:J57 J86:J89 J65:J66 J111:J119 J33:J34 J38:J49</xm:sqref>
        </x14:dataValidation>
        <x14:dataValidation type="list" allowBlank="1" showInputMessage="1" showErrorMessage="1" xr:uid="{00000000-0002-0000-0100-000010000000}">
          <x14:formula1>
            <xm:f>Listas!$F$2:$F$47</xm:f>
          </x14:formula1>
          <xm:sqref>F24:F26 F30:F31 F169:F178 F52:F54 F33:F34 F38:F49</xm:sqref>
        </x14:dataValidation>
        <x14:dataValidation type="list" allowBlank="1" showInputMessage="1" showErrorMessage="1" xr:uid="{00000000-0002-0000-0100-000011000000}">
          <x14:formula1>
            <xm:f>Listas!$H$2:$H$21</xm:f>
          </x14:formula1>
          <xm:sqref>H24:H26 H30:H31 H169:H178 H33:H34 H38:H49</xm:sqref>
        </x14:dataValidation>
        <x14:dataValidation type="list" allowBlank="1" showInputMessage="1" showErrorMessage="1" xr:uid="{00000000-0002-0000-0100-000012000000}">
          <x14:formula1>
            <xm:f>Listas!$D$2:$D$7</xm:f>
          </x14:formula1>
          <xm:sqref>E176:E178 E30:E31 E25:E26 E46:E49 E169:E172 E174 E34 E38:E41</xm:sqref>
        </x14:dataValidation>
        <x14:dataValidation type="list" allowBlank="1" showInputMessage="1" showErrorMessage="1" xr:uid="{00000000-0002-0000-0100-000014000000}">
          <x14:formula1>
            <xm:f>Listas!$B$2:$B$5</xm:f>
          </x14:formula1>
          <xm:sqref>C146:C147 C43 C162:C164 C158:C159 C170 C166:C167 C133:C134 C32:C33 C140:C141 C38:C40</xm:sqref>
        </x14:dataValidation>
        <x14:dataValidation type="list" allowBlank="1" showInputMessage="1" showErrorMessage="1" xr:uid="{00000000-0002-0000-0100-000016000000}">
          <x14:formula1>
            <xm:f>Listas!$I$2:$I$4</xm:f>
          </x14:formula1>
          <xm:sqref>I15:I27 I30:I31 I184:I1048576 I52:I57 I86:I89 I111:I119 I169:I179 I33:I34 I38:I49</xm:sqref>
        </x14:dataValidation>
        <x14:dataValidation type="list" allowBlank="1" showInputMessage="1" showErrorMessage="1" xr:uid="{00000000-0002-0000-0100-000017000000}">
          <x14:formula1>
            <xm:f>Listas!$L$2:$L$26</xm:f>
          </x14:formula1>
          <xm:sqref>L33:L34 L38:L51</xm:sqref>
        </x14:dataValidation>
        <x14:dataValidation type="list" allowBlank="1" showInputMessage="1" showErrorMessage="1" xr:uid="{97B7AF60-EE79-4557-BB01-BDF7463253DB}">
          <x14:formula1>
            <xm:f>Listas!$Q$2:$Q$46</xm:f>
          </x14:formula1>
          <xm:sqref>W184:W1048576 W32:W34 W1:W30 W39 W41:W95 W97:W179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27D7-BF16-4E4E-8B52-FD1410299588}">
  <dimension ref="A1:M120"/>
  <sheetViews>
    <sheetView showGridLines="0" topLeftCell="E1" zoomScale="50" zoomScaleNormal="50" workbookViewId="0">
      <selection activeCell="O10" sqref="O10"/>
    </sheetView>
  </sheetViews>
  <sheetFormatPr baseColWidth="10" defaultColWidth="11.42578125" defaultRowHeight="18.75" x14ac:dyDescent="0.3"/>
  <cols>
    <col min="1" max="1" width="3.140625" style="123" customWidth="1"/>
    <col min="2" max="2" width="17.140625" style="124" customWidth="1"/>
    <col min="3" max="3" width="53.42578125" style="125" customWidth="1"/>
    <col min="4" max="4" width="66" style="125" customWidth="1"/>
    <col min="5" max="5" width="14.5703125" style="124" bestFit="1" customWidth="1"/>
    <col min="6" max="6" width="53.7109375" style="125" customWidth="1"/>
    <col min="7" max="7" width="25.42578125" style="124" customWidth="1"/>
    <col min="8" max="8" width="16.42578125" style="124" bestFit="1" customWidth="1"/>
    <col min="9" max="9" width="26.28515625" style="124" customWidth="1"/>
    <col min="10" max="10" width="22.5703125" style="156" bestFit="1" customWidth="1"/>
    <col min="11" max="12" width="16.28515625" style="124" bestFit="1" customWidth="1"/>
    <col min="13" max="13" width="16.5703125" style="124" bestFit="1" customWidth="1"/>
    <col min="14" max="16384" width="11.42578125" style="124"/>
  </cols>
  <sheetData>
    <row r="1" spans="1:13" ht="39.75" customHeight="1" x14ac:dyDescent="0.3">
      <c r="J1"/>
    </row>
    <row r="2" spans="1:13" customFormat="1" ht="27" customHeight="1" x14ac:dyDescent="0.3">
      <c r="A2" s="123"/>
      <c r="B2" s="950"/>
      <c r="C2" s="951" t="s">
        <v>1567</v>
      </c>
      <c r="D2" s="952"/>
      <c r="E2" s="952"/>
      <c r="F2" s="952"/>
      <c r="G2" s="952"/>
      <c r="H2" s="952"/>
      <c r="I2" s="952"/>
      <c r="J2" s="952"/>
    </row>
    <row r="3" spans="1:13" customFormat="1" ht="27" customHeight="1" x14ac:dyDescent="0.3">
      <c r="A3" s="123"/>
      <c r="B3" s="950"/>
      <c r="C3" s="951"/>
      <c r="D3" s="952"/>
      <c r="E3" s="952"/>
      <c r="F3" s="952"/>
      <c r="G3" s="952"/>
      <c r="H3" s="952"/>
      <c r="I3" s="952"/>
      <c r="J3" s="952"/>
    </row>
    <row r="4" spans="1:13" customFormat="1" ht="27" customHeight="1" x14ac:dyDescent="0.3">
      <c r="A4" s="123"/>
      <c r="B4" s="950"/>
      <c r="C4" s="951"/>
      <c r="D4" s="952"/>
      <c r="E4" s="952"/>
      <c r="F4" s="952"/>
      <c r="G4" s="952"/>
      <c r="H4" s="952"/>
      <c r="I4" s="952"/>
      <c r="J4" s="952"/>
    </row>
    <row r="5" spans="1:13" customFormat="1" ht="27" customHeight="1" x14ac:dyDescent="0.3">
      <c r="A5" s="123"/>
      <c r="B5" s="950"/>
      <c r="C5" s="951"/>
      <c r="D5" s="952"/>
      <c r="E5" s="952"/>
      <c r="F5" s="952"/>
      <c r="G5" s="952"/>
      <c r="H5" s="952"/>
      <c r="I5" s="952"/>
      <c r="J5" s="952"/>
    </row>
    <row r="6" spans="1:13" x14ac:dyDescent="0.3">
      <c r="J6"/>
    </row>
    <row r="7" spans="1:13" ht="52.5" customHeight="1" x14ac:dyDescent="0.3">
      <c r="B7" s="508" t="s">
        <v>1568</v>
      </c>
      <c r="C7" s="508" t="s">
        <v>1569</v>
      </c>
      <c r="D7" s="508" t="s">
        <v>1570</v>
      </c>
      <c r="E7" s="508" t="s">
        <v>1571</v>
      </c>
      <c r="F7" s="508" t="s">
        <v>1572</v>
      </c>
      <c r="G7" s="508" t="s">
        <v>1573</v>
      </c>
      <c r="H7" s="508" t="s">
        <v>1574</v>
      </c>
      <c r="I7" s="508" t="s">
        <v>1575</v>
      </c>
      <c r="J7" s="508" t="s">
        <v>1576</v>
      </c>
      <c r="K7" s="508" t="s">
        <v>1577</v>
      </c>
      <c r="L7" s="508" t="s">
        <v>1578</v>
      </c>
      <c r="M7" s="508" t="s">
        <v>1579</v>
      </c>
    </row>
    <row r="8" spans="1:13" ht="58.5" x14ac:dyDescent="0.3">
      <c r="A8" s="127"/>
      <c r="B8" s="130">
        <v>7564</v>
      </c>
      <c r="C8" s="128" t="s">
        <v>27</v>
      </c>
      <c r="D8" s="128" t="s">
        <v>1580</v>
      </c>
      <c r="E8" s="129">
        <v>1</v>
      </c>
      <c r="F8" s="128" t="s">
        <v>1581</v>
      </c>
      <c r="G8" s="130" t="s">
        <v>1582</v>
      </c>
      <c r="H8" s="130" t="s">
        <v>60</v>
      </c>
      <c r="I8" s="131">
        <v>1</v>
      </c>
      <c r="J8" s="132" t="s">
        <v>1583</v>
      </c>
      <c r="K8" s="509">
        <v>0.12520000000000001</v>
      </c>
      <c r="L8" s="510">
        <v>0.23</v>
      </c>
      <c r="M8" s="510">
        <v>0.24</v>
      </c>
    </row>
    <row r="9" spans="1:13" ht="44.25" x14ac:dyDescent="0.3">
      <c r="B9" s="135">
        <v>7564</v>
      </c>
      <c r="C9" s="133" t="s">
        <v>27</v>
      </c>
      <c r="D9" s="133" t="s">
        <v>1580</v>
      </c>
      <c r="E9" s="134">
        <v>2</v>
      </c>
      <c r="F9" s="133" t="s">
        <v>1584</v>
      </c>
      <c r="G9" s="135" t="s">
        <v>1582</v>
      </c>
      <c r="H9" s="135" t="s">
        <v>60</v>
      </c>
      <c r="I9" s="136">
        <v>1</v>
      </c>
      <c r="J9" s="511">
        <v>0.85</v>
      </c>
      <c r="K9" s="512">
        <v>0.88</v>
      </c>
      <c r="L9" s="512">
        <v>0.85499999999999998</v>
      </c>
      <c r="M9" s="512">
        <v>0.86</v>
      </c>
    </row>
    <row r="10" spans="1:13" ht="50.1" customHeight="1" x14ac:dyDescent="0.3">
      <c r="B10" s="130">
        <v>7565</v>
      </c>
      <c r="C10" s="128" t="s">
        <v>71</v>
      </c>
      <c r="D10" s="128" t="s">
        <v>1585</v>
      </c>
      <c r="E10" s="129">
        <v>1</v>
      </c>
      <c r="F10" s="128" t="s">
        <v>1586</v>
      </c>
      <c r="G10" s="130" t="s">
        <v>1587</v>
      </c>
      <c r="H10" s="130" t="s">
        <v>45</v>
      </c>
      <c r="I10" s="131">
        <v>3</v>
      </c>
      <c r="J10" s="132">
        <v>1</v>
      </c>
      <c r="K10" s="513">
        <v>0</v>
      </c>
      <c r="L10" s="514">
        <v>0</v>
      </c>
      <c r="M10" s="514">
        <v>1</v>
      </c>
    </row>
    <row r="11" spans="1:13" ht="50.1" customHeight="1" x14ac:dyDescent="0.3">
      <c r="B11" s="135">
        <v>7565</v>
      </c>
      <c r="C11" s="133" t="s">
        <v>71</v>
      </c>
      <c r="D11" s="133" t="s">
        <v>1585</v>
      </c>
      <c r="E11" s="134">
        <v>2</v>
      </c>
      <c r="F11" s="133" t="s">
        <v>1588</v>
      </c>
      <c r="G11" s="135" t="s">
        <v>1587</v>
      </c>
      <c r="H11" s="135" t="s">
        <v>45</v>
      </c>
      <c r="I11" s="515">
        <v>1</v>
      </c>
      <c r="J11" s="132">
        <v>0</v>
      </c>
      <c r="K11" s="513">
        <v>0</v>
      </c>
      <c r="L11" s="514">
        <v>0</v>
      </c>
      <c r="M11" s="514">
        <v>0</v>
      </c>
    </row>
    <row r="12" spans="1:13" ht="50.1" customHeight="1" x14ac:dyDescent="0.3">
      <c r="B12" s="130">
        <v>7565</v>
      </c>
      <c r="C12" s="128" t="s">
        <v>71</v>
      </c>
      <c r="D12" s="128" t="s">
        <v>1585</v>
      </c>
      <c r="E12" s="129">
        <v>3</v>
      </c>
      <c r="F12" s="128" t="s">
        <v>1589</v>
      </c>
      <c r="G12" s="130" t="s">
        <v>1587</v>
      </c>
      <c r="H12" s="130" t="s">
        <v>45</v>
      </c>
      <c r="I12" s="131">
        <v>6</v>
      </c>
      <c r="J12" s="132">
        <v>0</v>
      </c>
      <c r="K12" s="513">
        <v>0</v>
      </c>
      <c r="L12" s="514">
        <v>0</v>
      </c>
      <c r="M12" s="514">
        <v>0</v>
      </c>
    </row>
    <row r="13" spans="1:13" ht="50.1" customHeight="1" x14ac:dyDescent="0.3">
      <c r="B13" s="135">
        <v>7565</v>
      </c>
      <c r="C13" s="133" t="s">
        <v>71</v>
      </c>
      <c r="D13" s="133" t="s">
        <v>1585</v>
      </c>
      <c r="E13" s="134">
        <v>4</v>
      </c>
      <c r="F13" s="133" t="s">
        <v>1590</v>
      </c>
      <c r="G13" s="135" t="s">
        <v>1587</v>
      </c>
      <c r="H13" s="135" t="s">
        <v>45</v>
      </c>
      <c r="I13" s="515">
        <v>1</v>
      </c>
      <c r="J13" s="132">
        <v>0</v>
      </c>
      <c r="K13" s="513">
        <v>0</v>
      </c>
      <c r="L13" s="514">
        <v>0</v>
      </c>
      <c r="M13" s="514">
        <v>0</v>
      </c>
    </row>
    <row r="14" spans="1:13" ht="50.1" customHeight="1" x14ac:dyDescent="0.3">
      <c r="B14" s="130">
        <v>7565</v>
      </c>
      <c r="C14" s="128" t="s">
        <v>71</v>
      </c>
      <c r="D14" s="128" t="s">
        <v>1585</v>
      </c>
      <c r="E14" s="129">
        <v>5</v>
      </c>
      <c r="F14" s="128" t="s">
        <v>1591</v>
      </c>
      <c r="G14" s="130" t="s">
        <v>1587</v>
      </c>
      <c r="H14" s="130" t="s">
        <v>45</v>
      </c>
      <c r="I14" s="131">
        <v>6</v>
      </c>
      <c r="J14" s="132">
        <v>1</v>
      </c>
      <c r="K14" s="513">
        <v>0</v>
      </c>
      <c r="L14" s="514">
        <v>0</v>
      </c>
      <c r="M14" s="514">
        <v>0</v>
      </c>
    </row>
    <row r="15" spans="1:13" ht="96" customHeight="1" x14ac:dyDescent="0.3">
      <c r="B15" s="135">
        <v>7565</v>
      </c>
      <c r="C15" s="133" t="s">
        <v>71</v>
      </c>
      <c r="D15" s="133" t="s">
        <v>1585</v>
      </c>
      <c r="E15" s="134">
        <v>6</v>
      </c>
      <c r="F15" s="133" t="s">
        <v>1592</v>
      </c>
      <c r="G15" s="135" t="s">
        <v>1587</v>
      </c>
      <c r="H15" s="137" t="s">
        <v>30</v>
      </c>
      <c r="I15" s="136">
        <v>1</v>
      </c>
      <c r="J15" s="511">
        <v>1</v>
      </c>
      <c r="K15" s="513">
        <v>0</v>
      </c>
      <c r="L15" s="514">
        <v>0</v>
      </c>
      <c r="M15" s="514">
        <v>0</v>
      </c>
    </row>
    <row r="16" spans="1:13" ht="50.1" customHeight="1" x14ac:dyDescent="0.3">
      <c r="B16" s="130">
        <v>7565</v>
      </c>
      <c r="C16" s="128" t="s">
        <v>71</v>
      </c>
      <c r="D16" s="128" t="s">
        <v>1585</v>
      </c>
      <c r="E16" s="129">
        <v>7</v>
      </c>
      <c r="F16" s="128" t="s">
        <v>1593</v>
      </c>
      <c r="G16" s="130" t="s">
        <v>1587</v>
      </c>
      <c r="H16" s="130" t="s">
        <v>30</v>
      </c>
      <c r="I16" s="138">
        <v>0.6</v>
      </c>
      <c r="J16" s="511">
        <v>0.6</v>
      </c>
      <c r="K16" s="513">
        <v>0</v>
      </c>
      <c r="L16" s="514">
        <v>0</v>
      </c>
      <c r="M16" s="516">
        <v>0.6</v>
      </c>
    </row>
    <row r="17" spans="2:13" ht="50.1" customHeight="1" x14ac:dyDescent="0.3">
      <c r="B17" s="135">
        <v>7565</v>
      </c>
      <c r="C17" s="133" t="s">
        <v>71</v>
      </c>
      <c r="D17" s="133" t="s">
        <v>1585</v>
      </c>
      <c r="E17" s="134">
        <v>8</v>
      </c>
      <c r="F17" s="133" t="s">
        <v>1594</v>
      </c>
      <c r="G17" s="135" t="s">
        <v>1587</v>
      </c>
      <c r="H17" s="135" t="s">
        <v>45</v>
      </c>
      <c r="I17" s="136">
        <v>1</v>
      </c>
      <c r="J17" s="511">
        <v>0.25</v>
      </c>
      <c r="K17" s="513">
        <v>0</v>
      </c>
      <c r="L17" s="516">
        <v>0.25</v>
      </c>
      <c r="M17" s="516">
        <v>0.25</v>
      </c>
    </row>
    <row r="18" spans="2:13" ht="50.1" customHeight="1" x14ac:dyDescent="0.3">
      <c r="B18" s="130">
        <v>7565</v>
      </c>
      <c r="C18" s="128" t="s">
        <v>71</v>
      </c>
      <c r="D18" s="128" t="s">
        <v>1585</v>
      </c>
      <c r="E18" s="129">
        <v>9</v>
      </c>
      <c r="F18" s="128" t="s">
        <v>1595</v>
      </c>
      <c r="G18" s="130" t="s">
        <v>1587</v>
      </c>
      <c r="H18" s="130" t="s">
        <v>45</v>
      </c>
      <c r="I18" s="131">
        <v>10</v>
      </c>
      <c r="J18" s="132">
        <v>3</v>
      </c>
      <c r="K18" s="513">
        <v>0</v>
      </c>
      <c r="L18" s="514">
        <v>0</v>
      </c>
      <c r="M18" s="514">
        <v>2</v>
      </c>
    </row>
    <row r="19" spans="2:13" ht="69.75" customHeight="1" x14ac:dyDescent="0.3">
      <c r="B19" s="135">
        <v>7565</v>
      </c>
      <c r="C19" s="133" t="s">
        <v>71</v>
      </c>
      <c r="D19" s="133" t="s">
        <v>1585</v>
      </c>
      <c r="E19" s="134">
        <v>11</v>
      </c>
      <c r="F19" s="133" t="s">
        <v>1596</v>
      </c>
      <c r="G19" s="135" t="s">
        <v>1587</v>
      </c>
      <c r="H19" s="135" t="s">
        <v>45</v>
      </c>
      <c r="I19" s="136">
        <v>1</v>
      </c>
      <c r="J19" s="511">
        <v>0.5</v>
      </c>
      <c r="K19" s="513">
        <v>0</v>
      </c>
      <c r="L19" s="514">
        <v>0</v>
      </c>
      <c r="M19" s="514">
        <v>0</v>
      </c>
    </row>
    <row r="20" spans="2:13" ht="50.1" customHeight="1" x14ac:dyDescent="0.3">
      <c r="B20" s="130">
        <v>7565</v>
      </c>
      <c r="C20" s="128" t="s">
        <v>71</v>
      </c>
      <c r="D20" s="128" t="s">
        <v>1585</v>
      </c>
      <c r="E20" s="129">
        <v>12</v>
      </c>
      <c r="F20" s="128" t="s">
        <v>1597</v>
      </c>
      <c r="G20" s="130" t="s">
        <v>1587</v>
      </c>
      <c r="H20" s="130" t="s">
        <v>45</v>
      </c>
      <c r="I20" s="138">
        <v>1</v>
      </c>
      <c r="J20" s="511">
        <v>0.66</v>
      </c>
      <c r="K20" s="513">
        <v>0</v>
      </c>
      <c r="L20" s="514">
        <v>0</v>
      </c>
      <c r="M20" s="514">
        <v>0</v>
      </c>
    </row>
    <row r="21" spans="2:13" ht="50.1" customHeight="1" x14ac:dyDescent="0.3">
      <c r="B21" s="135">
        <v>7730</v>
      </c>
      <c r="C21" s="133" t="s">
        <v>56</v>
      </c>
      <c r="D21" s="133" t="s">
        <v>1598</v>
      </c>
      <c r="E21" s="134">
        <v>1</v>
      </c>
      <c r="F21" s="133" t="s">
        <v>1599</v>
      </c>
      <c r="G21" s="135" t="s">
        <v>1582</v>
      </c>
      <c r="H21" s="135" t="s">
        <v>45</v>
      </c>
      <c r="I21" s="515">
        <v>1</v>
      </c>
      <c r="J21" s="132" t="s">
        <v>1600</v>
      </c>
      <c r="K21" s="517">
        <v>2.8000000000000001E-2</v>
      </c>
      <c r="L21" s="518">
        <v>0.08</v>
      </c>
      <c r="M21" s="518">
        <v>0.14000000000000001</v>
      </c>
    </row>
    <row r="22" spans="2:13" ht="50.1" customHeight="1" x14ac:dyDescent="0.3">
      <c r="B22" s="130">
        <v>7730</v>
      </c>
      <c r="C22" s="128" t="s">
        <v>56</v>
      </c>
      <c r="D22" s="128" t="s">
        <v>1598</v>
      </c>
      <c r="E22" s="129">
        <v>2</v>
      </c>
      <c r="F22" s="128" t="s">
        <v>1601</v>
      </c>
      <c r="G22" s="130" t="s">
        <v>1602</v>
      </c>
      <c r="H22" s="130" t="s">
        <v>45</v>
      </c>
      <c r="I22" s="131">
        <v>16</v>
      </c>
      <c r="J22" s="132">
        <v>4</v>
      </c>
      <c r="K22" s="519">
        <v>0</v>
      </c>
      <c r="L22" s="520">
        <v>2</v>
      </c>
      <c r="M22" s="520">
        <v>2</v>
      </c>
    </row>
    <row r="23" spans="2:13" ht="50.1" customHeight="1" x14ac:dyDescent="0.3">
      <c r="B23" s="135">
        <v>7730</v>
      </c>
      <c r="C23" s="133" t="s">
        <v>56</v>
      </c>
      <c r="D23" s="133" t="s">
        <v>1598</v>
      </c>
      <c r="E23" s="134">
        <v>3</v>
      </c>
      <c r="F23" s="133" t="s">
        <v>1603</v>
      </c>
      <c r="G23" s="135" t="s">
        <v>1582</v>
      </c>
      <c r="H23" s="135" t="s">
        <v>45</v>
      </c>
      <c r="I23" s="440">
        <v>65.150999999999996</v>
      </c>
      <c r="J23" s="132">
        <v>13111</v>
      </c>
      <c r="K23" s="521">
        <v>5716</v>
      </c>
      <c r="L23" s="521">
        <v>7023</v>
      </c>
      <c r="M23" s="521">
        <v>9259</v>
      </c>
    </row>
    <row r="24" spans="2:13" ht="50.1" customHeight="1" x14ac:dyDescent="0.3">
      <c r="B24" s="130">
        <v>7733</v>
      </c>
      <c r="C24" s="128" t="s">
        <v>70</v>
      </c>
      <c r="D24" s="128" t="s">
        <v>1604</v>
      </c>
      <c r="E24" s="129">
        <v>1</v>
      </c>
      <c r="F24" s="128" t="s">
        <v>1605</v>
      </c>
      <c r="G24" s="130" t="s">
        <v>1582</v>
      </c>
      <c r="H24" s="130" t="s">
        <v>60</v>
      </c>
      <c r="I24" s="140">
        <v>0.43</v>
      </c>
      <c r="J24" s="511">
        <v>0.25</v>
      </c>
      <c r="K24" s="522">
        <v>0.19600000000000001</v>
      </c>
      <c r="L24" s="523">
        <v>0.223</v>
      </c>
      <c r="M24" s="523" t="s">
        <v>1606</v>
      </c>
    </row>
    <row r="25" spans="2:13" ht="50.1" customHeight="1" x14ac:dyDescent="0.3">
      <c r="B25" s="135">
        <v>7733</v>
      </c>
      <c r="C25" s="133" t="s">
        <v>70</v>
      </c>
      <c r="D25" s="133" t="s">
        <v>1604</v>
      </c>
      <c r="E25" s="134">
        <v>2</v>
      </c>
      <c r="F25" s="133" t="s">
        <v>1607</v>
      </c>
      <c r="G25" s="135" t="s">
        <v>1582</v>
      </c>
      <c r="H25" s="135" t="s">
        <v>30</v>
      </c>
      <c r="I25" s="524">
        <v>1</v>
      </c>
      <c r="J25" s="511">
        <v>1</v>
      </c>
      <c r="K25" s="523">
        <v>0.1346</v>
      </c>
      <c r="L25" s="525">
        <v>0.4</v>
      </c>
      <c r="M25" s="525">
        <v>0.62</v>
      </c>
    </row>
    <row r="26" spans="2:13" ht="50.1" customHeight="1" x14ac:dyDescent="0.3">
      <c r="B26" s="130">
        <v>7733</v>
      </c>
      <c r="C26" s="128" t="s">
        <v>70</v>
      </c>
      <c r="D26" s="128" t="s">
        <v>1604</v>
      </c>
      <c r="E26" s="129">
        <v>3</v>
      </c>
      <c r="F26" s="128" t="s">
        <v>1608</v>
      </c>
      <c r="G26" s="130" t="s">
        <v>1582</v>
      </c>
      <c r="H26" s="130" t="s">
        <v>30</v>
      </c>
      <c r="I26" s="524">
        <v>1</v>
      </c>
      <c r="J26" s="511">
        <v>1</v>
      </c>
      <c r="K26" s="523">
        <v>0.20250000000000001</v>
      </c>
      <c r="L26" s="523">
        <v>0.41499999999999998</v>
      </c>
      <c r="M26" s="523" t="s">
        <v>1609</v>
      </c>
    </row>
    <row r="27" spans="2:13" ht="50.1" customHeight="1" x14ac:dyDescent="0.3">
      <c r="B27" s="135">
        <v>7733</v>
      </c>
      <c r="C27" s="133" t="s">
        <v>70</v>
      </c>
      <c r="D27" s="133" t="s">
        <v>1604</v>
      </c>
      <c r="E27" s="134">
        <v>4</v>
      </c>
      <c r="F27" s="133" t="s">
        <v>1610</v>
      </c>
      <c r="G27" s="135" t="s">
        <v>1582</v>
      </c>
      <c r="H27" s="135" t="s">
        <v>30</v>
      </c>
      <c r="I27" s="524">
        <v>1</v>
      </c>
      <c r="J27" s="511">
        <v>1</v>
      </c>
      <c r="K27" s="523">
        <v>6.3799999999999996E-2</v>
      </c>
      <c r="L27" s="523">
        <v>0.31530000000000002</v>
      </c>
      <c r="M27" s="523" t="s">
        <v>1611</v>
      </c>
    </row>
    <row r="28" spans="2:13" ht="50.1" customHeight="1" x14ac:dyDescent="0.3">
      <c r="B28" s="130">
        <v>7735</v>
      </c>
      <c r="C28" s="128" t="s">
        <v>83</v>
      </c>
      <c r="D28" s="128" t="s">
        <v>1612</v>
      </c>
      <c r="E28" s="129">
        <v>1</v>
      </c>
      <c r="F28" s="128" t="s">
        <v>1613</v>
      </c>
      <c r="G28" s="130" t="s">
        <v>1582</v>
      </c>
      <c r="H28" s="130" t="s">
        <v>45</v>
      </c>
      <c r="I28" s="131">
        <v>1</v>
      </c>
      <c r="J28" s="132" t="s">
        <v>1524</v>
      </c>
      <c r="K28" s="519">
        <v>6.1499999999999999E-2</v>
      </c>
      <c r="L28" s="519">
        <v>0.15</v>
      </c>
      <c r="M28" s="519">
        <v>0.24</v>
      </c>
    </row>
    <row r="29" spans="2:13" ht="50.1" customHeight="1" x14ac:dyDescent="0.3">
      <c r="B29" s="135">
        <v>7735</v>
      </c>
      <c r="C29" s="133" t="s">
        <v>83</v>
      </c>
      <c r="D29" s="133" t="s">
        <v>1612</v>
      </c>
      <c r="E29" s="134">
        <v>2</v>
      </c>
      <c r="F29" s="133" t="s">
        <v>1614</v>
      </c>
      <c r="G29" s="135" t="s">
        <v>1615</v>
      </c>
      <c r="H29" s="135" t="s">
        <v>60</v>
      </c>
      <c r="I29" s="515">
        <v>100</v>
      </c>
      <c r="J29" s="132">
        <v>60</v>
      </c>
      <c r="K29" s="519">
        <v>35</v>
      </c>
      <c r="L29" s="519">
        <v>35</v>
      </c>
      <c r="M29" s="519">
        <v>35</v>
      </c>
    </row>
    <row r="30" spans="2:13" ht="50.1" customHeight="1" x14ac:dyDescent="0.3">
      <c r="B30" s="130">
        <v>7735</v>
      </c>
      <c r="C30" s="128" t="s">
        <v>83</v>
      </c>
      <c r="D30" s="128" t="s">
        <v>1612</v>
      </c>
      <c r="E30" s="129">
        <v>3</v>
      </c>
      <c r="F30" s="128" t="s">
        <v>1616</v>
      </c>
      <c r="G30" s="130" t="s">
        <v>1582</v>
      </c>
      <c r="H30" s="130" t="s">
        <v>45</v>
      </c>
      <c r="I30" s="131">
        <v>1</v>
      </c>
      <c r="J30" s="132" t="s">
        <v>1524</v>
      </c>
      <c r="K30" s="519">
        <v>1.8749999999999999E-2</v>
      </c>
      <c r="L30" s="519">
        <v>0.12225</v>
      </c>
      <c r="M30" s="519">
        <v>0.20849999999999999</v>
      </c>
    </row>
    <row r="31" spans="2:13" ht="50.1" customHeight="1" x14ac:dyDescent="0.3">
      <c r="B31" s="135">
        <v>7735</v>
      </c>
      <c r="C31" s="133" t="s">
        <v>83</v>
      </c>
      <c r="D31" s="133" t="s">
        <v>1612</v>
      </c>
      <c r="E31" s="134">
        <v>4</v>
      </c>
      <c r="F31" s="141" t="s">
        <v>1617</v>
      </c>
      <c r="G31" s="135" t="s">
        <v>1582</v>
      </c>
      <c r="H31" s="135" t="s">
        <v>45</v>
      </c>
      <c r="I31" s="515">
        <v>280000</v>
      </c>
      <c r="J31" s="132">
        <v>68976</v>
      </c>
      <c r="K31" s="526">
        <v>17394</v>
      </c>
      <c r="L31" s="526">
        <v>46689</v>
      </c>
      <c r="M31" s="526">
        <v>67149</v>
      </c>
    </row>
    <row r="32" spans="2:13" ht="70.5" customHeight="1" x14ac:dyDescent="0.3">
      <c r="B32" s="130">
        <v>7735</v>
      </c>
      <c r="C32" s="128" t="s">
        <v>83</v>
      </c>
      <c r="D32" s="128" t="s">
        <v>1612</v>
      </c>
      <c r="E32" s="129">
        <v>5</v>
      </c>
      <c r="F32" s="128" t="s">
        <v>1618</v>
      </c>
      <c r="G32" s="130" t="s">
        <v>1582</v>
      </c>
      <c r="H32" s="130" t="s">
        <v>30</v>
      </c>
      <c r="I32" s="131">
        <v>20</v>
      </c>
      <c r="J32" s="132">
        <v>20</v>
      </c>
      <c r="K32" s="519">
        <v>20</v>
      </c>
      <c r="L32" s="519">
        <v>20</v>
      </c>
      <c r="M32" s="519">
        <v>20</v>
      </c>
    </row>
    <row r="33" spans="2:13" ht="50.1" customHeight="1" x14ac:dyDescent="0.3">
      <c r="B33" s="135">
        <v>7740</v>
      </c>
      <c r="C33" s="133" t="s">
        <v>95</v>
      </c>
      <c r="D33" s="133" t="s">
        <v>1619</v>
      </c>
      <c r="E33" s="134">
        <v>1</v>
      </c>
      <c r="F33" s="133" t="s">
        <v>1620</v>
      </c>
      <c r="G33" s="135" t="s">
        <v>1582</v>
      </c>
      <c r="H33" s="135" t="s">
        <v>45</v>
      </c>
      <c r="I33" s="515">
        <v>1</v>
      </c>
      <c r="J33" s="132" t="s">
        <v>1621</v>
      </c>
      <c r="K33" s="518">
        <v>5.5199999999999999E-2</v>
      </c>
      <c r="L33" s="527">
        <v>0.13</v>
      </c>
      <c r="M33" s="527">
        <v>0.19</v>
      </c>
    </row>
    <row r="34" spans="2:13" ht="50.1" customHeight="1" x14ac:dyDescent="0.3">
      <c r="B34" s="130">
        <v>7740</v>
      </c>
      <c r="C34" s="128" t="s">
        <v>95</v>
      </c>
      <c r="D34" s="128" t="s">
        <v>1619</v>
      </c>
      <c r="E34" s="129">
        <v>2</v>
      </c>
      <c r="F34" s="128" t="s">
        <v>1622</v>
      </c>
      <c r="G34" s="130" t="s">
        <v>1582</v>
      </c>
      <c r="H34" s="130" t="s">
        <v>45</v>
      </c>
      <c r="I34" s="131">
        <v>1</v>
      </c>
      <c r="J34" s="132" t="s">
        <v>1621</v>
      </c>
      <c r="K34" s="519">
        <v>6.3399999999999998E-2</v>
      </c>
      <c r="L34" s="519">
        <v>0.13</v>
      </c>
      <c r="M34" s="527">
        <v>0.19</v>
      </c>
    </row>
    <row r="35" spans="2:13" ht="50.1" customHeight="1" x14ac:dyDescent="0.3">
      <c r="B35" s="135">
        <v>7740</v>
      </c>
      <c r="C35" s="133" t="s">
        <v>95</v>
      </c>
      <c r="D35" s="133" t="s">
        <v>1619</v>
      </c>
      <c r="E35" s="134">
        <v>3</v>
      </c>
      <c r="F35" s="142" t="s">
        <v>1623</v>
      </c>
      <c r="G35" s="135" t="s">
        <v>1582</v>
      </c>
      <c r="H35" s="135" t="s">
        <v>45</v>
      </c>
      <c r="I35" s="515">
        <v>19720</v>
      </c>
      <c r="J35" s="132">
        <v>13225</v>
      </c>
      <c r="K35" s="526">
        <v>4035</v>
      </c>
      <c r="L35" s="526">
        <v>8998</v>
      </c>
      <c r="M35" s="526">
        <v>13910</v>
      </c>
    </row>
    <row r="36" spans="2:13" ht="50.1" customHeight="1" x14ac:dyDescent="0.3">
      <c r="B36" s="130">
        <v>7740</v>
      </c>
      <c r="C36" s="128" t="s">
        <v>95</v>
      </c>
      <c r="D36" s="128" t="s">
        <v>1619</v>
      </c>
      <c r="E36" s="129">
        <v>4</v>
      </c>
      <c r="F36" s="128" t="s">
        <v>1624</v>
      </c>
      <c r="G36" s="130" t="s">
        <v>1582</v>
      </c>
      <c r="H36" s="130" t="s">
        <v>45</v>
      </c>
      <c r="I36" s="138">
        <v>1</v>
      </c>
      <c r="J36" s="132" t="s">
        <v>1625</v>
      </c>
      <c r="K36" s="523">
        <v>4.36E-2</v>
      </c>
      <c r="L36" s="523">
        <v>0.15970000000000001</v>
      </c>
      <c r="M36" s="523">
        <v>0.222</v>
      </c>
    </row>
    <row r="37" spans="2:13" ht="50.1" customHeight="1" x14ac:dyDescent="0.3">
      <c r="B37" s="135">
        <v>7740</v>
      </c>
      <c r="C37" s="133" t="s">
        <v>95</v>
      </c>
      <c r="D37" s="133" t="s">
        <v>1619</v>
      </c>
      <c r="E37" s="134">
        <v>5</v>
      </c>
      <c r="F37" s="133" t="s">
        <v>1626</v>
      </c>
      <c r="G37" s="135" t="s">
        <v>1582</v>
      </c>
      <c r="H37" s="135" t="s">
        <v>30</v>
      </c>
      <c r="I37" s="145">
        <v>1</v>
      </c>
      <c r="J37" s="511">
        <v>1</v>
      </c>
      <c r="K37" s="525">
        <v>1</v>
      </c>
      <c r="L37" s="525">
        <v>1</v>
      </c>
      <c r="M37" s="525">
        <v>1</v>
      </c>
    </row>
    <row r="38" spans="2:13" ht="50.1" customHeight="1" x14ac:dyDescent="0.3">
      <c r="B38" s="130">
        <v>7741</v>
      </c>
      <c r="C38" s="128" t="s">
        <v>106</v>
      </c>
      <c r="D38" s="128" t="s">
        <v>1627</v>
      </c>
      <c r="E38" s="129">
        <v>1</v>
      </c>
      <c r="F38" s="128" t="s">
        <v>1628</v>
      </c>
      <c r="G38" s="130" t="s">
        <v>1582</v>
      </c>
      <c r="H38" s="130" t="s">
        <v>30</v>
      </c>
      <c r="I38" s="144">
        <v>1</v>
      </c>
      <c r="J38" s="511">
        <v>1</v>
      </c>
      <c r="K38" s="528">
        <v>0.24990000000000001</v>
      </c>
      <c r="L38" s="529">
        <v>0.49980000000000002</v>
      </c>
      <c r="M38" s="529">
        <v>0.74980000000000002</v>
      </c>
    </row>
    <row r="39" spans="2:13" ht="50.1" customHeight="1" x14ac:dyDescent="0.3">
      <c r="B39" s="135">
        <v>7741</v>
      </c>
      <c r="C39" s="133" t="s">
        <v>106</v>
      </c>
      <c r="D39" s="133" t="s">
        <v>1627</v>
      </c>
      <c r="E39" s="134">
        <v>2</v>
      </c>
      <c r="F39" s="133" t="s">
        <v>1629</v>
      </c>
      <c r="G39" s="135" t="s">
        <v>1582</v>
      </c>
      <c r="H39" s="135" t="s">
        <v>30</v>
      </c>
      <c r="I39" s="145">
        <v>1</v>
      </c>
      <c r="J39" s="511">
        <v>1</v>
      </c>
      <c r="K39" s="529">
        <v>0.24990000000000001</v>
      </c>
      <c r="L39" s="529">
        <v>0.49980000000000002</v>
      </c>
      <c r="M39" s="529">
        <v>0.74980000000000002</v>
      </c>
    </row>
    <row r="40" spans="2:13" ht="50.1" customHeight="1" x14ac:dyDescent="0.3">
      <c r="B40" s="130">
        <v>7741</v>
      </c>
      <c r="C40" s="128" t="s">
        <v>106</v>
      </c>
      <c r="D40" s="128" t="s">
        <v>1627</v>
      </c>
      <c r="E40" s="129">
        <v>3</v>
      </c>
      <c r="F40" s="128" t="s">
        <v>1630</v>
      </c>
      <c r="G40" s="130" t="s">
        <v>1582</v>
      </c>
      <c r="H40" s="130" t="s">
        <v>60</v>
      </c>
      <c r="I40" s="131">
        <v>1</v>
      </c>
      <c r="J40" s="132" t="s">
        <v>1631</v>
      </c>
      <c r="K40" s="530">
        <v>0.45</v>
      </c>
      <c r="L40" s="530">
        <v>0.5</v>
      </c>
      <c r="M40" s="530">
        <v>0.51</v>
      </c>
    </row>
    <row r="41" spans="2:13" ht="50.1" customHeight="1" x14ac:dyDescent="0.3">
      <c r="B41" s="135">
        <v>7741</v>
      </c>
      <c r="C41" s="133" t="s">
        <v>106</v>
      </c>
      <c r="D41" s="133" t="s">
        <v>1627</v>
      </c>
      <c r="E41" s="134">
        <v>4</v>
      </c>
      <c r="F41" s="133" t="s">
        <v>1632</v>
      </c>
      <c r="G41" s="135" t="s">
        <v>1582</v>
      </c>
      <c r="H41" s="135" t="s">
        <v>60</v>
      </c>
      <c r="I41" s="515">
        <v>1</v>
      </c>
      <c r="J41" s="132" t="s">
        <v>1268</v>
      </c>
      <c r="K41" s="530">
        <v>0.48</v>
      </c>
      <c r="L41" s="530">
        <v>0.56999999999999995</v>
      </c>
      <c r="M41" s="530">
        <v>0.61</v>
      </c>
    </row>
    <row r="42" spans="2:13" ht="50.1" customHeight="1" x14ac:dyDescent="0.3">
      <c r="B42" s="130">
        <v>7741</v>
      </c>
      <c r="C42" s="128" t="s">
        <v>106</v>
      </c>
      <c r="D42" s="128" t="s">
        <v>1627</v>
      </c>
      <c r="E42" s="129">
        <v>5</v>
      </c>
      <c r="F42" s="128" t="s">
        <v>1633</v>
      </c>
      <c r="G42" s="130" t="s">
        <v>1582</v>
      </c>
      <c r="H42" s="130" t="s">
        <v>30</v>
      </c>
      <c r="I42" s="144">
        <v>1</v>
      </c>
      <c r="J42" s="511">
        <v>1</v>
      </c>
      <c r="K42" s="529">
        <v>0.188</v>
      </c>
      <c r="L42" s="531">
        <v>0.51500000000000001</v>
      </c>
      <c r="M42" s="531">
        <v>0.67400000000000004</v>
      </c>
    </row>
    <row r="43" spans="2:13" ht="50.1" customHeight="1" x14ac:dyDescent="0.3">
      <c r="B43" s="135">
        <v>7741</v>
      </c>
      <c r="C43" s="133" t="s">
        <v>106</v>
      </c>
      <c r="D43" s="133" t="s">
        <v>1627</v>
      </c>
      <c r="E43" s="134">
        <v>6</v>
      </c>
      <c r="F43" s="133" t="s">
        <v>1634</v>
      </c>
      <c r="G43" s="135" t="s">
        <v>1602</v>
      </c>
      <c r="H43" s="135" t="s">
        <v>30</v>
      </c>
      <c r="I43" s="145">
        <v>1</v>
      </c>
      <c r="J43" s="511">
        <v>1</v>
      </c>
      <c r="K43" s="529">
        <v>0.25</v>
      </c>
      <c r="L43" s="532">
        <v>0.5</v>
      </c>
      <c r="M43" s="532">
        <v>0.75</v>
      </c>
    </row>
    <row r="44" spans="2:13" ht="50.1" customHeight="1" x14ac:dyDescent="0.3">
      <c r="B44" s="130">
        <v>7741</v>
      </c>
      <c r="C44" s="128" t="s">
        <v>106</v>
      </c>
      <c r="D44" s="128" t="s">
        <v>1627</v>
      </c>
      <c r="E44" s="129">
        <v>7</v>
      </c>
      <c r="F44" s="128" t="s">
        <v>1635</v>
      </c>
      <c r="G44" s="130" t="s">
        <v>1582</v>
      </c>
      <c r="H44" s="130" t="s">
        <v>45</v>
      </c>
      <c r="I44" s="131">
        <v>9</v>
      </c>
      <c r="J44" s="132">
        <v>2</v>
      </c>
      <c r="K44" s="530">
        <v>1</v>
      </c>
      <c r="L44" s="530">
        <v>2</v>
      </c>
      <c r="M44" s="530">
        <v>1</v>
      </c>
    </row>
    <row r="45" spans="2:13" ht="50.1" customHeight="1" x14ac:dyDescent="0.3">
      <c r="B45" s="135">
        <v>7741</v>
      </c>
      <c r="C45" s="133" t="s">
        <v>106</v>
      </c>
      <c r="D45" s="133" t="s">
        <v>1627</v>
      </c>
      <c r="E45" s="134">
        <v>8</v>
      </c>
      <c r="F45" s="133" t="s">
        <v>1636</v>
      </c>
      <c r="G45" s="135" t="s">
        <v>1582</v>
      </c>
      <c r="H45" s="135" t="s">
        <v>30</v>
      </c>
      <c r="I45" s="145">
        <v>1</v>
      </c>
      <c r="J45" s="511">
        <v>1</v>
      </c>
      <c r="K45" s="529">
        <v>0.29499999999999998</v>
      </c>
      <c r="L45" s="532">
        <v>0.49</v>
      </c>
      <c r="M45" s="532">
        <v>0.75</v>
      </c>
    </row>
    <row r="46" spans="2:13" ht="117.75" customHeight="1" x14ac:dyDescent="0.3">
      <c r="B46" s="148">
        <v>7744</v>
      </c>
      <c r="C46" s="146" t="s">
        <v>337</v>
      </c>
      <c r="D46" s="146" t="s">
        <v>1637</v>
      </c>
      <c r="E46" s="147">
        <v>1</v>
      </c>
      <c r="F46" s="146" t="s">
        <v>1638</v>
      </c>
      <c r="G46" s="148" t="s">
        <v>1582</v>
      </c>
      <c r="H46" s="148" t="s">
        <v>60</v>
      </c>
      <c r="I46" s="149">
        <v>1</v>
      </c>
      <c r="J46" s="132" t="s">
        <v>1639</v>
      </c>
      <c r="K46" s="533">
        <v>0.46</v>
      </c>
      <c r="L46" s="534">
        <v>0.54</v>
      </c>
      <c r="M46" s="534">
        <v>0.56000000000000005</v>
      </c>
    </row>
    <row r="47" spans="2:13" ht="117.75" customHeight="1" x14ac:dyDescent="0.3">
      <c r="B47" s="148">
        <v>7744</v>
      </c>
      <c r="C47" s="146" t="s">
        <v>337</v>
      </c>
      <c r="D47" s="146" t="s">
        <v>1637</v>
      </c>
      <c r="E47" s="147">
        <v>2</v>
      </c>
      <c r="F47" s="146" t="s">
        <v>1640</v>
      </c>
      <c r="G47" s="148" t="s">
        <v>1582</v>
      </c>
      <c r="H47" s="148" t="s">
        <v>30</v>
      </c>
      <c r="I47" s="149">
        <v>71000</v>
      </c>
      <c r="J47" s="132">
        <v>71000</v>
      </c>
      <c r="K47" s="535">
        <v>26401</v>
      </c>
      <c r="L47" s="535">
        <v>62381</v>
      </c>
      <c r="M47" s="535">
        <v>74410</v>
      </c>
    </row>
    <row r="48" spans="2:13" ht="83.25" customHeight="1" x14ac:dyDescent="0.3">
      <c r="B48" s="148">
        <v>7744</v>
      </c>
      <c r="C48" s="146" t="s">
        <v>337</v>
      </c>
      <c r="D48" s="146" t="s">
        <v>1637</v>
      </c>
      <c r="E48" s="147">
        <v>3</v>
      </c>
      <c r="F48" s="146" t="s">
        <v>1641</v>
      </c>
      <c r="G48" s="148" t="s">
        <v>1582</v>
      </c>
      <c r="H48" s="148" t="s">
        <v>60</v>
      </c>
      <c r="I48" s="149">
        <v>18500</v>
      </c>
      <c r="J48" s="132">
        <v>13700</v>
      </c>
      <c r="K48" s="535">
        <v>12337</v>
      </c>
      <c r="L48" s="536">
        <v>13583</v>
      </c>
      <c r="M48" s="536">
        <v>14327</v>
      </c>
    </row>
    <row r="49" spans="2:13" ht="80.25" customHeight="1" x14ac:dyDescent="0.3">
      <c r="B49" s="135">
        <v>7744</v>
      </c>
      <c r="C49" s="146" t="s">
        <v>337</v>
      </c>
      <c r="D49" s="146" t="s">
        <v>1637</v>
      </c>
      <c r="E49" s="147">
        <v>4</v>
      </c>
      <c r="F49" s="146" t="s">
        <v>1642</v>
      </c>
      <c r="G49" s="135" t="s">
        <v>1582</v>
      </c>
      <c r="H49" s="135" t="s">
        <v>60</v>
      </c>
      <c r="I49" s="515">
        <v>1</v>
      </c>
      <c r="J49" s="132" t="s">
        <v>1643</v>
      </c>
      <c r="K49" s="537">
        <v>0.21</v>
      </c>
      <c r="L49" s="534">
        <v>0.25</v>
      </c>
      <c r="M49" s="534">
        <v>0.32</v>
      </c>
    </row>
    <row r="50" spans="2:13" ht="75.75" customHeight="1" x14ac:dyDescent="0.3">
      <c r="B50" s="130">
        <v>7744</v>
      </c>
      <c r="C50" s="146" t="s">
        <v>337</v>
      </c>
      <c r="D50" s="146" t="s">
        <v>1637</v>
      </c>
      <c r="E50" s="150">
        <v>5</v>
      </c>
      <c r="F50" s="146" t="s">
        <v>1644</v>
      </c>
      <c r="G50" s="130" t="s">
        <v>1582</v>
      </c>
      <c r="H50" s="130" t="s">
        <v>60</v>
      </c>
      <c r="I50" s="131">
        <v>15000</v>
      </c>
      <c r="J50" s="132">
        <v>12300</v>
      </c>
      <c r="K50" s="535">
        <v>10918</v>
      </c>
      <c r="L50" s="536">
        <v>12794</v>
      </c>
      <c r="M50" s="536">
        <v>13592</v>
      </c>
    </row>
    <row r="51" spans="2:13" ht="72" customHeight="1" x14ac:dyDescent="0.3">
      <c r="B51" s="135">
        <v>7744</v>
      </c>
      <c r="C51" s="146" t="s">
        <v>337</v>
      </c>
      <c r="D51" s="146" t="s">
        <v>1637</v>
      </c>
      <c r="E51" s="147">
        <v>6</v>
      </c>
      <c r="F51" s="146" t="s">
        <v>1645</v>
      </c>
      <c r="G51" s="135" t="s">
        <v>1582</v>
      </c>
      <c r="H51" s="135" t="s">
        <v>60</v>
      </c>
      <c r="I51" s="515">
        <v>8300</v>
      </c>
      <c r="J51" s="132">
        <v>4500</v>
      </c>
      <c r="K51" s="535">
        <v>3248</v>
      </c>
      <c r="L51" s="536">
        <v>3966</v>
      </c>
      <c r="M51" s="536">
        <v>4440</v>
      </c>
    </row>
    <row r="52" spans="2:13" ht="50.1" customHeight="1" x14ac:dyDescent="0.3">
      <c r="B52" s="130">
        <v>7745</v>
      </c>
      <c r="C52" s="128" t="s">
        <v>128</v>
      </c>
      <c r="D52" s="128" t="s">
        <v>1646</v>
      </c>
      <c r="E52" s="129">
        <v>1</v>
      </c>
      <c r="F52" s="128" t="s">
        <v>1647</v>
      </c>
      <c r="G52" s="128" t="s">
        <v>1648</v>
      </c>
      <c r="H52" s="130" t="s">
        <v>45</v>
      </c>
      <c r="I52" s="131">
        <v>4500</v>
      </c>
      <c r="J52" s="132">
        <v>1500</v>
      </c>
      <c r="K52" s="518">
        <v>22</v>
      </c>
      <c r="L52" s="518">
        <v>22</v>
      </c>
      <c r="M52" s="518">
        <v>27</v>
      </c>
    </row>
    <row r="53" spans="2:13" ht="50.1" customHeight="1" x14ac:dyDescent="0.3">
      <c r="B53" s="135">
        <v>7745</v>
      </c>
      <c r="C53" s="133" t="s">
        <v>128</v>
      </c>
      <c r="D53" s="133" t="s">
        <v>1646</v>
      </c>
      <c r="E53" s="134">
        <v>2</v>
      </c>
      <c r="F53" s="133" t="s">
        <v>1649</v>
      </c>
      <c r="G53" s="135" t="s">
        <v>1582</v>
      </c>
      <c r="H53" s="135" t="s">
        <v>30</v>
      </c>
      <c r="I53" s="136">
        <v>1</v>
      </c>
      <c r="J53" s="511">
        <v>1</v>
      </c>
      <c r="K53" s="523">
        <v>0.9849</v>
      </c>
      <c r="L53" s="523">
        <v>0.99199999999999999</v>
      </c>
      <c r="M53" s="523">
        <v>0.99199999999999999</v>
      </c>
    </row>
    <row r="54" spans="2:13" ht="50.1" customHeight="1" x14ac:dyDescent="0.3">
      <c r="B54" s="130">
        <v>7745</v>
      </c>
      <c r="C54" s="128" t="s">
        <v>128</v>
      </c>
      <c r="D54" s="128" t="s">
        <v>1646</v>
      </c>
      <c r="E54" s="129">
        <v>3</v>
      </c>
      <c r="F54" s="128" t="s">
        <v>1650</v>
      </c>
      <c r="G54" s="130" t="s">
        <v>1582</v>
      </c>
      <c r="H54" s="130" t="s">
        <v>60</v>
      </c>
      <c r="I54" s="131">
        <v>2</v>
      </c>
      <c r="J54" s="511">
        <v>0</v>
      </c>
      <c r="K54" s="519">
        <v>0</v>
      </c>
      <c r="L54" s="519">
        <v>0</v>
      </c>
      <c r="M54" s="519">
        <v>0</v>
      </c>
    </row>
    <row r="55" spans="2:13" ht="58.5" x14ac:dyDescent="0.3">
      <c r="B55" s="135">
        <v>7745</v>
      </c>
      <c r="C55" s="133" t="s">
        <v>128</v>
      </c>
      <c r="D55" s="133" t="s">
        <v>1646</v>
      </c>
      <c r="E55" s="134">
        <v>4</v>
      </c>
      <c r="F55" s="133" t="s">
        <v>1651</v>
      </c>
      <c r="G55" s="135" t="s">
        <v>1582</v>
      </c>
      <c r="H55" s="135" t="s">
        <v>30</v>
      </c>
      <c r="I55" s="145">
        <v>1</v>
      </c>
      <c r="J55" s="511">
        <v>1</v>
      </c>
      <c r="K55" s="523">
        <v>0.9748</v>
      </c>
      <c r="L55" s="523">
        <v>0.97</v>
      </c>
      <c r="M55" s="523">
        <v>0.9738</v>
      </c>
    </row>
    <row r="56" spans="2:13" ht="50.1" customHeight="1" x14ac:dyDescent="0.3">
      <c r="B56" s="130">
        <v>7745</v>
      </c>
      <c r="C56" s="128" t="s">
        <v>128</v>
      </c>
      <c r="D56" s="128" t="s">
        <v>1646</v>
      </c>
      <c r="E56" s="129">
        <v>5</v>
      </c>
      <c r="F56" s="128" t="s">
        <v>1652</v>
      </c>
      <c r="G56" s="128" t="s">
        <v>1648</v>
      </c>
      <c r="H56" s="130" t="s">
        <v>30</v>
      </c>
      <c r="I56" s="144">
        <v>1</v>
      </c>
      <c r="J56" s="511">
        <v>1</v>
      </c>
      <c r="K56" s="523">
        <v>0</v>
      </c>
      <c r="L56" s="523">
        <v>0</v>
      </c>
      <c r="M56" s="523">
        <v>0</v>
      </c>
    </row>
    <row r="57" spans="2:13" ht="89.25" customHeight="1" x14ac:dyDescent="0.3">
      <c r="B57" s="135">
        <v>7745</v>
      </c>
      <c r="C57" s="133" t="s">
        <v>128</v>
      </c>
      <c r="D57" s="133" t="s">
        <v>1646</v>
      </c>
      <c r="E57" s="134">
        <v>6</v>
      </c>
      <c r="F57" s="133" t="s">
        <v>1653</v>
      </c>
      <c r="G57" s="135" t="s">
        <v>1582</v>
      </c>
      <c r="H57" s="135" t="s">
        <v>30</v>
      </c>
      <c r="I57" s="145">
        <v>1</v>
      </c>
      <c r="J57" s="511">
        <v>1</v>
      </c>
      <c r="K57" s="523">
        <v>1</v>
      </c>
      <c r="L57" s="523">
        <v>1</v>
      </c>
      <c r="M57" s="523">
        <v>1</v>
      </c>
    </row>
    <row r="58" spans="2:13" ht="50.1" customHeight="1" x14ac:dyDescent="0.3">
      <c r="B58" s="130">
        <v>7745</v>
      </c>
      <c r="C58" s="128" t="s">
        <v>128</v>
      </c>
      <c r="D58" s="128" t="s">
        <v>1646</v>
      </c>
      <c r="E58" s="129">
        <v>7</v>
      </c>
      <c r="F58" s="128" t="s">
        <v>1654</v>
      </c>
      <c r="G58" s="130" t="s">
        <v>1582</v>
      </c>
      <c r="H58" s="130" t="s">
        <v>45</v>
      </c>
      <c r="I58" s="131">
        <v>1200</v>
      </c>
      <c r="J58" s="132">
        <v>234</v>
      </c>
      <c r="K58" s="519">
        <v>65</v>
      </c>
      <c r="L58" s="519">
        <v>158</v>
      </c>
      <c r="M58" s="519">
        <v>223</v>
      </c>
    </row>
    <row r="59" spans="2:13" ht="50.1" customHeight="1" x14ac:dyDescent="0.3">
      <c r="B59" s="135">
        <v>7745</v>
      </c>
      <c r="C59" s="133" t="s">
        <v>128</v>
      </c>
      <c r="D59" s="133" t="s">
        <v>1646</v>
      </c>
      <c r="E59" s="134">
        <v>8</v>
      </c>
      <c r="F59" s="133" t="s">
        <v>1655</v>
      </c>
      <c r="G59" s="135" t="s">
        <v>1582</v>
      </c>
      <c r="H59" s="135" t="s">
        <v>45</v>
      </c>
      <c r="I59" s="515">
        <v>36000</v>
      </c>
      <c r="J59" s="132">
        <v>4569</v>
      </c>
      <c r="K59" s="526">
        <v>2319</v>
      </c>
      <c r="L59" s="526">
        <v>7302</v>
      </c>
      <c r="M59" s="526">
        <v>7941</v>
      </c>
    </row>
    <row r="60" spans="2:13" ht="50.1" customHeight="1" x14ac:dyDescent="0.3">
      <c r="B60" s="130">
        <v>7745</v>
      </c>
      <c r="C60" s="128" t="s">
        <v>128</v>
      </c>
      <c r="D60" s="128" t="s">
        <v>1646</v>
      </c>
      <c r="E60" s="129">
        <v>9</v>
      </c>
      <c r="F60" s="128" t="s">
        <v>1656</v>
      </c>
      <c r="G60" s="130" t="s">
        <v>1582</v>
      </c>
      <c r="H60" s="130" t="s">
        <v>60</v>
      </c>
      <c r="I60" s="131">
        <v>1</v>
      </c>
      <c r="J60" s="132" t="s">
        <v>1657</v>
      </c>
      <c r="K60" s="519">
        <v>0.46</v>
      </c>
      <c r="L60" s="519">
        <v>0.55000000000000004</v>
      </c>
      <c r="M60" s="519">
        <v>0.58199999999999996</v>
      </c>
    </row>
    <row r="61" spans="2:13" ht="50.1" customHeight="1" x14ac:dyDescent="0.3">
      <c r="B61" s="135">
        <v>7745</v>
      </c>
      <c r="C61" s="133" t="s">
        <v>128</v>
      </c>
      <c r="D61" s="133" t="s">
        <v>1646</v>
      </c>
      <c r="E61" s="134">
        <v>10</v>
      </c>
      <c r="F61" s="133" t="s">
        <v>1658</v>
      </c>
      <c r="G61" s="135" t="s">
        <v>1582</v>
      </c>
      <c r="H61" s="135" t="s">
        <v>60</v>
      </c>
      <c r="I61" s="515">
        <v>1</v>
      </c>
      <c r="J61" s="132" t="s">
        <v>1657</v>
      </c>
      <c r="K61" s="519">
        <v>0.36</v>
      </c>
      <c r="L61" s="519">
        <v>0.55000000000000004</v>
      </c>
      <c r="M61" s="519">
        <v>0.58499999999999996</v>
      </c>
    </row>
    <row r="62" spans="2:13" ht="50.1" customHeight="1" x14ac:dyDescent="0.3">
      <c r="B62" s="130">
        <v>7745</v>
      </c>
      <c r="C62" s="128" t="s">
        <v>128</v>
      </c>
      <c r="D62" s="128" t="s">
        <v>1646</v>
      </c>
      <c r="E62" s="129">
        <v>11</v>
      </c>
      <c r="F62" s="128" t="s">
        <v>1659</v>
      </c>
      <c r="G62" s="130" t="s">
        <v>1582</v>
      </c>
      <c r="H62" s="130" t="s">
        <v>30</v>
      </c>
      <c r="I62" s="131">
        <v>15000</v>
      </c>
      <c r="J62" s="132">
        <v>15000</v>
      </c>
      <c r="K62" s="526">
        <v>11138</v>
      </c>
      <c r="L62" s="526">
        <v>15737</v>
      </c>
      <c r="M62" s="526">
        <v>18282</v>
      </c>
    </row>
    <row r="63" spans="2:13" ht="50.1" customHeight="1" x14ac:dyDescent="0.3">
      <c r="B63" s="135">
        <v>7748</v>
      </c>
      <c r="C63" s="133" t="s">
        <v>1660</v>
      </c>
      <c r="D63" s="133" t="s">
        <v>1661</v>
      </c>
      <c r="E63" s="134">
        <v>1</v>
      </c>
      <c r="F63" s="133" t="s">
        <v>1662</v>
      </c>
      <c r="G63" s="135" t="s">
        <v>1582</v>
      </c>
      <c r="H63" s="135" t="s">
        <v>30</v>
      </c>
      <c r="I63" s="145">
        <v>1</v>
      </c>
      <c r="J63" s="511">
        <v>1</v>
      </c>
      <c r="K63" s="516">
        <v>0.16</v>
      </c>
      <c r="L63" s="516">
        <v>0.45</v>
      </c>
      <c r="M63" s="516">
        <v>0.72</v>
      </c>
    </row>
    <row r="64" spans="2:13" ht="50.1" customHeight="1" x14ac:dyDescent="0.3">
      <c r="B64" s="130">
        <v>7748</v>
      </c>
      <c r="C64" s="128" t="s">
        <v>1660</v>
      </c>
      <c r="D64" s="128" t="s">
        <v>1661</v>
      </c>
      <c r="E64" s="129">
        <v>2</v>
      </c>
      <c r="F64" s="128" t="s">
        <v>1663</v>
      </c>
      <c r="G64" s="130" t="s">
        <v>1582</v>
      </c>
      <c r="H64" s="130" t="s">
        <v>60</v>
      </c>
      <c r="I64" s="138">
        <v>0.48</v>
      </c>
      <c r="J64" s="511">
        <v>0.47</v>
      </c>
      <c r="K64" s="523">
        <v>0.46789999999999998</v>
      </c>
      <c r="L64" s="523">
        <v>0.46929999999999999</v>
      </c>
      <c r="M64" s="523">
        <v>0.47060000000000002</v>
      </c>
    </row>
    <row r="65" spans="2:13" ht="50.1" customHeight="1" x14ac:dyDescent="0.3">
      <c r="B65" s="135">
        <v>7748</v>
      </c>
      <c r="C65" s="133" t="s">
        <v>1660</v>
      </c>
      <c r="D65" s="133" t="s">
        <v>1661</v>
      </c>
      <c r="E65" s="134">
        <v>3</v>
      </c>
      <c r="F65" s="133" t="s">
        <v>1664</v>
      </c>
      <c r="G65" s="135" t="s">
        <v>1582</v>
      </c>
      <c r="H65" s="135" t="s">
        <v>60</v>
      </c>
      <c r="I65" s="145">
        <v>1</v>
      </c>
      <c r="J65" s="511">
        <v>0.65</v>
      </c>
      <c r="K65" s="523">
        <v>0.41110000000000002</v>
      </c>
      <c r="L65" s="523">
        <v>0.42720000000000002</v>
      </c>
      <c r="M65" s="523">
        <v>0.54630000000000001</v>
      </c>
    </row>
    <row r="66" spans="2:13" ht="50.1" customHeight="1" x14ac:dyDescent="0.3">
      <c r="B66" s="130">
        <v>7748</v>
      </c>
      <c r="C66" s="128" t="s">
        <v>1660</v>
      </c>
      <c r="D66" s="128" t="s">
        <v>1661</v>
      </c>
      <c r="E66" s="129">
        <v>4</v>
      </c>
      <c r="F66" s="128" t="s">
        <v>1665</v>
      </c>
      <c r="G66" s="130" t="s">
        <v>1582</v>
      </c>
      <c r="H66" s="130" t="s">
        <v>30</v>
      </c>
      <c r="I66" s="144">
        <v>1</v>
      </c>
      <c r="J66" s="511">
        <v>1</v>
      </c>
      <c r="K66" s="525">
        <v>0.24</v>
      </c>
      <c r="L66" s="523">
        <v>0.48499999999999999</v>
      </c>
      <c r="M66" s="523">
        <v>0.72499999999999998</v>
      </c>
    </row>
    <row r="67" spans="2:13" ht="50.1" customHeight="1" x14ac:dyDescent="0.3">
      <c r="B67" s="135">
        <v>7748</v>
      </c>
      <c r="C67" s="133" t="s">
        <v>1660</v>
      </c>
      <c r="D67" s="133" t="s">
        <v>1661</v>
      </c>
      <c r="E67" s="134">
        <v>5</v>
      </c>
      <c r="F67" s="133" t="s">
        <v>1666</v>
      </c>
      <c r="G67" s="135" t="s">
        <v>1582</v>
      </c>
      <c r="H67" s="135" t="s">
        <v>60</v>
      </c>
      <c r="I67" s="515">
        <v>1</v>
      </c>
      <c r="J67" s="132" t="s">
        <v>1631</v>
      </c>
      <c r="K67" s="538">
        <v>0.4</v>
      </c>
      <c r="L67" s="538">
        <v>0.49</v>
      </c>
      <c r="M67" s="538">
        <v>0.59</v>
      </c>
    </row>
    <row r="68" spans="2:13" ht="50.1" customHeight="1" x14ac:dyDescent="0.3">
      <c r="B68" s="130">
        <v>7748</v>
      </c>
      <c r="C68" s="128" t="s">
        <v>1660</v>
      </c>
      <c r="D68" s="128" t="s">
        <v>1661</v>
      </c>
      <c r="E68" s="129">
        <v>6</v>
      </c>
      <c r="F68" s="128" t="s">
        <v>1667</v>
      </c>
      <c r="G68" s="130" t="s">
        <v>1582</v>
      </c>
      <c r="H68" s="130" t="s">
        <v>60</v>
      </c>
      <c r="I68" s="144">
        <v>1</v>
      </c>
      <c r="J68" s="511">
        <v>0.7</v>
      </c>
      <c r="K68" s="523">
        <v>0.39600000000000002</v>
      </c>
      <c r="L68" s="523">
        <v>0.49199999999999999</v>
      </c>
      <c r="M68" s="523">
        <v>0.58799999999999997</v>
      </c>
    </row>
    <row r="69" spans="2:13" ht="50.1" customHeight="1" x14ac:dyDescent="0.3">
      <c r="B69" s="135">
        <v>7748</v>
      </c>
      <c r="C69" s="133" t="s">
        <v>1660</v>
      </c>
      <c r="D69" s="133" t="s">
        <v>1661</v>
      </c>
      <c r="E69" s="134">
        <v>7</v>
      </c>
      <c r="F69" s="133" t="s">
        <v>1668</v>
      </c>
      <c r="G69" s="135" t="s">
        <v>1582</v>
      </c>
      <c r="H69" s="135" t="s">
        <v>60</v>
      </c>
      <c r="I69" s="145">
        <v>1</v>
      </c>
      <c r="J69" s="511">
        <v>0.7</v>
      </c>
      <c r="K69" s="523">
        <v>0.36</v>
      </c>
      <c r="L69" s="523">
        <v>0.48</v>
      </c>
      <c r="M69" s="523">
        <v>0.6</v>
      </c>
    </row>
    <row r="70" spans="2:13" ht="50.1" customHeight="1" x14ac:dyDescent="0.3">
      <c r="B70" s="130">
        <v>7749</v>
      </c>
      <c r="C70" s="128" t="s">
        <v>148</v>
      </c>
      <c r="D70" s="128" t="s">
        <v>1669</v>
      </c>
      <c r="E70" s="129">
        <v>1</v>
      </c>
      <c r="F70" s="128" t="s">
        <v>1670</v>
      </c>
      <c r="G70" s="130" t="s">
        <v>1582</v>
      </c>
      <c r="H70" s="130" t="s">
        <v>45</v>
      </c>
      <c r="I70" s="131">
        <v>1</v>
      </c>
      <c r="J70" s="132" t="s">
        <v>1643</v>
      </c>
      <c r="K70" s="518">
        <v>0.08</v>
      </c>
      <c r="L70" s="518">
        <v>0.18</v>
      </c>
      <c r="M70" s="518">
        <v>0.28999999999999998</v>
      </c>
    </row>
    <row r="71" spans="2:13" ht="50.1" customHeight="1" x14ac:dyDescent="0.3">
      <c r="B71" s="135">
        <v>7749</v>
      </c>
      <c r="C71" s="133" t="s">
        <v>148</v>
      </c>
      <c r="D71" s="133" t="s">
        <v>1669</v>
      </c>
      <c r="E71" s="134">
        <v>2</v>
      </c>
      <c r="F71" s="133" t="s">
        <v>1671</v>
      </c>
      <c r="G71" s="135" t="s">
        <v>1582</v>
      </c>
      <c r="H71" s="135" t="s">
        <v>45</v>
      </c>
      <c r="I71" s="515">
        <v>412</v>
      </c>
      <c r="J71" s="132">
        <v>150</v>
      </c>
      <c r="K71" s="519">
        <v>19</v>
      </c>
      <c r="L71" s="519">
        <v>72</v>
      </c>
      <c r="M71" s="519">
        <v>102</v>
      </c>
    </row>
    <row r="72" spans="2:13" ht="50.1" customHeight="1" x14ac:dyDescent="0.3">
      <c r="B72" s="130">
        <v>7749</v>
      </c>
      <c r="C72" s="128" t="s">
        <v>148</v>
      </c>
      <c r="D72" s="128" t="s">
        <v>1669</v>
      </c>
      <c r="E72" s="129">
        <v>3</v>
      </c>
      <c r="F72" s="151" t="s">
        <v>1672</v>
      </c>
      <c r="G72" s="130" t="s">
        <v>1582</v>
      </c>
      <c r="H72" s="130" t="s">
        <v>45</v>
      </c>
      <c r="I72" s="152">
        <v>151.41800000000001</v>
      </c>
      <c r="J72" s="132">
        <v>43310</v>
      </c>
      <c r="K72" s="526">
        <v>19815</v>
      </c>
      <c r="L72" s="526">
        <v>32096</v>
      </c>
      <c r="M72" s="526">
        <v>38112</v>
      </c>
    </row>
    <row r="73" spans="2:13" ht="50.1" customHeight="1" x14ac:dyDescent="0.3">
      <c r="B73" s="135">
        <v>7749</v>
      </c>
      <c r="C73" s="133" t="s">
        <v>148</v>
      </c>
      <c r="D73" s="133" t="s">
        <v>1669</v>
      </c>
      <c r="E73" s="134">
        <v>4</v>
      </c>
      <c r="F73" s="133" t="s">
        <v>1673</v>
      </c>
      <c r="G73" s="135" t="s">
        <v>1615</v>
      </c>
      <c r="H73" s="135" t="s">
        <v>45</v>
      </c>
      <c r="I73" s="153">
        <v>20</v>
      </c>
      <c r="J73" s="132">
        <v>6</v>
      </c>
      <c r="K73" s="519" t="s">
        <v>1674</v>
      </c>
      <c r="L73" s="519" t="s">
        <v>1674</v>
      </c>
      <c r="M73" s="519">
        <v>0</v>
      </c>
    </row>
    <row r="74" spans="2:13" ht="50.1" customHeight="1" x14ac:dyDescent="0.3">
      <c r="B74" s="130">
        <v>7752</v>
      </c>
      <c r="C74" s="128" t="s">
        <v>158</v>
      </c>
      <c r="D74" s="128" t="s">
        <v>1675</v>
      </c>
      <c r="E74" s="129">
        <v>1</v>
      </c>
      <c r="F74" s="128" t="s">
        <v>1676</v>
      </c>
      <c r="G74" s="130" t="s">
        <v>1602</v>
      </c>
      <c r="H74" s="130" t="s">
        <v>30</v>
      </c>
      <c r="I74" s="144">
        <v>1</v>
      </c>
      <c r="J74" s="511">
        <v>1</v>
      </c>
      <c r="K74" s="528">
        <v>1</v>
      </c>
      <c r="L74" s="523">
        <v>1</v>
      </c>
      <c r="M74" s="523" t="s">
        <v>1677</v>
      </c>
    </row>
    <row r="75" spans="2:13" ht="50.1" customHeight="1" x14ac:dyDescent="0.3">
      <c r="B75" s="135">
        <v>7752</v>
      </c>
      <c r="C75" s="133" t="s">
        <v>158</v>
      </c>
      <c r="D75" s="133" t="s">
        <v>1675</v>
      </c>
      <c r="E75" s="134">
        <v>2</v>
      </c>
      <c r="F75" s="133" t="s">
        <v>1678</v>
      </c>
      <c r="G75" s="135" t="s">
        <v>1582</v>
      </c>
      <c r="H75" s="135" t="s">
        <v>60</v>
      </c>
      <c r="I75" s="539">
        <v>1</v>
      </c>
      <c r="J75" s="132" t="s">
        <v>1266</v>
      </c>
      <c r="K75" s="538">
        <v>0.33971428571428569</v>
      </c>
      <c r="L75" s="540">
        <v>0.40971400000000002</v>
      </c>
      <c r="M75" s="540">
        <v>0.45</v>
      </c>
    </row>
    <row r="76" spans="2:13" ht="50.1" customHeight="1" x14ac:dyDescent="0.3">
      <c r="B76" s="130">
        <v>7752</v>
      </c>
      <c r="C76" s="128" t="s">
        <v>158</v>
      </c>
      <c r="D76" s="128" t="s">
        <v>1675</v>
      </c>
      <c r="E76" s="129">
        <v>3</v>
      </c>
      <c r="F76" s="128" t="s">
        <v>1679</v>
      </c>
      <c r="G76" s="130" t="s">
        <v>1582</v>
      </c>
      <c r="H76" s="130" t="s">
        <v>60</v>
      </c>
      <c r="I76" s="152">
        <v>1</v>
      </c>
      <c r="J76" s="132" t="s">
        <v>1266</v>
      </c>
      <c r="K76" s="538">
        <v>0.3506933333333333</v>
      </c>
      <c r="L76" s="540">
        <v>0.41751300000000002</v>
      </c>
      <c r="M76" s="540">
        <v>0.45</v>
      </c>
    </row>
    <row r="77" spans="2:13" ht="50.1" customHeight="1" x14ac:dyDescent="0.3">
      <c r="B77" s="135">
        <v>7753</v>
      </c>
      <c r="C77" s="133" t="s">
        <v>371</v>
      </c>
      <c r="D77" s="133" t="s">
        <v>1680</v>
      </c>
      <c r="E77" s="134">
        <v>1</v>
      </c>
      <c r="F77" s="133" t="s">
        <v>1681</v>
      </c>
      <c r="G77" s="135" t="s">
        <v>1582</v>
      </c>
      <c r="H77" s="135" t="s">
        <v>45</v>
      </c>
      <c r="I77" s="153">
        <v>70000</v>
      </c>
      <c r="J77" s="132">
        <v>19255</v>
      </c>
      <c r="K77" s="521">
        <v>3553</v>
      </c>
      <c r="L77" s="521">
        <v>11940</v>
      </c>
      <c r="M77" s="693">
        <v>17558</v>
      </c>
    </row>
    <row r="78" spans="2:13" ht="50.1" customHeight="1" x14ac:dyDescent="0.3">
      <c r="B78" s="130">
        <v>7753</v>
      </c>
      <c r="C78" s="128" t="s">
        <v>371</v>
      </c>
      <c r="D78" s="128" t="s">
        <v>1680</v>
      </c>
      <c r="E78" s="129">
        <v>2</v>
      </c>
      <c r="F78" s="128" t="s">
        <v>1682</v>
      </c>
      <c r="G78" s="130" t="s">
        <v>1582</v>
      </c>
      <c r="H78" s="130" t="s">
        <v>45</v>
      </c>
      <c r="I78" s="152">
        <v>10000</v>
      </c>
      <c r="J78" s="132">
        <v>2441</v>
      </c>
      <c r="K78" s="526">
        <v>659</v>
      </c>
      <c r="L78" s="541">
        <v>2410</v>
      </c>
      <c r="M78" s="541">
        <v>2523</v>
      </c>
    </row>
    <row r="79" spans="2:13" ht="50.1" customHeight="1" x14ac:dyDescent="0.3">
      <c r="B79" s="135">
        <v>7753</v>
      </c>
      <c r="C79" s="133" t="s">
        <v>371</v>
      </c>
      <c r="D79" s="133" t="s">
        <v>1680</v>
      </c>
      <c r="E79" s="134">
        <v>3</v>
      </c>
      <c r="F79" s="133" t="s">
        <v>1683</v>
      </c>
      <c r="G79" s="135" t="s">
        <v>1602</v>
      </c>
      <c r="H79" s="135" t="s">
        <v>30</v>
      </c>
      <c r="I79" s="153">
        <v>1</v>
      </c>
      <c r="J79" s="132" t="s">
        <v>1684</v>
      </c>
      <c r="K79" s="519">
        <v>0.22</v>
      </c>
      <c r="L79" s="530">
        <v>0.53</v>
      </c>
      <c r="M79" s="530">
        <v>0.63</v>
      </c>
    </row>
    <row r="80" spans="2:13" ht="50.1" customHeight="1" x14ac:dyDescent="0.3">
      <c r="B80" s="130">
        <v>7753</v>
      </c>
      <c r="C80" s="128" t="s">
        <v>371</v>
      </c>
      <c r="D80" s="128" t="s">
        <v>1680</v>
      </c>
      <c r="E80" s="129">
        <v>4</v>
      </c>
      <c r="F80" s="128" t="s">
        <v>1685</v>
      </c>
      <c r="G80" s="130" t="s">
        <v>1602</v>
      </c>
      <c r="H80" s="130" t="s">
        <v>1390</v>
      </c>
      <c r="I80" s="152">
        <v>1</v>
      </c>
      <c r="J80" s="132" t="s">
        <v>1686</v>
      </c>
      <c r="K80" s="519">
        <v>7.0000000000000001E-3</v>
      </c>
      <c r="L80" s="530">
        <v>0.05</v>
      </c>
      <c r="M80" s="530">
        <v>0.06</v>
      </c>
    </row>
    <row r="81" spans="2:13" ht="50.1" customHeight="1" x14ac:dyDescent="0.3">
      <c r="B81" s="135">
        <v>7756</v>
      </c>
      <c r="C81" s="133" t="s">
        <v>178</v>
      </c>
      <c r="D81" s="133" t="s">
        <v>1687</v>
      </c>
      <c r="E81" s="134">
        <v>1</v>
      </c>
      <c r="F81" s="133" t="s">
        <v>1688</v>
      </c>
      <c r="G81" s="135" t="s">
        <v>1582</v>
      </c>
      <c r="H81" s="135" t="s">
        <v>45</v>
      </c>
      <c r="I81" s="515">
        <v>1</v>
      </c>
      <c r="J81" s="132" t="s">
        <v>1621</v>
      </c>
      <c r="K81" s="514">
        <v>0.09</v>
      </c>
      <c r="L81" s="514">
        <v>0.22</v>
      </c>
      <c r="M81" s="514">
        <v>0.22</v>
      </c>
    </row>
    <row r="82" spans="2:13" ht="44.25" x14ac:dyDescent="0.3">
      <c r="B82" s="130">
        <v>7756</v>
      </c>
      <c r="C82" s="128" t="s">
        <v>178</v>
      </c>
      <c r="D82" s="128" t="s">
        <v>1687</v>
      </c>
      <c r="E82" s="129">
        <v>2</v>
      </c>
      <c r="F82" s="128" t="s">
        <v>1689</v>
      </c>
      <c r="G82" s="130" t="s">
        <v>1582</v>
      </c>
      <c r="H82" s="130" t="s">
        <v>45</v>
      </c>
      <c r="I82" s="131">
        <v>7.5439999999999996</v>
      </c>
      <c r="J82" s="132">
        <v>1787</v>
      </c>
      <c r="K82" s="526">
        <v>0</v>
      </c>
      <c r="L82" s="526">
        <v>448</v>
      </c>
      <c r="M82" s="526">
        <v>741</v>
      </c>
    </row>
    <row r="83" spans="2:13" ht="50.1" customHeight="1" x14ac:dyDescent="0.3">
      <c r="B83" s="135">
        <v>7756</v>
      </c>
      <c r="C83" s="133" t="s">
        <v>178</v>
      </c>
      <c r="D83" s="133" t="s">
        <v>1687</v>
      </c>
      <c r="E83" s="134">
        <v>3</v>
      </c>
      <c r="F83" s="133" t="s">
        <v>1690</v>
      </c>
      <c r="G83" s="135" t="s">
        <v>1582</v>
      </c>
      <c r="H83" s="135" t="s">
        <v>30</v>
      </c>
      <c r="I83" s="515">
        <v>1</v>
      </c>
      <c r="J83" s="132">
        <v>1</v>
      </c>
      <c r="K83" s="519">
        <v>0.186</v>
      </c>
      <c r="L83" s="519">
        <v>0.48</v>
      </c>
      <c r="M83" s="519">
        <v>0.75</v>
      </c>
    </row>
    <row r="84" spans="2:13" ht="50.1" customHeight="1" x14ac:dyDescent="0.3">
      <c r="B84" s="130">
        <v>7756</v>
      </c>
      <c r="C84" s="128" t="s">
        <v>178</v>
      </c>
      <c r="D84" s="128" t="s">
        <v>1687</v>
      </c>
      <c r="E84" s="129">
        <v>4</v>
      </c>
      <c r="F84" s="128" t="s">
        <v>1691</v>
      </c>
      <c r="G84" s="130" t="s">
        <v>1582</v>
      </c>
      <c r="H84" s="130" t="s">
        <v>45</v>
      </c>
      <c r="I84" s="131">
        <v>2</v>
      </c>
      <c r="J84" s="132" t="s">
        <v>1657</v>
      </c>
      <c r="K84" s="519">
        <v>0.23100000000000001</v>
      </c>
      <c r="L84" s="519">
        <v>0.37</v>
      </c>
      <c r="M84" s="519">
        <v>0.48899999999999999</v>
      </c>
    </row>
    <row r="85" spans="2:13" ht="66.75" customHeight="1" x14ac:dyDescent="0.3">
      <c r="B85" s="135">
        <v>7756</v>
      </c>
      <c r="C85" s="133" t="s">
        <v>178</v>
      </c>
      <c r="D85" s="133" t="s">
        <v>1687</v>
      </c>
      <c r="E85" s="134">
        <v>5</v>
      </c>
      <c r="F85" s="133" t="s">
        <v>1692</v>
      </c>
      <c r="G85" s="135" t="s">
        <v>1582</v>
      </c>
      <c r="H85" s="135" t="s">
        <v>45</v>
      </c>
      <c r="I85" s="515">
        <v>16000</v>
      </c>
      <c r="J85" s="132">
        <v>4251</v>
      </c>
      <c r="K85" s="526">
        <v>1380</v>
      </c>
      <c r="L85" s="526">
        <v>3353</v>
      </c>
      <c r="M85" s="526">
        <v>4469</v>
      </c>
    </row>
    <row r="86" spans="2:13" ht="44.25" x14ac:dyDescent="0.3">
      <c r="B86" s="130">
        <v>7757</v>
      </c>
      <c r="C86" s="128" t="s">
        <v>188</v>
      </c>
      <c r="D86" s="128" t="s">
        <v>1693</v>
      </c>
      <c r="E86" s="129">
        <v>1</v>
      </c>
      <c r="F86" s="128" t="s">
        <v>1694</v>
      </c>
      <c r="G86" s="130" t="s">
        <v>1582</v>
      </c>
      <c r="H86" s="130" t="s">
        <v>60</v>
      </c>
      <c r="I86" s="131">
        <v>1</v>
      </c>
      <c r="J86" s="132" t="s">
        <v>1657</v>
      </c>
      <c r="K86" s="542">
        <v>0.33</v>
      </c>
      <c r="L86" s="542">
        <v>0.44</v>
      </c>
      <c r="M86" s="542">
        <v>0.5</v>
      </c>
    </row>
    <row r="87" spans="2:13" ht="50.1" customHeight="1" x14ac:dyDescent="0.3">
      <c r="B87" s="135">
        <v>7757</v>
      </c>
      <c r="C87" s="133" t="s">
        <v>188</v>
      </c>
      <c r="D87" s="133" t="s">
        <v>1693</v>
      </c>
      <c r="E87" s="134">
        <v>2</v>
      </c>
      <c r="F87" s="133" t="s">
        <v>1695</v>
      </c>
      <c r="G87" s="135" t="s">
        <v>1582</v>
      </c>
      <c r="H87" s="135" t="s">
        <v>60</v>
      </c>
      <c r="I87" s="515">
        <v>1</v>
      </c>
      <c r="J87" s="132" t="s">
        <v>1657</v>
      </c>
      <c r="K87" s="519">
        <v>0.34</v>
      </c>
      <c r="L87" s="538">
        <v>0.45</v>
      </c>
      <c r="M87" s="538">
        <v>0.5</v>
      </c>
    </row>
    <row r="88" spans="2:13" ht="50.1" customHeight="1" x14ac:dyDescent="0.3">
      <c r="B88" s="130">
        <v>7757</v>
      </c>
      <c r="C88" s="128" t="s">
        <v>188</v>
      </c>
      <c r="D88" s="128" t="s">
        <v>1693</v>
      </c>
      <c r="E88" s="129">
        <v>3</v>
      </c>
      <c r="F88" s="128" t="s">
        <v>1696</v>
      </c>
      <c r="G88" s="130" t="s">
        <v>1582</v>
      </c>
      <c r="H88" s="130" t="s">
        <v>30</v>
      </c>
      <c r="I88" s="131">
        <v>17000</v>
      </c>
      <c r="J88" s="132">
        <v>17000</v>
      </c>
      <c r="K88" s="526">
        <v>6386</v>
      </c>
      <c r="L88" s="526">
        <v>9473</v>
      </c>
      <c r="M88" s="526">
        <v>13345</v>
      </c>
    </row>
    <row r="89" spans="2:13" ht="50.1" customHeight="1" x14ac:dyDescent="0.3">
      <c r="B89" s="135">
        <v>7757</v>
      </c>
      <c r="C89" s="133" t="s">
        <v>188</v>
      </c>
      <c r="D89" s="133" t="s">
        <v>1693</v>
      </c>
      <c r="E89" s="134">
        <v>4</v>
      </c>
      <c r="F89" s="133" t="s">
        <v>1697</v>
      </c>
      <c r="G89" s="135" t="s">
        <v>1582</v>
      </c>
      <c r="H89" s="135" t="s">
        <v>30</v>
      </c>
      <c r="I89" s="515">
        <v>9.7949999999999999</v>
      </c>
      <c r="J89" s="132">
        <v>9795</v>
      </c>
      <c r="K89" s="526">
        <v>5982</v>
      </c>
      <c r="L89" s="526">
        <v>7397</v>
      </c>
      <c r="M89" s="526">
        <v>8528</v>
      </c>
    </row>
    <row r="90" spans="2:13" ht="50.1" customHeight="1" x14ac:dyDescent="0.3">
      <c r="B90" s="130">
        <v>7757</v>
      </c>
      <c r="C90" s="128" t="s">
        <v>188</v>
      </c>
      <c r="D90" s="128" t="s">
        <v>1693</v>
      </c>
      <c r="E90" s="129">
        <v>5</v>
      </c>
      <c r="F90" s="128" t="s">
        <v>1698</v>
      </c>
      <c r="G90" s="130" t="s">
        <v>1582</v>
      </c>
      <c r="H90" s="130" t="s">
        <v>60</v>
      </c>
      <c r="I90" s="131">
        <v>1</v>
      </c>
      <c r="J90" s="132" t="s">
        <v>1657</v>
      </c>
      <c r="K90" s="519">
        <v>0.32</v>
      </c>
      <c r="L90" s="519">
        <v>0.45</v>
      </c>
      <c r="M90" s="519">
        <v>0.48</v>
      </c>
    </row>
    <row r="91" spans="2:13" ht="58.5" customHeight="1" x14ac:dyDescent="0.3">
      <c r="B91" s="135">
        <v>7768</v>
      </c>
      <c r="C91" s="133" t="s">
        <v>196</v>
      </c>
      <c r="D91" s="133" t="s">
        <v>1699</v>
      </c>
      <c r="E91" s="134">
        <v>1</v>
      </c>
      <c r="F91" s="133" t="s">
        <v>1700</v>
      </c>
      <c r="G91" s="135" t="s">
        <v>1582</v>
      </c>
      <c r="H91" s="135" t="s">
        <v>30</v>
      </c>
      <c r="I91" s="543">
        <v>1</v>
      </c>
      <c r="J91" s="511">
        <v>1</v>
      </c>
      <c r="K91" s="544">
        <v>1</v>
      </c>
      <c r="L91" s="544">
        <v>1</v>
      </c>
      <c r="M91" s="544">
        <v>1</v>
      </c>
    </row>
    <row r="92" spans="2:13" ht="50.1" customHeight="1" x14ac:dyDescent="0.3">
      <c r="B92" s="130">
        <v>7768</v>
      </c>
      <c r="C92" s="128" t="s">
        <v>196</v>
      </c>
      <c r="D92" s="128" t="s">
        <v>1699</v>
      </c>
      <c r="E92" s="129">
        <v>2</v>
      </c>
      <c r="F92" s="128" t="s">
        <v>1701</v>
      </c>
      <c r="G92" s="130" t="s">
        <v>1582</v>
      </c>
      <c r="H92" s="130" t="s">
        <v>45</v>
      </c>
      <c r="I92" s="131">
        <v>27.024999999999999</v>
      </c>
      <c r="J92" s="132">
        <v>7644</v>
      </c>
      <c r="K92" s="526">
        <v>101</v>
      </c>
      <c r="L92" s="526">
        <v>1516</v>
      </c>
      <c r="M92" s="526">
        <v>3023</v>
      </c>
    </row>
    <row r="93" spans="2:13" ht="50.1" customHeight="1" x14ac:dyDescent="0.3">
      <c r="B93" s="135">
        <v>7768</v>
      </c>
      <c r="C93" s="133" t="s">
        <v>196</v>
      </c>
      <c r="D93" s="133" t="s">
        <v>1699</v>
      </c>
      <c r="E93" s="134">
        <v>3</v>
      </c>
      <c r="F93" s="133" t="s">
        <v>1702</v>
      </c>
      <c r="G93" s="135" t="s">
        <v>1582</v>
      </c>
      <c r="H93" s="135" t="s">
        <v>45</v>
      </c>
      <c r="I93" s="515">
        <v>15000</v>
      </c>
      <c r="J93" s="132">
        <v>5000</v>
      </c>
      <c r="K93" s="526">
        <v>1024</v>
      </c>
      <c r="L93" s="526">
        <v>1222</v>
      </c>
      <c r="M93" s="526">
        <v>2233</v>
      </c>
    </row>
    <row r="94" spans="2:13" ht="50.1" customHeight="1" x14ac:dyDescent="0.3">
      <c r="B94" s="130">
        <v>7768</v>
      </c>
      <c r="C94" s="128" t="s">
        <v>196</v>
      </c>
      <c r="D94" s="128" t="s">
        <v>1699</v>
      </c>
      <c r="E94" s="129">
        <v>4</v>
      </c>
      <c r="F94" s="128" t="s">
        <v>1703</v>
      </c>
      <c r="G94" s="130" t="s">
        <v>1582</v>
      </c>
      <c r="H94" s="130" t="s">
        <v>45</v>
      </c>
      <c r="I94" s="131">
        <v>4300</v>
      </c>
      <c r="J94" s="132">
        <v>1536</v>
      </c>
      <c r="K94" s="526">
        <v>17</v>
      </c>
      <c r="L94" s="526">
        <v>22</v>
      </c>
      <c r="M94" s="526">
        <v>22</v>
      </c>
    </row>
    <row r="95" spans="2:13" ht="72.75" x14ac:dyDescent="0.3">
      <c r="B95" s="135">
        <v>7770</v>
      </c>
      <c r="C95" s="133" t="s">
        <v>204</v>
      </c>
      <c r="D95" s="133" t="s">
        <v>1704</v>
      </c>
      <c r="E95" s="134">
        <v>1</v>
      </c>
      <c r="F95" s="133" t="s">
        <v>1705</v>
      </c>
      <c r="G95" s="135" t="s">
        <v>1706</v>
      </c>
      <c r="H95" s="135" t="s">
        <v>60</v>
      </c>
      <c r="I95" s="440">
        <v>92500</v>
      </c>
      <c r="J95" s="132">
        <v>89838</v>
      </c>
      <c r="K95" s="545">
        <v>89838</v>
      </c>
      <c r="L95" s="526">
        <v>89840</v>
      </c>
      <c r="M95" s="526">
        <v>89941</v>
      </c>
    </row>
    <row r="96" spans="2:13" ht="72.75" x14ac:dyDescent="0.3">
      <c r="B96" s="130">
        <v>7770</v>
      </c>
      <c r="C96" s="128" t="s">
        <v>204</v>
      </c>
      <c r="D96" s="128" t="s">
        <v>1704</v>
      </c>
      <c r="E96" s="129">
        <v>2</v>
      </c>
      <c r="F96" s="128" t="s">
        <v>1707</v>
      </c>
      <c r="G96" s="130" t="s">
        <v>1648</v>
      </c>
      <c r="H96" s="130" t="s">
        <v>60</v>
      </c>
      <c r="I96" s="154">
        <v>38300</v>
      </c>
      <c r="J96" s="132">
        <v>30600</v>
      </c>
      <c r="K96" s="526">
        <v>25092</v>
      </c>
      <c r="L96" s="526">
        <v>27482</v>
      </c>
      <c r="M96" s="526">
        <v>35091</v>
      </c>
    </row>
    <row r="97" spans="2:13" ht="72.75" x14ac:dyDescent="0.3">
      <c r="B97" s="135">
        <v>7770</v>
      </c>
      <c r="C97" s="133" t="s">
        <v>204</v>
      </c>
      <c r="D97" s="133" t="s">
        <v>1704</v>
      </c>
      <c r="E97" s="134">
        <v>3</v>
      </c>
      <c r="F97" s="133" t="s">
        <v>1708</v>
      </c>
      <c r="G97" s="135" t="s">
        <v>1706</v>
      </c>
      <c r="H97" s="135" t="s">
        <v>60</v>
      </c>
      <c r="I97" s="515">
        <v>940</v>
      </c>
      <c r="J97" s="132">
        <v>1320</v>
      </c>
      <c r="K97" s="526">
        <v>948</v>
      </c>
      <c r="L97" s="526">
        <v>974</v>
      </c>
      <c r="M97" s="526">
        <v>1257</v>
      </c>
    </row>
    <row r="98" spans="2:13" ht="72.75" x14ac:dyDescent="0.3">
      <c r="B98" s="130">
        <v>7770</v>
      </c>
      <c r="C98" s="128" t="s">
        <v>204</v>
      </c>
      <c r="D98" s="128" t="s">
        <v>1704</v>
      </c>
      <c r="E98" s="129">
        <v>4</v>
      </c>
      <c r="F98" s="128" t="s">
        <v>1709</v>
      </c>
      <c r="G98" s="130" t="s">
        <v>1648</v>
      </c>
      <c r="H98" s="130" t="s">
        <v>60</v>
      </c>
      <c r="I98" s="154">
        <v>2800</v>
      </c>
      <c r="J98" s="132">
        <v>2604</v>
      </c>
      <c r="K98" s="526">
        <v>2537</v>
      </c>
      <c r="L98" s="526">
        <v>2590</v>
      </c>
      <c r="M98" s="526">
        <v>2656</v>
      </c>
    </row>
    <row r="99" spans="2:13" ht="72.75" x14ac:dyDescent="0.3">
      <c r="B99" s="135">
        <v>7770</v>
      </c>
      <c r="C99" s="133" t="s">
        <v>204</v>
      </c>
      <c r="D99" s="133" t="s">
        <v>1704</v>
      </c>
      <c r="E99" s="134">
        <v>5</v>
      </c>
      <c r="F99" s="133" t="s">
        <v>1710</v>
      </c>
      <c r="G99" s="135" t="s">
        <v>1706</v>
      </c>
      <c r="H99" s="135" t="s">
        <v>60</v>
      </c>
      <c r="I99" s="515">
        <v>20</v>
      </c>
      <c r="J99" s="132">
        <v>20</v>
      </c>
      <c r="K99" s="526">
        <v>10</v>
      </c>
      <c r="L99" s="526">
        <v>14</v>
      </c>
      <c r="M99" s="526">
        <v>18</v>
      </c>
    </row>
    <row r="100" spans="2:13" ht="86.25" customHeight="1" x14ac:dyDescent="0.3">
      <c r="B100" s="130">
        <v>7770</v>
      </c>
      <c r="C100" s="128" t="s">
        <v>204</v>
      </c>
      <c r="D100" s="128" t="s">
        <v>1704</v>
      </c>
      <c r="E100" s="129">
        <v>6</v>
      </c>
      <c r="F100" s="128" t="s">
        <v>1711</v>
      </c>
      <c r="G100" s="130" t="s">
        <v>1648</v>
      </c>
      <c r="H100" s="130" t="s">
        <v>30</v>
      </c>
      <c r="I100" s="144">
        <v>1</v>
      </c>
      <c r="J100" s="511">
        <v>1</v>
      </c>
      <c r="K100" s="526">
        <v>1</v>
      </c>
      <c r="L100" s="526">
        <v>1</v>
      </c>
      <c r="M100" s="526">
        <v>1</v>
      </c>
    </row>
    <row r="101" spans="2:13" ht="87.75" customHeight="1" x14ac:dyDescent="0.3">
      <c r="B101" s="135">
        <v>7770</v>
      </c>
      <c r="C101" s="133" t="s">
        <v>204</v>
      </c>
      <c r="D101" s="133" t="s">
        <v>1704</v>
      </c>
      <c r="E101" s="134">
        <v>7</v>
      </c>
      <c r="F101" s="133" t="s">
        <v>1712</v>
      </c>
      <c r="G101" s="135" t="s">
        <v>1587</v>
      </c>
      <c r="H101" s="135" t="s">
        <v>45</v>
      </c>
      <c r="I101" s="515">
        <v>3</v>
      </c>
      <c r="J101" s="132">
        <v>1</v>
      </c>
      <c r="K101" s="526">
        <v>0</v>
      </c>
      <c r="L101" s="526">
        <v>0</v>
      </c>
      <c r="M101" s="526">
        <v>0</v>
      </c>
    </row>
    <row r="102" spans="2:13" ht="89.25" customHeight="1" x14ac:dyDescent="0.3">
      <c r="B102" s="130">
        <v>7771</v>
      </c>
      <c r="C102" s="128" t="s">
        <v>213</v>
      </c>
      <c r="D102" s="128" t="s">
        <v>1713</v>
      </c>
      <c r="E102" s="129">
        <v>1</v>
      </c>
      <c r="F102" s="128" t="s">
        <v>1714</v>
      </c>
      <c r="G102" s="130" t="s">
        <v>1582</v>
      </c>
      <c r="H102" s="130" t="s">
        <v>45</v>
      </c>
      <c r="I102" s="152">
        <v>10000</v>
      </c>
      <c r="J102" s="132">
        <v>5457</v>
      </c>
      <c r="K102" s="546">
        <v>816</v>
      </c>
      <c r="L102" s="546">
        <v>2761</v>
      </c>
      <c r="M102" s="546">
        <v>4071</v>
      </c>
    </row>
    <row r="103" spans="2:13" ht="75" customHeight="1" x14ac:dyDescent="0.3">
      <c r="B103" s="135">
        <v>7771</v>
      </c>
      <c r="C103" s="133" t="s">
        <v>213</v>
      </c>
      <c r="D103" s="133" t="s">
        <v>1713</v>
      </c>
      <c r="E103" s="134">
        <v>2</v>
      </c>
      <c r="F103" s="133" t="s">
        <v>1715</v>
      </c>
      <c r="G103" s="135" t="s">
        <v>1582</v>
      </c>
      <c r="H103" s="135" t="s">
        <v>60</v>
      </c>
      <c r="I103" s="539">
        <v>4.2750000000000004</v>
      </c>
      <c r="J103" s="132">
        <v>3953</v>
      </c>
      <c r="K103" s="526">
        <v>3712</v>
      </c>
      <c r="L103" s="526">
        <v>3836</v>
      </c>
      <c r="M103" s="526">
        <v>3958</v>
      </c>
    </row>
    <row r="104" spans="2:13" ht="99" customHeight="1" x14ac:dyDescent="0.3">
      <c r="B104" s="130">
        <v>7771</v>
      </c>
      <c r="C104" s="128" t="s">
        <v>213</v>
      </c>
      <c r="D104" s="128" t="s">
        <v>1713</v>
      </c>
      <c r="E104" s="129">
        <v>3</v>
      </c>
      <c r="F104" s="128" t="s">
        <v>1716</v>
      </c>
      <c r="G104" s="130" t="s">
        <v>1582</v>
      </c>
      <c r="H104" s="130" t="s">
        <v>45</v>
      </c>
      <c r="I104" s="152">
        <v>2.5609999999999999</v>
      </c>
      <c r="J104" s="132">
        <v>692</v>
      </c>
      <c r="K104" s="519">
        <v>86</v>
      </c>
      <c r="L104" s="519">
        <v>291</v>
      </c>
      <c r="M104" s="694">
        <v>554</v>
      </c>
    </row>
    <row r="105" spans="2:13" ht="90" customHeight="1" x14ac:dyDescent="0.3">
      <c r="B105" s="135">
        <v>7771</v>
      </c>
      <c r="C105" s="133" t="s">
        <v>213</v>
      </c>
      <c r="D105" s="133" t="s">
        <v>1713</v>
      </c>
      <c r="E105" s="134">
        <v>4</v>
      </c>
      <c r="F105" s="133" t="s">
        <v>1717</v>
      </c>
      <c r="G105" s="135" t="s">
        <v>1582</v>
      </c>
      <c r="H105" s="135" t="s">
        <v>45</v>
      </c>
      <c r="I105" s="539">
        <v>1</v>
      </c>
      <c r="J105" s="132" t="s">
        <v>1718</v>
      </c>
      <c r="K105" s="519">
        <v>0.12</v>
      </c>
      <c r="L105" s="519">
        <v>0.223</v>
      </c>
      <c r="M105" s="538">
        <v>0.32</v>
      </c>
    </row>
    <row r="106" spans="2:13" ht="81" customHeight="1" x14ac:dyDescent="0.3">
      <c r="B106" s="130">
        <v>7771</v>
      </c>
      <c r="C106" s="128" t="s">
        <v>213</v>
      </c>
      <c r="D106" s="128" t="s">
        <v>1713</v>
      </c>
      <c r="E106" s="129">
        <v>5</v>
      </c>
      <c r="F106" s="128" t="s">
        <v>1719</v>
      </c>
      <c r="G106" s="130" t="s">
        <v>1582</v>
      </c>
      <c r="H106" s="130" t="s">
        <v>45</v>
      </c>
      <c r="I106" s="152">
        <v>3200</v>
      </c>
      <c r="J106" s="132">
        <v>785</v>
      </c>
      <c r="K106" s="519">
        <v>154</v>
      </c>
      <c r="L106" s="519">
        <v>337</v>
      </c>
      <c r="M106" s="695">
        <v>615</v>
      </c>
    </row>
    <row r="108" spans="2:13" x14ac:dyDescent="0.3">
      <c r="H108" s="155"/>
    </row>
    <row r="109" spans="2:13" x14ac:dyDescent="0.3">
      <c r="H109" s="157"/>
    </row>
    <row r="110" spans="2:13" x14ac:dyDescent="0.3">
      <c r="H110" s="155"/>
    </row>
    <row r="111" spans="2:13" x14ac:dyDescent="0.3">
      <c r="I111" s="158"/>
    </row>
    <row r="120" spans="8:8" x14ac:dyDescent="0.3">
      <c r="H120" s="159"/>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23D96-F06D-4A9E-BD06-E480AC7CF792}">
  <dimension ref="A1:L61"/>
  <sheetViews>
    <sheetView showGridLines="0" zoomScale="70" zoomScaleNormal="70" workbookViewId="0">
      <selection activeCell="L54" sqref="L54"/>
    </sheetView>
  </sheetViews>
  <sheetFormatPr baseColWidth="10" defaultColWidth="11.42578125" defaultRowHeight="15" x14ac:dyDescent="0.25"/>
  <cols>
    <col min="1" max="1" width="6.5703125" style="156" customWidth="1"/>
    <col min="2" max="2" width="45.140625" style="156" customWidth="1"/>
    <col min="3" max="3" width="59.42578125" style="156" customWidth="1"/>
    <col min="4" max="4" width="21" style="156" customWidth="1"/>
    <col min="5" max="5" width="17" style="156" customWidth="1"/>
    <col min="6" max="6" width="25.7109375" style="156" customWidth="1"/>
    <col min="7" max="7" width="52.140625" style="459" customWidth="1"/>
    <col min="8" max="8" width="11.42578125" style="459" customWidth="1"/>
    <col min="9" max="9" width="23" style="459" customWidth="1"/>
    <col min="10" max="12" width="35" style="156" customWidth="1"/>
    <col min="13" max="16384" width="11.42578125" style="156"/>
  </cols>
  <sheetData>
    <row r="1" spans="1:12" s="124" customFormat="1" ht="39.75" customHeight="1" x14ac:dyDescent="0.3">
      <c r="A1" s="123"/>
      <c r="C1" s="125"/>
      <c r="E1" s="125"/>
    </row>
    <row r="2" spans="1:12" customFormat="1" ht="27" customHeight="1" x14ac:dyDescent="0.3">
      <c r="A2" s="123"/>
      <c r="B2" s="953"/>
      <c r="C2" s="952"/>
      <c r="D2" s="952"/>
      <c r="E2" s="952"/>
      <c r="F2" s="952"/>
      <c r="G2" s="952"/>
      <c r="H2" s="952"/>
      <c r="I2" s="952"/>
    </row>
    <row r="3" spans="1:12" customFormat="1" ht="27" customHeight="1" x14ac:dyDescent="0.3">
      <c r="A3" s="123"/>
      <c r="B3" s="953"/>
      <c r="C3" s="952"/>
      <c r="D3" s="952"/>
      <c r="E3" s="952"/>
      <c r="F3" s="952"/>
      <c r="G3" s="952"/>
      <c r="H3" s="952"/>
      <c r="I3" s="952"/>
    </row>
    <row r="4" spans="1:12" customFormat="1" ht="27" customHeight="1" x14ac:dyDescent="0.3">
      <c r="A4" s="123"/>
      <c r="B4" s="953"/>
      <c r="C4" s="952"/>
      <c r="D4" s="952"/>
      <c r="E4" s="952"/>
      <c r="F4" s="952"/>
      <c r="G4" s="952"/>
      <c r="H4" s="952"/>
      <c r="I4" s="952"/>
    </row>
    <row r="5" spans="1:12" customFormat="1" ht="27" customHeight="1" x14ac:dyDescent="0.3">
      <c r="A5" s="123"/>
      <c r="B5" s="953"/>
      <c r="C5" s="952"/>
      <c r="D5" s="952"/>
      <c r="E5" s="952"/>
      <c r="F5" s="952"/>
      <c r="G5" s="952"/>
      <c r="H5" s="952"/>
      <c r="I5" s="952"/>
    </row>
    <row r="6" spans="1:12" customFormat="1" x14ac:dyDescent="0.25"/>
    <row r="7" spans="1:12" ht="50.25" customHeight="1" x14ac:dyDescent="0.25">
      <c r="B7" s="431" t="s">
        <v>3185</v>
      </c>
      <c r="C7" s="431" t="s">
        <v>3186</v>
      </c>
      <c r="D7" s="432" t="s">
        <v>3187</v>
      </c>
      <c r="E7" s="432" t="s">
        <v>3188</v>
      </c>
      <c r="F7" s="433" t="s">
        <v>3189</v>
      </c>
      <c r="G7" s="432" t="s">
        <v>3190</v>
      </c>
      <c r="H7" s="432" t="s">
        <v>3191</v>
      </c>
      <c r="I7" s="432" t="s">
        <v>3192</v>
      </c>
      <c r="J7" s="434" t="s">
        <v>3193</v>
      </c>
      <c r="K7" s="434" t="s">
        <v>3194</v>
      </c>
      <c r="L7" s="434" t="s">
        <v>3195</v>
      </c>
    </row>
    <row r="8" spans="1:12" ht="50.25" customHeight="1" x14ac:dyDescent="0.2">
      <c r="B8" s="133" t="s">
        <v>3196</v>
      </c>
      <c r="C8" s="435" t="s">
        <v>3197</v>
      </c>
      <c r="D8" s="436">
        <v>7757</v>
      </c>
      <c r="E8" s="437">
        <v>13</v>
      </c>
      <c r="F8" s="438" t="s">
        <v>3198</v>
      </c>
      <c r="G8" s="439" t="s">
        <v>3199</v>
      </c>
      <c r="H8" s="440">
        <v>1</v>
      </c>
      <c r="I8" s="441" t="s">
        <v>1657</v>
      </c>
      <c r="J8" s="442" t="s">
        <v>3200</v>
      </c>
      <c r="K8" s="442" t="s">
        <v>3201</v>
      </c>
      <c r="L8" s="442" t="s">
        <v>1337</v>
      </c>
    </row>
    <row r="9" spans="1:12" ht="50.25" customHeight="1" x14ac:dyDescent="0.2">
      <c r="B9" s="443" t="s">
        <v>3196</v>
      </c>
      <c r="C9" s="444" t="s">
        <v>3197</v>
      </c>
      <c r="D9" s="436">
        <v>7768</v>
      </c>
      <c r="E9" s="445">
        <v>14</v>
      </c>
      <c r="F9" s="446" t="s">
        <v>3202</v>
      </c>
      <c r="G9" s="439" t="s">
        <v>3203</v>
      </c>
      <c r="H9" s="139">
        <v>1</v>
      </c>
      <c r="I9" s="447" t="s">
        <v>1524</v>
      </c>
      <c r="J9" s="442">
        <v>0</v>
      </c>
      <c r="K9" s="448" t="s">
        <v>3204</v>
      </c>
      <c r="L9" s="448" t="s">
        <v>3205</v>
      </c>
    </row>
    <row r="10" spans="1:12" ht="50.25" customHeight="1" x14ac:dyDescent="0.2">
      <c r="B10" s="443" t="s">
        <v>3196</v>
      </c>
      <c r="C10" s="444" t="s">
        <v>3197</v>
      </c>
      <c r="D10" s="436">
        <v>7768</v>
      </c>
      <c r="E10" s="445">
        <v>15</v>
      </c>
      <c r="F10" s="446" t="s">
        <v>3206</v>
      </c>
      <c r="G10" s="439" t="s">
        <v>3207</v>
      </c>
      <c r="H10" s="139">
        <v>1</v>
      </c>
      <c r="I10" s="447" t="s">
        <v>1524</v>
      </c>
      <c r="J10" s="442" t="s">
        <v>3208</v>
      </c>
      <c r="K10" s="448" t="s">
        <v>3209</v>
      </c>
      <c r="L10" s="448" t="s">
        <v>3210</v>
      </c>
    </row>
    <row r="11" spans="1:12" ht="50.25" customHeight="1" x14ac:dyDescent="0.2">
      <c r="B11" s="443" t="s">
        <v>3196</v>
      </c>
      <c r="C11" s="444" t="s">
        <v>3197</v>
      </c>
      <c r="D11" s="436">
        <v>7768</v>
      </c>
      <c r="E11" s="445">
        <v>15</v>
      </c>
      <c r="F11" s="446" t="s">
        <v>3206</v>
      </c>
      <c r="G11" s="439" t="s">
        <v>3211</v>
      </c>
      <c r="H11" s="139">
        <v>500000</v>
      </c>
      <c r="I11" s="447">
        <v>178.39400000000001</v>
      </c>
      <c r="J11" s="442">
        <v>357</v>
      </c>
      <c r="K11" s="448">
        <v>2580</v>
      </c>
      <c r="L11" s="448">
        <v>15482</v>
      </c>
    </row>
    <row r="12" spans="1:12" ht="50.25" customHeight="1" x14ac:dyDescent="0.2">
      <c r="B12" s="443" t="s">
        <v>3196</v>
      </c>
      <c r="C12" s="444" t="s">
        <v>3197</v>
      </c>
      <c r="D12" s="436">
        <v>7768</v>
      </c>
      <c r="E12" s="445">
        <v>15</v>
      </c>
      <c r="F12" s="446" t="s">
        <v>3206</v>
      </c>
      <c r="G12" s="439" t="s">
        <v>3212</v>
      </c>
      <c r="H12" s="143">
        <v>1</v>
      </c>
      <c r="I12" s="449">
        <v>1</v>
      </c>
      <c r="J12" s="442">
        <v>80</v>
      </c>
      <c r="K12" s="448">
        <v>95</v>
      </c>
      <c r="L12" s="448">
        <v>99</v>
      </c>
    </row>
    <row r="13" spans="1:12" ht="50.25" customHeight="1" x14ac:dyDescent="0.2">
      <c r="B13" s="443" t="s">
        <v>3196</v>
      </c>
      <c r="C13" s="444" t="s">
        <v>3197</v>
      </c>
      <c r="D13" s="436">
        <v>7757</v>
      </c>
      <c r="E13" s="445">
        <v>16</v>
      </c>
      <c r="F13" s="446" t="s">
        <v>3213</v>
      </c>
      <c r="G13" s="439" t="s">
        <v>3214</v>
      </c>
      <c r="H13" s="139">
        <v>1</v>
      </c>
      <c r="I13" s="447" t="s">
        <v>1657</v>
      </c>
      <c r="J13" s="442" t="s">
        <v>3200</v>
      </c>
      <c r="K13" s="448" t="s">
        <v>3201</v>
      </c>
      <c r="L13" s="448" t="s">
        <v>1337</v>
      </c>
    </row>
    <row r="14" spans="1:12" ht="50.25" customHeight="1" x14ac:dyDescent="0.2">
      <c r="B14" s="443" t="s">
        <v>3196</v>
      </c>
      <c r="C14" s="444" t="s">
        <v>3197</v>
      </c>
      <c r="D14" s="436">
        <v>7757</v>
      </c>
      <c r="E14" s="445">
        <v>16</v>
      </c>
      <c r="F14" s="446" t="s">
        <v>3213</v>
      </c>
      <c r="G14" s="439" t="s">
        <v>3215</v>
      </c>
      <c r="H14" s="139">
        <v>17000</v>
      </c>
      <c r="I14" s="447">
        <v>17</v>
      </c>
      <c r="J14" s="442">
        <v>6386</v>
      </c>
      <c r="K14" s="448">
        <v>9473</v>
      </c>
      <c r="L14" s="448">
        <v>13345</v>
      </c>
    </row>
    <row r="15" spans="1:12" ht="50.25" customHeight="1" x14ac:dyDescent="0.2">
      <c r="B15" s="443" t="s">
        <v>3196</v>
      </c>
      <c r="C15" s="444" t="s">
        <v>3197</v>
      </c>
      <c r="D15" s="436">
        <v>7757</v>
      </c>
      <c r="E15" s="445">
        <v>17</v>
      </c>
      <c r="F15" s="446" t="s">
        <v>3216</v>
      </c>
      <c r="G15" s="439" t="s">
        <v>3217</v>
      </c>
      <c r="H15" s="139">
        <v>2987</v>
      </c>
      <c r="I15" s="447">
        <v>2.6619999999999999</v>
      </c>
      <c r="J15" s="442">
        <v>2462</v>
      </c>
      <c r="K15" s="448">
        <v>2487</v>
      </c>
      <c r="L15" s="448">
        <v>2487</v>
      </c>
    </row>
    <row r="16" spans="1:12" ht="50.25" customHeight="1" x14ac:dyDescent="0.2">
      <c r="A16" s="156" t="s">
        <v>3218</v>
      </c>
      <c r="B16" s="443" t="s">
        <v>3196</v>
      </c>
      <c r="C16" s="446" t="s">
        <v>3219</v>
      </c>
      <c r="D16" s="436">
        <v>7730</v>
      </c>
      <c r="E16" s="445">
        <v>21</v>
      </c>
      <c r="F16" s="446" t="s">
        <v>3220</v>
      </c>
      <c r="G16" s="439" t="s">
        <v>3221</v>
      </c>
      <c r="H16" s="139">
        <v>65.150999999999996</v>
      </c>
      <c r="I16" s="447">
        <v>13.111000000000001</v>
      </c>
      <c r="J16" s="442">
        <v>5716</v>
      </c>
      <c r="K16" s="448">
        <v>7023</v>
      </c>
      <c r="L16" s="448">
        <v>9259</v>
      </c>
    </row>
    <row r="17" spans="2:12" ht="50.25" customHeight="1" x14ac:dyDescent="0.2">
      <c r="B17" s="443" t="s">
        <v>3196</v>
      </c>
      <c r="C17" s="446" t="s">
        <v>3219</v>
      </c>
      <c r="D17" s="436">
        <v>7756</v>
      </c>
      <c r="E17" s="445">
        <v>25</v>
      </c>
      <c r="F17" s="446" t="s">
        <v>3222</v>
      </c>
      <c r="G17" s="439" t="s">
        <v>3223</v>
      </c>
      <c r="H17" s="139">
        <v>16000</v>
      </c>
      <c r="I17" s="450">
        <v>4.2510000000000003</v>
      </c>
      <c r="J17" s="442">
        <v>1380</v>
      </c>
      <c r="K17" s="448">
        <v>3353</v>
      </c>
      <c r="L17" s="448">
        <v>4469</v>
      </c>
    </row>
    <row r="18" spans="2:12" ht="50.25" customHeight="1" x14ac:dyDescent="0.2">
      <c r="B18" s="443" t="s">
        <v>3196</v>
      </c>
      <c r="C18" s="446" t="s">
        <v>3219</v>
      </c>
      <c r="D18" s="436">
        <v>7756</v>
      </c>
      <c r="E18" s="445">
        <v>31</v>
      </c>
      <c r="F18" s="446" t="s">
        <v>3224</v>
      </c>
      <c r="G18" s="439" t="s">
        <v>3225</v>
      </c>
      <c r="H18" s="139">
        <v>1</v>
      </c>
      <c r="I18" s="450" t="s">
        <v>1621</v>
      </c>
      <c r="J18" s="442" t="s">
        <v>3226</v>
      </c>
      <c r="K18" s="448" t="s">
        <v>3227</v>
      </c>
      <c r="L18" s="448" t="s">
        <v>3227</v>
      </c>
    </row>
    <row r="19" spans="2:12" ht="50.25" customHeight="1" x14ac:dyDescent="0.2">
      <c r="B19" s="443" t="s">
        <v>3196</v>
      </c>
      <c r="C19" s="446" t="s">
        <v>3219</v>
      </c>
      <c r="D19" s="436">
        <v>7744</v>
      </c>
      <c r="E19" s="445">
        <v>41</v>
      </c>
      <c r="F19" s="446" t="s">
        <v>3228</v>
      </c>
      <c r="G19" s="439" t="s">
        <v>3229</v>
      </c>
      <c r="H19" s="139">
        <v>1</v>
      </c>
      <c r="I19" s="447" t="s">
        <v>1639</v>
      </c>
      <c r="J19" s="442" t="s">
        <v>3230</v>
      </c>
      <c r="K19" s="448" t="s">
        <v>3231</v>
      </c>
      <c r="L19" s="448" t="s">
        <v>3232</v>
      </c>
    </row>
    <row r="20" spans="2:12" ht="50.25" customHeight="1" x14ac:dyDescent="0.2">
      <c r="B20" s="443" t="s">
        <v>3196</v>
      </c>
      <c r="C20" s="446" t="s">
        <v>3219</v>
      </c>
      <c r="D20" s="436">
        <v>7744</v>
      </c>
      <c r="E20" s="445">
        <v>42</v>
      </c>
      <c r="F20" s="446" t="s">
        <v>3233</v>
      </c>
      <c r="G20" s="439" t="s">
        <v>3234</v>
      </c>
      <c r="H20" s="139">
        <v>71000</v>
      </c>
      <c r="I20" s="447">
        <v>71</v>
      </c>
      <c r="J20" s="442">
        <v>26401</v>
      </c>
      <c r="K20" s="448">
        <v>62381</v>
      </c>
      <c r="L20" s="448">
        <v>74410</v>
      </c>
    </row>
    <row r="21" spans="2:12" ht="50.25" customHeight="1" x14ac:dyDescent="0.2">
      <c r="B21" s="443" t="s">
        <v>3196</v>
      </c>
      <c r="C21" s="446" t="s">
        <v>3219</v>
      </c>
      <c r="D21" s="436">
        <v>7744</v>
      </c>
      <c r="E21" s="445">
        <v>43</v>
      </c>
      <c r="F21" s="446" t="s">
        <v>3235</v>
      </c>
      <c r="G21" s="439" t="s">
        <v>3236</v>
      </c>
      <c r="H21" s="139">
        <v>15000</v>
      </c>
      <c r="I21" s="447">
        <v>12.3</v>
      </c>
      <c r="J21" s="442">
        <v>10918</v>
      </c>
      <c r="K21" s="448">
        <v>12794</v>
      </c>
      <c r="L21" s="448">
        <v>13592</v>
      </c>
    </row>
    <row r="22" spans="2:12" ht="50.25" customHeight="1" x14ac:dyDescent="0.2">
      <c r="B22" s="443" t="s">
        <v>3196</v>
      </c>
      <c r="C22" s="446" t="s">
        <v>3219</v>
      </c>
      <c r="D22" s="436">
        <v>7752</v>
      </c>
      <c r="E22" s="445">
        <v>44</v>
      </c>
      <c r="F22" s="446" t="s">
        <v>3237</v>
      </c>
      <c r="G22" s="439" t="s">
        <v>3238</v>
      </c>
      <c r="H22" s="143">
        <v>1</v>
      </c>
      <c r="I22" s="449">
        <v>1</v>
      </c>
      <c r="J22" s="442">
        <v>100</v>
      </c>
      <c r="K22" s="448">
        <v>1</v>
      </c>
      <c r="L22" s="448">
        <v>100</v>
      </c>
    </row>
    <row r="23" spans="2:12" ht="99" customHeight="1" x14ac:dyDescent="0.2">
      <c r="B23" s="443" t="s">
        <v>3196</v>
      </c>
      <c r="C23" s="446" t="s">
        <v>3219</v>
      </c>
      <c r="D23" s="436">
        <v>7745</v>
      </c>
      <c r="E23" s="445">
        <v>45</v>
      </c>
      <c r="F23" s="446" t="s">
        <v>3239</v>
      </c>
      <c r="G23" s="439" t="s">
        <v>3240</v>
      </c>
      <c r="H23" s="139">
        <v>15000</v>
      </c>
      <c r="I23" s="447">
        <v>15</v>
      </c>
      <c r="J23" s="442">
        <v>11138</v>
      </c>
      <c r="K23" s="448">
        <v>15737</v>
      </c>
      <c r="L23" s="448">
        <v>18282</v>
      </c>
    </row>
    <row r="24" spans="2:12" ht="50.25" customHeight="1" x14ac:dyDescent="0.2">
      <c r="B24" s="443" t="s">
        <v>3196</v>
      </c>
      <c r="C24" s="446" t="s">
        <v>3219</v>
      </c>
      <c r="D24" s="436">
        <v>7745</v>
      </c>
      <c r="E24" s="445">
        <v>46</v>
      </c>
      <c r="F24" s="446" t="s">
        <v>3241</v>
      </c>
      <c r="G24" s="439" t="s">
        <v>3242</v>
      </c>
      <c r="H24" s="139">
        <v>4500</v>
      </c>
      <c r="I24" s="447">
        <v>1.5</v>
      </c>
      <c r="J24" s="442">
        <v>22</v>
      </c>
      <c r="K24" s="448">
        <v>22</v>
      </c>
      <c r="L24" s="448">
        <v>27</v>
      </c>
    </row>
    <row r="25" spans="2:12" ht="50.25" customHeight="1" x14ac:dyDescent="0.2">
      <c r="B25" s="443" t="s">
        <v>3196</v>
      </c>
      <c r="C25" s="446" t="s">
        <v>3219</v>
      </c>
      <c r="D25" s="436">
        <v>7744</v>
      </c>
      <c r="E25" s="445">
        <v>47</v>
      </c>
      <c r="F25" s="446" t="s">
        <v>3243</v>
      </c>
      <c r="G25" s="439" t="s">
        <v>3244</v>
      </c>
      <c r="H25" s="139">
        <v>8300</v>
      </c>
      <c r="I25" s="447">
        <v>4.5</v>
      </c>
      <c r="J25" s="442">
        <v>3248</v>
      </c>
      <c r="K25" s="448">
        <v>3966</v>
      </c>
      <c r="L25" s="448">
        <v>4440</v>
      </c>
    </row>
    <row r="26" spans="2:12" ht="50.25" customHeight="1" x14ac:dyDescent="0.2">
      <c r="B26" s="443" t="s">
        <v>3196</v>
      </c>
      <c r="C26" s="446" t="s">
        <v>3219</v>
      </c>
      <c r="D26" s="436">
        <v>7770</v>
      </c>
      <c r="E26" s="445">
        <v>49</v>
      </c>
      <c r="F26" s="446" t="s">
        <v>3245</v>
      </c>
      <c r="G26" s="439" t="s">
        <v>3246</v>
      </c>
      <c r="H26" s="139">
        <v>20</v>
      </c>
      <c r="I26" s="447">
        <v>20</v>
      </c>
      <c r="J26" s="442">
        <v>10</v>
      </c>
      <c r="K26" s="448">
        <v>14</v>
      </c>
      <c r="L26" s="448">
        <v>18</v>
      </c>
    </row>
    <row r="27" spans="2:12" ht="50.25" customHeight="1" x14ac:dyDescent="0.2">
      <c r="B27" s="443" t="s">
        <v>3196</v>
      </c>
      <c r="C27" s="446" t="s">
        <v>3219</v>
      </c>
      <c r="D27" s="436">
        <v>7745</v>
      </c>
      <c r="E27" s="445">
        <v>50</v>
      </c>
      <c r="F27" s="446" t="s">
        <v>3247</v>
      </c>
      <c r="G27" s="439" t="s">
        <v>3248</v>
      </c>
      <c r="H27" s="143">
        <v>1</v>
      </c>
      <c r="I27" s="449">
        <v>1</v>
      </c>
      <c r="J27" s="442" t="s">
        <v>3249</v>
      </c>
      <c r="K27" s="448" t="s">
        <v>3250</v>
      </c>
      <c r="L27" s="448" t="s">
        <v>3250</v>
      </c>
    </row>
    <row r="28" spans="2:12" ht="50.25" customHeight="1" x14ac:dyDescent="0.2">
      <c r="B28" s="443" t="s">
        <v>3196</v>
      </c>
      <c r="C28" s="446" t="s">
        <v>3219</v>
      </c>
      <c r="D28" s="436">
        <v>7745</v>
      </c>
      <c r="E28" s="445">
        <v>51</v>
      </c>
      <c r="F28" s="446" t="s">
        <v>3251</v>
      </c>
      <c r="G28" s="439" t="s">
        <v>3252</v>
      </c>
      <c r="H28" s="143">
        <v>1</v>
      </c>
      <c r="I28" s="449">
        <v>1</v>
      </c>
      <c r="J28" s="442" t="s">
        <v>3253</v>
      </c>
      <c r="K28" s="448">
        <v>97</v>
      </c>
      <c r="L28" s="448" t="s">
        <v>3254</v>
      </c>
    </row>
    <row r="29" spans="2:12" ht="50.25" customHeight="1" x14ac:dyDescent="0.2">
      <c r="B29" s="443" t="s">
        <v>3196</v>
      </c>
      <c r="C29" s="446" t="s">
        <v>3219</v>
      </c>
      <c r="D29" s="436">
        <v>7745</v>
      </c>
      <c r="E29" s="445">
        <v>54</v>
      </c>
      <c r="F29" s="446" t="s">
        <v>3255</v>
      </c>
      <c r="G29" s="439" t="s">
        <v>3256</v>
      </c>
      <c r="H29" s="139">
        <v>1</v>
      </c>
      <c r="I29" s="447" t="s">
        <v>1657</v>
      </c>
      <c r="J29" s="442" t="s">
        <v>3230</v>
      </c>
      <c r="K29" s="448" t="s">
        <v>3257</v>
      </c>
      <c r="L29" s="448" t="s">
        <v>3258</v>
      </c>
    </row>
    <row r="30" spans="2:12" ht="50.25" customHeight="1" x14ac:dyDescent="0.2">
      <c r="B30" s="443" t="s">
        <v>3196</v>
      </c>
      <c r="C30" s="446" t="s">
        <v>3219</v>
      </c>
      <c r="D30" s="436">
        <v>7752</v>
      </c>
      <c r="E30" s="445">
        <v>55</v>
      </c>
      <c r="F30" s="446" t="s">
        <v>3259</v>
      </c>
      <c r="G30" s="439" t="s">
        <v>3260</v>
      </c>
      <c r="H30" s="139">
        <v>1</v>
      </c>
      <c r="I30" s="447" t="s">
        <v>1266</v>
      </c>
      <c r="J30" s="442" t="s">
        <v>3261</v>
      </c>
      <c r="K30" s="448" t="s">
        <v>3262</v>
      </c>
      <c r="L30" s="448" t="s">
        <v>3230</v>
      </c>
    </row>
    <row r="31" spans="2:12" ht="50.25" customHeight="1" x14ac:dyDescent="0.2">
      <c r="B31" s="443" t="s">
        <v>3196</v>
      </c>
      <c r="C31" s="446" t="s">
        <v>3219</v>
      </c>
      <c r="D31" s="436">
        <v>7771</v>
      </c>
      <c r="E31" s="445">
        <v>57</v>
      </c>
      <c r="F31" s="446" t="s">
        <v>3263</v>
      </c>
      <c r="G31" s="439" t="s">
        <v>3264</v>
      </c>
      <c r="H31" s="139">
        <v>1</v>
      </c>
      <c r="I31" s="447" t="s">
        <v>3265</v>
      </c>
      <c r="J31" s="442" t="s">
        <v>3266</v>
      </c>
      <c r="K31" s="448" t="s">
        <v>3267</v>
      </c>
      <c r="L31" s="448" t="s">
        <v>3268</v>
      </c>
    </row>
    <row r="32" spans="2:12" ht="50.25" customHeight="1" x14ac:dyDescent="0.2">
      <c r="B32" s="443" t="s">
        <v>3196</v>
      </c>
      <c r="C32" s="446" t="s">
        <v>3219</v>
      </c>
      <c r="D32" s="436">
        <v>7771</v>
      </c>
      <c r="E32" s="445">
        <v>58</v>
      </c>
      <c r="F32" s="446" t="s">
        <v>3269</v>
      </c>
      <c r="G32" s="439" t="s">
        <v>3270</v>
      </c>
      <c r="H32" s="143">
        <v>0.3</v>
      </c>
      <c r="I32" s="447" t="s">
        <v>3271</v>
      </c>
      <c r="J32" s="442" t="s">
        <v>3272</v>
      </c>
      <c r="K32" s="448" t="s">
        <v>3273</v>
      </c>
      <c r="L32" s="448" t="s">
        <v>3274</v>
      </c>
    </row>
    <row r="33" spans="2:12" ht="50.25" customHeight="1" x14ac:dyDescent="0.2">
      <c r="B33" s="443" t="s">
        <v>3196</v>
      </c>
      <c r="C33" s="446" t="s">
        <v>3219</v>
      </c>
      <c r="D33" s="436">
        <v>7771</v>
      </c>
      <c r="E33" s="445">
        <v>58</v>
      </c>
      <c r="F33" s="446" t="s">
        <v>3269</v>
      </c>
      <c r="G33" s="439" t="s">
        <v>3275</v>
      </c>
      <c r="H33" s="139">
        <v>4.258</v>
      </c>
      <c r="I33" s="447">
        <v>3.9529999999999998</v>
      </c>
      <c r="J33" s="442">
        <v>3712</v>
      </c>
      <c r="K33" s="448">
        <v>3836</v>
      </c>
      <c r="L33" s="448">
        <v>3958</v>
      </c>
    </row>
    <row r="34" spans="2:12" ht="50.25" customHeight="1" x14ac:dyDescent="0.2">
      <c r="B34" s="443" t="s">
        <v>3196</v>
      </c>
      <c r="C34" s="446" t="s">
        <v>3219</v>
      </c>
      <c r="D34" s="436">
        <v>7771</v>
      </c>
      <c r="E34" s="445">
        <v>59</v>
      </c>
      <c r="F34" s="446" t="s">
        <v>3276</v>
      </c>
      <c r="G34" s="439" t="s">
        <v>3277</v>
      </c>
      <c r="H34" s="143">
        <v>0.4</v>
      </c>
      <c r="I34" s="447" t="s">
        <v>3278</v>
      </c>
      <c r="J34" s="442" t="s">
        <v>3279</v>
      </c>
      <c r="K34" s="448" t="s">
        <v>3280</v>
      </c>
      <c r="L34" s="448" t="s">
        <v>3281</v>
      </c>
    </row>
    <row r="35" spans="2:12" ht="50.25" customHeight="1" x14ac:dyDescent="0.2">
      <c r="B35" s="443" t="s">
        <v>3196</v>
      </c>
      <c r="C35" s="446" t="s">
        <v>3219</v>
      </c>
      <c r="D35" s="436">
        <v>7771</v>
      </c>
      <c r="E35" s="445">
        <v>59</v>
      </c>
      <c r="F35" s="446" t="s">
        <v>3276</v>
      </c>
      <c r="G35" s="439" t="s">
        <v>3282</v>
      </c>
      <c r="H35" s="139">
        <v>2.5609999999999999</v>
      </c>
      <c r="I35" s="447">
        <v>692</v>
      </c>
      <c r="J35" s="442">
        <v>86</v>
      </c>
      <c r="K35" s="448">
        <v>291</v>
      </c>
      <c r="L35" s="448">
        <v>554</v>
      </c>
    </row>
    <row r="36" spans="2:12" ht="50.25" customHeight="1" x14ac:dyDescent="0.2">
      <c r="B36" s="443" t="s">
        <v>3196</v>
      </c>
      <c r="C36" s="446" t="s">
        <v>3219</v>
      </c>
      <c r="D36" s="436">
        <v>7770</v>
      </c>
      <c r="E36" s="445">
        <v>60</v>
      </c>
      <c r="F36" s="446" t="s">
        <v>3283</v>
      </c>
      <c r="G36" s="439" t="s">
        <v>3284</v>
      </c>
      <c r="H36" s="143">
        <v>0.56999999999999995</v>
      </c>
      <c r="I36" s="447" t="s">
        <v>3285</v>
      </c>
      <c r="J36" s="442">
        <v>39</v>
      </c>
      <c r="K36" s="448" t="s">
        <v>3286</v>
      </c>
      <c r="L36" s="448" t="s">
        <v>3287</v>
      </c>
    </row>
    <row r="37" spans="2:12" ht="50.25" customHeight="1" x14ac:dyDescent="0.2">
      <c r="B37" s="443" t="s">
        <v>3196</v>
      </c>
      <c r="C37" s="446" t="s">
        <v>3219</v>
      </c>
      <c r="D37" s="436">
        <v>7770</v>
      </c>
      <c r="E37" s="445">
        <v>60</v>
      </c>
      <c r="F37" s="446" t="s">
        <v>3283</v>
      </c>
      <c r="G37" s="439" t="s">
        <v>3288</v>
      </c>
      <c r="H37" s="139">
        <v>40820</v>
      </c>
      <c r="I37" s="447">
        <v>34.103999999999999</v>
      </c>
      <c r="J37" s="442">
        <v>28577</v>
      </c>
      <c r="K37" s="448">
        <v>31046</v>
      </c>
      <c r="L37" s="448">
        <v>39004</v>
      </c>
    </row>
    <row r="38" spans="2:12" ht="50.25" customHeight="1" x14ac:dyDescent="0.2">
      <c r="B38" s="443" t="s">
        <v>3196</v>
      </c>
      <c r="C38" s="444" t="s">
        <v>3197</v>
      </c>
      <c r="D38" s="436">
        <v>7770</v>
      </c>
      <c r="E38" s="445">
        <v>61</v>
      </c>
      <c r="F38" s="446" t="s">
        <v>3289</v>
      </c>
      <c r="G38" s="439" t="s">
        <v>3290</v>
      </c>
      <c r="H38" s="451">
        <v>200</v>
      </c>
      <c r="I38" s="452">
        <v>135</v>
      </c>
      <c r="J38" s="442">
        <v>130000</v>
      </c>
      <c r="K38" s="448">
        <v>130000</v>
      </c>
      <c r="L38" s="448">
        <v>130000</v>
      </c>
    </row>
    <row r="39" spans="2:12" ht="50.25" customHeight="1" x14ac:dyDescent="0.2">
      <c r="B39" s="443" t="s">
        <v>3196</v>
      </c>
      <c r="C39" s="444" t="s">
        <v>3197</v>
      </c>
      <c r="D39" s="436">
        <v>7770</v>
      </c>
      <c r="E39" s="445">
        <v>61</v>
      </c>
      <c r="F39" s="446" t="s">
        <v>3289</v>
      </c>
      <c r="G39" s="439" t="s">
        <v>3291</v>
      </c>
      <c r="H39" s="139">
        <v>92500</v>
      </c>
      <c r="I39" s="447">
        <v>89.837999999999994</v>
      </c>
      <c r="J39" s="442">
        <v>89838</v>
      </c>
      <c r="K39" s="448">
        <v>89840</v>
      </c>
      <c r="L39" s="448">
        <v>89841</v>
      </c>
    </row>
    <row r="40" spans="2:12" ht="50.25" customHeight="1" x14ac:dyDescent="0.2">
      <c r="B40" s="443" t="s">
        <v>3196</v>
      </c>
      <c r="C40" s="446" t="s">
        <v>3219</v>
      </c>
      <c r="D40" s="436">
        <v>7565</v>
      </c>
      <c r="E40" s="445">
        <v>62</v>
      </c>
      <c r="F40" s="446" t="s">
        <v>3292</v>
      </c>
      <c r="G40" s="439" t="s">
        <v>3293</v>
      </c>
      <c r="H40" s="143">
        <v>1</v>
      </c>
      <c r="I40" s="449">
        <v>0.2</v>
      </c>
      <c r="J40" s="442" t="s">
        <v>3294</v>
      </c>
      <c r="K40" s="448" t="s">
        <v>3295</v>
      </c>
      <c r="L40" s="448" t="s">
        <v>3296</v>
      </c>
    </row>
    <row r="41" spans="2:12" ht="50.25" customHeight="1" x14ac:dyDescent="0.2">
      <c r="B41" s="443" t="s">
        <v>3196</v>
      </c>
      <c r="C41" s="446" t="s">
        <v>3219</v>
      </c>
      <c r="D41" s="436">
        <v>7565</v>
      </c>
      <c r="E41" s="445">
        <v>62</v>
      </c>
      <c r="F41" s="446" t="s">
        <v>3292</v>
      </c>
      <c r="G41" s="439" t="s">
        <v>3297</v>
      </c>
      <c r="H41" s="139">
        <v>6</v>
      </c>
      <c r="I41" s="447">
        <v>1</v>
      </c>
      <c r="J41" s="442">
        <v>0</v>
      </c>
      <c r="K41" s="448">
        <v>0</v>
      </c>
      <c r="L41" s="448">
        <v>1</v>
      </c>
    </row>
    <row r="42" spans="2:12" ht="50.25" customHeight="1" x14ac:dyDescent="0.2">
      <c r="B42" s="443" t="s">
        <v>3196</v>
      </c>
      <c r="C42" s="446" t="s">
        <v>3219</v>
      </c>
      <c r="D42" s="436">
        <v>7565</v>
      </c>
      <c r="E42" s="445">
        <v>62</v>
      </c>
      <c r="F42" s="446" t="s">
        <v>3292</v>
      </c>
      <c r="G42" s="439" t="s">
        <v>3298</v>
      </c>
      <c r="H42" s="143">
        <v>0.6</v>
      </c>
      <c r="I42" s="449">
        <v>0.6</v>
      </c>
      <c r="J42" s="442">
        <v>37</v>
      </c>
      <c r="K42" s="448" t="s">
        <v>3299</v>
      </c>
      <c r="L42" s="448" t="s">
        <v>3300</v>
      </c>
    </row>
    <row r="43" spans="2:12" ht="50.25" customHeight="1" x14ac:dyDescent="0.2">
      <c r="B43" s="443" t="s">
        <v>3196</v>
      </c>
      <c r="C43" s="446" t="s">
        <v>3219</v>
      </c>
      <c r="D43" s="436">
        <v>7565</v>
      </c>
      <c r="E43" s="445">
        <v>62</v>
      </c>
      <c r="F43" s="446" t="s">
        <v>3292</v>
      </c>
      <c r="G43" s="439" t="s">
        <v>3301</v>
      </c>
      <c r="H43" s="139">
        <v>6</v>
      </c>
      <c r="I43" s="447">
        <v>1</v>
      </c>
      <c r="J43" s="442">
        <v>0</v>
      </c>
      <c r="K43" s="448">
        <v>0</v>
      </c>
      <c r="L43" s="448">
        <v>0</v>
      </c>
    </row>
    <row r="44" spans="2:12" ht="50.25" customHeight="1" x14ac:dyDescent="0.2">
      <c r="B44" s="443" t="s">
        <v>3196</v>
      </c>
      <c r="C44" s="446" t="s">
        <v>3219</v>
      </c>
      <c r="D44" s="436">
        <v>7749</v>
      </c>
      <c r="E44" s="445">
        <v>63</v>
      </c>
      <c r="F44" s="446" t="s">
        <v>3302</v>
      </c>
      <c r="G44" s="439" t="s">
        <v>3303</v>
      </c>
      <c r="H44" s="139" t="s">
        <v>1600</v>
      </c>
      <c r="I44" s="447" t="s">
        <v>1600</v>
      </c>
      <c r="J44" s="442" t="s">
        <v>3304</v>
      </c>
      <c r="K44" s="448" t="s">
        <v>3226</v>
      </c>
      <c r="L44" s="448" t="s">
        <v>1525</v>
      </c>
    </row>
    <row r="45" spans="2:12" ht="50.25" customHeight="1" x14ac:dyDescent="0.2">
      <c r="B45" s="443" t="s">
        <v>3196</v>
      </c>
      <c r="C45" s="446" t="s">
        <v>3219</v>
      </c>
      <c r="D45" s="436">
        <v>7749</v>
      </c>
      <c r="E45" s="445">
        <v>63</v>
      </c>
      <c r="F45" s="446" t="s">
        <v>3302</v>
      </c>
      <c r="G45" s="439" t="s">
        <v>3305</v>
      </c>
      <c r="H45" s="139">
        <v>135.87299999999999</v>
      </c>
      <c r="I45" s="450">
        <v>27.765000000000001</v>
      </c>
      <c r="J45" s="442">
        <v>19815</v>
      </c>
      <c r="K45" s="448">
        <v>32096</v>
      </c>
      <c r="L45" s="448">
        <v>38112</v>
      </c>
    </row>
    <row r="46" spans="2:12" ht="50.25" customHeight="1" x14ac:dyDescent="0.2">
      <c r="B46" s="443" t="s">
        <v>3196</v>
      </c>
      <c r="C46" s="446" t="s">
        <v>3219</v>
      </c>
      <c r="D46" s="436">
        <v>7745</v>
      </c>
      <c r="E46" s="445">
        <v>64</v>
      </c>
      <c r="F46" s="446" t="s">
        <v>3306</v>
      </c>
      <c r="G46" s="439" t="s">
        <v>3307</v>
      </c>
      <c r="H46" s="143">
        <v>1</v>
      </c>
      <c r="I46" s="449">
        <v>1</v>
      </c>
      <c r="J46" s="442">
        <v>100</v>
      </c>
      <c r="K46" s="448">
        <v>1</v>
      </c>
      <c r="L46" s="448">
        <v>100</v>
      </c>
    </row>
    <row r="47" spans="2:12" ht="50.25" customHeight="1" x14ac:dyDescent="0.2">
      <c r="B47" s="443" t="s">
        <v>3196</v>
      </c>
      <c r="C47" s="446" t="s">
        <v>3219</v>
      </c>
      <c r="D47" s="436">
        <v>7753</v>
      </c>
      <c r="E47" s="445">
        <v>73</v>
      </c>
      <c r="F47" s="446" t="s">
        <v>3308</v>
      </c>
      <c r="G47" s="439" t="s">
        <v>3309</v>
      </c>
      <c r="H47" s="139">
        <v>70000</v>
      </c>
      <c r="I47" s="450">
        <v>19.254999999999999</v>
      </c>
      <c r="J47" s="442">
        <v>3553</v>
      </c>
      <c r="K47" s="448">
        <v>11940</v>
      </c>
      <c r="L47" s="448">
        <v>17553</v>
      </c>
    </row>
    <row r="48" spans="2:12" ht="50.25" customHeight="1" x14ac:dyDescent="0.2">
      <c r="B48" s="443" t="s">
        <v>3196</v>
      </c>
      <c r="C48" s="444" t="s">
        <v>3310</v>
      </c>
      <c r="D48" s="436">
        <v>7740</v>
      </c>
      <c r="E48" s="445">
        <v>110</v>
      </c>
      <c r="F48" s="446" t="s">
        <v>3311</v>
      </c>
      <c r="G48" s="439" t="s">
        <v>3312</v>
      </c>
      <c r="H48" s="139">
        <v>2.4540000000000002</v>
      </c>
      <c r="I48" s="447">
        <v>570</v>
      </c>
      <c r="J48" s="442">
        <v>462</v>
      </c>
      <c r="K48" s="448">
        <v>506</v>
      </c>
      <c r="L48" s="448">
        <v>592</v>
      </c>
    </row>
    <row r="49" spans="2:12" ht="50.25" customHeight="1" x14ac:dyDescent="0.2">
      <c r="B49" s="443" t="s">
        <v>3196</v>
      </c>
      <c r="C49" s="444" t="s">
        <v>3310</v>
      </c>
      <c r="D49" s="436">
        <v>7740</v>
      </c>
      <c r="E49" s="445">
        <v>113</v>
      </c>
      <c r="F49" s="446" t="s">
        <v>3313</v>
      </c>
      <c r="G49" s="439" t="s">
        <v>3314</v>
      </c>
      <c r="H49" s="139">
        <v>6.4950000000000001</v>
      </c>
      <c r="I49" s="447">
        <v>1.6</v>
      </c>
      <c r="J49" s="442">
        <v>4035</v>
      </c>
      <c r="K49" s="448">
        <v>8998</v>
      </c>
      <c r="L49" s="448">
        <v>13910</v>
      </c>
    </row>
    <row r="50" spans="2:12" ht="50.25" customHeight="1" x14ac:dyDescent="0.2">
      <c r="B50" s="443" t="s">
        <v>3196</v>
      </c>
      <c r="C50" s="444" t="s">
        <v>3310</v>
      </c>
      <c r="D50" s="436">
        <v>7740</v>
      </c>
      <c r="E50" s="445">
        <v>114</v>
      </c>
      <c r="F50" s="446" t="s">
        <v>3315</v>
      </c>
      <c r="G50" s="439" t="s">
        <v>3316</v>
      </c>
      <c r="H50" s="143">
        <v>1</v>
      </c>
      <c r="I50" s="450" t="s">
        <v>1625</v>
      </c>
      <c r="J50" s="442" t="s">
        <v>3317</v>
      </c>
      <c r="K50" s="448" t="s">
        <v>3318</v>
      </c>
      <c r="L50" s="448" t="s">
        <v>3319</v>
      </c>
    </row>
    <row r="51" spans="2:12" ht="50.25" customHeight="1" x14ac:dyDescent="0.2">
      <c r="B51" s="443" t="s">
        <v>3196</v>
      </c>
      <c r="C51" s="444" t="s">
        <v>3310</v>
      </c>
      <c r="D51" s="436">
        <v>7740</v>
      </c>
      <c r="E51" s="445">
        <v>114</v>
      </c>
      <c r="F51" s="446" t="s">
        <v>3315</v>
      </c>
      <c r="G51" s="439" t="s">
        <v>3320</v>
      </c>
      <c r="H51" s="139">
        <v>216940</v>
      </c>
      <c r="I51" s="447">
        <v>57.067999999999998</v>
      </c>
      <c r="J51" s="442">
        <v>9460</v>
      </c>
      <c r="K51" s="448">
        <v>34633</v>
      </c>
      <c r="L51" s="448">
        <v>48123</v>
      </c>
    </row>
    <row r="52" spans="2:12" ht="50.25" customHeight="1" x14ac:dyDescent="0.2">
      <c r="B52" s="443" t="s">
        <v>3196</v>
      </c>
      <c r="C52" s="444" t="s">
        <v>3310</v>
      </c>
      <c r="D52" s="436">
        <v>7740</v>
      </c>
      <c r="E52" s="445">
        <v>114</v>
      </c>
      <c r="F52" s="446" t="s">
        <v>3315</v>
      </c>
      <c r="G52" s="439" t="s">
        <v>3321</v>
      </c>
      <c r="H52" s="139">
        <v>50000</v>
      </c>
      <c r="I52" s="447">
        <v>13.5</v>
      </c>
      <c r="J52" s="442">
        <v>3410</v>
      </c>
      <c r="K52" s="448">
        <v>13936</v>
      </c>
      <c r="L52" s="448">
        <v>17590</v>
      </c>
    </row>
    <row r="53" spans="2:12" ht="50.25" customHeight="1" x14ac:dyDescent="0.2">
      <c r="B53" s="443" t="s">
        <v>3322</v>
      </c>
      <c r="C53" s="444" t="s">
        <v>3323</v>
      </c>
      <c r="D53" s="436">
        <v>7564</v>
      </c>
      <c r="E53" s="445">
        <v>364</v>
      </c>
      <c r="F53" s="446" t="s">
        <v>3324</v>
      </c>
      <c r="G53" s="439" t="s">
        <v>3325</v>
      </c>
      <c r="H53" s="143">
        <v>1</v>
      </c>
      <c r="I53" s="447" t="s">
        <v>3326</v>
      </c>
      <c r="J53" s="442">
        <v>13</v>
      </c>
      <c r="K53" s="448">
        <v>23</v>
      </c>
      <c r="L53" s="448">
        <v>24</v>
      </c>
    </row>
    <row r="54" spans="2:12" ht="50.25" customHeight="1" x14ac:dyDescent="0.2">
      <c r="B54" s="443" t="s">
        <v>3327</v>
      </c>
      <c r="C54" s="444" t="s">
        <v>3328</v>
      </c>
      <c r="D54" s="436">
        <v>7741</v>
      </c>
      <c r="E54" s="445">
        <v>411</v>
      </c>
      <c r="F54" s="446" t="s">
        <v>3329</v>
      </c>
      <c r="G54" s="439" t="s">
        <v>3330</v>
      </c>
      <c r="H54" s="143">
        <v>1</v>
      </c>
      <c r="I54" s="447" t="s">
        <v>3331</v>
      </c>
      <c r="J54" s="442" t="s">
        <v>3332</v>
      </c>
      <c r="K54" s="448" t="s">
        <v>3333</v>
      </c>
      <c r="L54" s="448" t="s">
        <v>3334</v>
      </c>
    </row>
    <row r="55" spans="2:12" ht="50.25" customHeight="1" x14ac:dyDescent="0.2">
      <c r="B55" s="443" t="s">
        <v>3327</v>
      </c>
      <c r="C55" s="444" t="s">
        <v>3328</v>
      </c>
      <c r="D55" s="436">
        <v>7741</v>
      </c>
      <c r="E55" s="445">
        <v>412</v>
      </c>
      <c r="F55" s="446" t="s">
        <v>3335</v>
      </c>
      <c r="G55" s="439" t="s">
        <v>3336</v>
      </c>
      <c r="H55" s="143">
        <v>1</v>
      </c>
      <c r="I55" s="447" t="s">
        <v>3337</v>
      </c>
      <c r="J55" s="442" t="s">
        <v>3338</v>
      </c>
      <c r="K55" s="448" t="s">
        <v>3338</v>
      </c>
      <c r="L55" s="448">
        <v>95</v>
      </c>
    </row>
    <row r="56" spans="2:12" ht="50.25" customHeight="1" x14ac:dyDescent="0.2">
      <c r="B56" s="443" t="s">
        <v>3327</v>
      </c>
      <c r="C56" s="444" t="s">
        <v>3328</v>
      </c>
      <c r="D56" s="436">
        <v>7733</v>
      </c>
      <c r="E56" s="445">
        <v>481</v>
      </c>
      <c r="F56" s="446" t="s">
        <v>3339</v>
      </c>
      <c r="G56" s="439" t="s">
        <v>3340</v>
      </c>
      <c r="H56" s="139">
        <v>92</v>
      </c>
      <c r="I56" s="447">
        <v>92</v>
      </c>
      <c r="J56" s="442">
        <v>0</v>
      </c>
      <c r="K56" s="448">
        <v>0</v>
      </c>
      <c r="L56" s="448">
        <v>0</v>
      </c>
    </row>
    <row r="57" spans="2:12" ht="50.25" customHeight="1" x14ac:dyDescent="0.2">
      <c r="B57" s="443" t="s">
        <v>3327</v>
      </c>
      <c r="C57" s="444" t="s">
        <v>3328</v>
      </c>
      <c r="D57" s="436">
        <v>7733</v>
      </c>
      <c r="E57" s="445">
        <v>484</v>
      </c>
      <c r="F57" s="446" t="s">
        <v>3341</v>
      </c>
      <c r="G57" s="439" t="s">
        <v>3342</v>
      </c>
      <c r="H57" s="139">
        <v>43</v>
      </c>
      <c r="I57" s="447" t="s">
        <v>3343</v>
      </c>
      <c r="J57" s="442" t="s">
        <v>3344</v>
      </c>
      <c r="K57" s="448" t="s">
        <v>3345</v>
      </c>
      <c r="L57" s="448" t="s">
        <v>3346</v>
      </c>
    </row>
    <row r="58" spans="2:12" ht="50.25" customHeight="1" x14ac:dyDescent="0.2">
      <c r="B58" s="443" t="s">
        <v>3327</v>
      </c>
      <c r="C58" s="444" t="s">
        <v>3328</v>
      </c>
      <c r="D58" s="436">
        <v>7748</v>
      </c>
      <c r="E58" s="445">
        <v>513</v>
      </c>
      <c r="F58" s="446" t="s">
        <v>3347</v>
      </c>
      <c r="G58" s="439" t="s">
        <v>3348</v>
      </c>
      <c r="H58" s="143">
        <v>1</v>
      </c>
      <c r="I58" s="449">
        <v>1</v>
      </c>
      <c r="J58" s="442" t="s">
        <v>3349</v>
      </c>
      <c r="K58" s="448" t="s">
        <v>3350</v>
      </c>
      <c r="L58" s="448" t="s">
        <v>3351</v>
      </c>
    </row>
    <row r="59" spans="2:12" ht="50.25" customHeight="1" x14ac:dyDescent="0.2">
      <c r="B59" s="443" t="s">
        <v>3327</v>
      </c>
      <c r="C59" s="444" t="s">
        <v>3328</v>
      </c>
      <c r="D59" s="436">
        <v>7748</v>
      </c>
      <c r="E59" s="445">
        <v>519</v>
      </c>
      <c r="F59" s="446" t="s">
        <v>3352</v>
      </c>
      <c r="G59" s="439" t="s">
        <v>3353</v>
      </c>
      <c r="H59" s="143">
        <v>1</v>
      </c>
      <c r="I59" s="449">
        <v>1</v>
      </c>
      <c r="J59" s="442" t="s">
        <v>3354</v>
      </c>
      <c r="K59" s="448" t="s">
        <v>3355</v>
      </c>
      <c r="L59" s="448" t="s">
        <v>3356</v>
      </c>
    </row>
    <row r="60" spans="2:12" ht="50.25" customHeight="1" x14ac:dyDescent="0.2">
      <c r="B60" s="443" t="s">
        <v>3327</v>
      </c>
      <c r="C60" s="444" t="s">
        <v>3328</v>
      </c>
      <c r="D60" s="436">
        <v>7735</v>
      </c>
      <c r="E60" s="445">
        <v>545</v>
      </c>
      <c r="F60" s="446" t="s">
        <v>3357</v>
      </c>
      <c r="G60" s="439" t="s">
        <v>3358</v>
      </c>
      <c r="H60" s="139">
        <v>20</v>
      </c>
      <c r="I60" s="447">
        <v>20</v>
      </c>
      <c r="J60" s="442">
        <v>20</v>
      </c>
      <c r="K60" s="448">
        <v>20</v>
      </c>
      <c r="L60" s="448">
        <v>20</v>
      </c>
    </row>
    <row r="61" spans="2:12" ht="50.25" customHeight="1" x14ac:dyDescent="0.2">
      <c r="B61" s="443" t="s">
        <v>3327</v>
      </c>
      <c r="C61" s="444" t="s">
        <v>3328</v>
      </c>
      <c r="D61" s="453">
        <v>7735</v>
      </c>
      <c r="E61" s="454">
        <v>546</v>
      </c>
      <c r="F61" s="455" t="s">
        <v>3359</v>
      </c>
      <c r="G61" s="439" t="s">
        <v>3360</v>
      </c>
      <c r="H61" s="456">
        <v>1</v>
      </c>
      <c r="I61" s="457" t="s">
        <v>3361</v>
      </c>
      <c r="J61" s="458" t="s">
        <v>3362</v>
      </c>
      <c r="K61" s="448" t="s">
        <v>3363</v>
      </c>
      <c r="L61" s="448" t="s">
        <v>3364</v>
      </c>
    </row>
  </sheetData>
  <mergeCells count="2">
    <mergeCell ref="B2:B5"/>
    <mergeCell ref="C2:I5"/>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42FE-8A0B-4FB0-B06C-6C6081D43593}">
  <dimension ref="A1:N93"/>
  <sheetViews>
    <sheetView topLeftCell="A3" zoomScale="90" zoomScaleNormal="90" workbookViewId="0">
      <selection activeCell="C2" sqref="C2:E5"/>
    </sheetView>
  </sheetViews>
  <sheetFormatPr baseColWidth="10" defaultColWidth="11.42578125" defaultRowHeight="15" x14ac:dyDescent="0.25"/>
  <cols>
    <col min="1" max="1" width="5.28515625" style="479" customWidth="1"/>
    <col min="2" max="2" width="26" style="126" bestFit="1" customWidth="1"/>
    <col min="3" max="3" width="93.42578125" customWidth="1"/>
    <col min="4" max="4" width="42.140625" style="477" bestFit="1" customWidth="1"/>
    <col min="5" max="5" width="28.7109375" style="477" bestFit="1" customWidth="1"/>
    <col min="6" max="7" width="28.7109375" style="477" customWidth="1"/>
    <col min="8" max="8" width="15.5703125" style="477" bestFit="1" customWidth="1"/>
    <col min="9" max="9" width="25.28515625" customWidth="1"/>
    <col min="10" max="10" width="25.42578125" customWidth="1"/>
    <col min="11" max="11" width="16.5703125" customWidth="1"/>
    <col min="12" max="12" width="20.5703125" bestFit="1" customWidth="1"/>
    <col min="13" max="13" width="18.5703125" customWidth="1"/>
    <col min="14" max="14" width="11" bestFit="1" customWidth="1"/>
  </cols>
  <sheetData>
    <row r="1" spans="1:14" s="161" customFormat="1" ht="36" customHeight="1" x14ac:dyDescent="0.25">
      <c r="C1" s="160"/>
      <c r="D1" s="160"/>
    </row>
    <row r="2" spans="1:14" ht="18" customHeight="1" x14ac:dyDescent="0.25">
      <c r="B2" s="953"/>
      <c r="C2" s="959" t="s">
        <v>3365</v>
      </c>
      <c r="D2" s="960"/>
      <c r="E2" s="960"/>
      <c r="F2" s="460"/>
      <c r="G2" s="460"/>
      <c r="H2" s="460"/>
    </row>
    <row r="3" spans="1:14" ht="18" customHeight="1" x14ac:dyDescent="0.25">
      <c r="B3" s="953"/>
      <c r="C3" s="960"/>
      <c r="D3" s="960"/>
      <c r="E3" s="960"/>
      <c r="F3" s="460"/>
      <c r="G3" s="460"/>
      <c r="H3" s="460"/>
    </row>
    <row r="4" spans="1:14" ht="18" customHeight="1" x14ac:dyDescent="0.25">
      <c r="B4" s="953"/>
      <c r="C4" s="960"/>
      <c r="D4" s="960"/>
      <c r="E4" s="960"/>
      <c r="F4" s="460"/>
      <c r="G4" s="460"/>
      <c r="H4" s="460"/>
    </row>
    <row r="5" spans="1:14" ht="18" customHeight="1" x14ac:dyDescent="0.25">
      <c r="B5" s="953"/>
      <c r="C5" s="960"/>
      <c r="D5" s="960"/>
      <c r="E5" s="960"/>
      <c r="F5" s="460"/>
      <c r="G5" s="460"/>
      <c r="H5" s="460"/>
    </row>
    <row r="6" spans="1:14" ht="18" customHeight="1" x14ac:dyDescent="0.25">
      <c r="C6" s="460"/>
      <c r="D6" s="460"/>
      <c r="E6" s="460"/>
      <c r="F6" s="460"/>
      <c r="G6" s="460"/>
      <c r="H6" s="460"/>
    </row>
    <row r="7" spans="1:14" x14ac:dyDescent="0.25">
      <c r="B7" s="461" t="s">
        <v>3366</v>
      </c>
      <c r="C7" s="461"/>
      <c r="D7" s="462"/>
      <c r="E7" s="462"/>
      <c r="F7" s="958" t="s">
        <v>3367</v>
      </c>
      <c r="G7" s="958"/>
      <c r="H7" s="958"/>
      <c r="I7" s="958" t="s">
        <v>3368</v>
      </c>
      <c r="J7" s="958"/>
      <c r="K7" s="958"/>
      <c r="L7" s="958" t="s">
        <v>3369</v>
      </c>
      <c r="M7" s="958"/>
      <c r="N7" s="958"/>
    </row>
    <row r="8" spans="1:14" x14ac:dyDescent="0.25">
      <c r="B8" s="463" t="s">
        <v>3370</v>
      </c>
      <c r="C8" s="463" t="s">
        <v>3371</v>
      </c>
      <c r="D8" s="464" t="s">
        <v>3372</v>
      </c>
      <c r="E8" s="465" t="s">
        <v>3373</v>
      </c>
      <c r="F8" s="466" t="s">
        <v>3374</v>
      </c>
      <c r="G8" s="466" t="s">
        <v>3375</v>
      </c>
      <c r="H8" s="467" t="s">
        <v>3376</v>
      </c>
      <c r="I8" s="466" t="s">
        <v>3374</v>
      </c>
      <c r="J8" s="466" t="s">
        <v>3375</v>
      </c>
      <c r="K8" s="467" t="s">
        <v>3376</v>
      </c>
      <c r="L8" s="466" t="s">
        <v>3374</v>
      </c>
      <c r="M8" s="466" t="s">
        <v>3375</v>
      </c>
      <c r="N8" s="467" t="s">
        <v>3376</v>
      </c>
    </row>
    <row r="9" spans="1:14" x14ac:dyDescent="0.25">
      <c r="B9" s="954" t="s">
        <v>40</v>
      </c>
      <c r="C9" s="955"/>
      <c r="D9" s="469" t="s">
        <v>3377</v>
      </c>
      <c r="E9" s="470">
        <v>29485902000</v>
      </c>
      <c r="F9" s="470">
        <v>29485902000</v>
      </c>
      <c r="G9" s="470">
        <v>4680380453</v>
      </c>
      <c r="H9" s="471">
        <f>+G9/F9</f>
        <v>0.15873282265538291</v>
      </c>
      <c r="I9" s="470">
        <v>29485902000</v>
      </c>
      <c r="J9" s="470">
        <v>11836315609</v>
      </c>
      <c r="K9" s="471">
        <f>+J9/I9</f>
        <v>0.40142287690571582</v>
      </c>
      <c r="L9" s="470">
        <v>29482102000</v>
      </c>
      <c r="M9" s="470">
        <v>19211229929</v>
      </c>
      <c r="N9" s="471">
        <f>+M9/L9</f>
        <v>0.6516234808834187</v>
      </c>
    </row>
    <row r="10" spans="1:14" x14ac:dyDescent="0.25">
      <c r="B10" s="956"/>
      <c r="C10" s="957"/>
      <c r="D10" s="691" t="s">
        <v>3378</v>
      </c>
      <c r="E10" s="470"/>
      <c r="F10" s="470"/>
      <c r="G10" s="470"/>
      <c r="H10" s="471"/>
      <c r="I10" s="470"/>
      <c r="J10" s="470"/>
      <c r="K10" s="471"/>
      <c r="L10" s="470">
        <v>3800000</v>
      </c>
      <c r="M10" s="470">
        <v>3800000</v>
      </c>
      <c r="N10" s="471">
        <f t="shared" ref="N10:N13" si="0">+M10/L10</f>
        <v>1</v>
      </c>
    </row>
    <row r="11" spans="1:14" x14ac:dyDescent="0.25">
      <c r="A11" s="479" t="str">
        <f>+CONCATENATE(B11,D11)</f>
        <v>77571-100-F001  VA-Recursos distrito</v>
      </c>
      <c r="B11" s="468">
        <v>7757</v>
      </c>
      <c r="C11" s="472" t="s">
        <v>3379</v>
      </c>
      <c r="D11" s="469" t="s">
        <v>3377</v>
      </c>
      <c r="E11" s="470">
        <v>22320122000</v>
      </c>
      <c r="F11" s="470">
        <v>22320122000</v>
      </c>
      <c r="G11" s="470">
        <v>22158357359</v>
      </c>
      <c r="H11" s="471">
        <f t="shared" ref="H11:H86" si="1">+G11/F11</f>
        <v>0.99275251985629831</v>
      </c>
      <c r="I11" s="470">
        <v>22320122000</v>
      </c>
      <c r="J11" s="470">
        <v>22177761081</v>
      </c>
      <c r="K11" s="471">
        <f t="shared" ref="K11:K86" si="2">+J11/I11</f>
        <v>0.99362185748805498</v>
      </c>
      <c r="L11" s="470">
        <v>23720122000</v>
      </c>
      <c r="M11" s="470">
        <v>22574043110</v>
      </c>
      <c r="N11" s="471">
        <f t="shared" si="0"/>
        <v>0.95168326326483477</v>
      </c>
    </row>
    <row r="12" spans="1:14" x14ac:dyDescent="0.25">
      <c r="A12" s="479" t="str">
        <f t="shared" ref="A12:A80" si="3">+CONCATENATE(B12,D12)</f>
        <v>77571-100-I008  VA-Fondo de pobres y espectáculos</v>
      </c>
      <c r="B12" s="468">
        <v>7757</v>
      </c>
      <c r="C12" s="472" t="s">
        <v>3379</v>
      </c>
      <c r="D12" s="469" t="s">
        <v>3380</v>
      </c>
      <c r="E12" s="470">
        <v>9114541000</v>
      </c>
      <c r="F12" s="470">
        <v>9114541000</v>
      </c>
      <c r="G12" s="470">
        <v>1979721760</v>
      </c>
      <c r="H12" s="471">
        <f t="shared" si="1"/>
        <v>0.21720476763448648</v>
      </c>
      <c r="I12" s="470">
        <v>9114541000</v>
      </c>
      <c r="J12" s="470">
        <v>5018243181</v>
      </c>
      <c r="K12" s="471">
        <f t="shared" si="2"/>
        <v>0.55057552333134496</v>
      </c>
      <c r="L12" s="470">
        <v>9114541000</v>
      </c>
      <c r="M12" s="470">
        <v>8442126893</v>
      </c>
      <c r="N12" s="471">
        <f t="shared" si="0"/>
        <v>0.92622622389871301</v>
      </c>
    </row>
    <row r="13" spans="1:14" x14ac:dyDescent="0.25">
      <c r="A13" s="479" t="str">
        <f t="shared" si="3"/>
        <v>77571-601-I008  PAS-Fondo pobres y espectáculos p</v>
      </c>
      <c r="B13" s="468">
        <v>7757</v>
      </c>
      <c r="C13" s="472" t="s">
        <v>3379</v>
      </c>
      <c r="D13" s="469" t="s">
        <v>3381</v>
      </c>
      <c r="E13" s="470">
        <v>6415000</v>
      </c>
      <c r="F13" s="470">
        <v>6415000</v>
      </c>
      <c r="G13" s="470">
        <v>0</v>
      </c>
      <c r="H13" s="471">
        <f t="shared" si="1"/>
        <v>0</v>
      </c>
      <c r="I13" s="470">
        <v>6415000</v>
      </c>
      <c r="J13" s="470">
        <v>3375633</v>
      </c>
      <c r="K13" s="471">
        <f t="shared" si="2"/>
        <v>0.52620935307872174</v>
      </c>
      <c r="L13" s="470">
        <v>6415000</v>
      </c>
      <c r="M13" s="470">
        <v>3375633</v>
      </c>
      <c r="N13" s="471">
        <f t="shared" si="0"/>
        <v>0.52620935307872174</v>
      </c>
    </row>
    <row r="14" spans="1:14" x14ac:dyDescent="0.25">
      <c r="A14" s="479" t="str">
        <f t="shared" si="3"/>
        <v>77571-601-I052  PAS-SGP propósito general</v>
      </c>
      <c r="B14" s="468">
        <v>7757</v>
      </c>
      <c r="C14" s="472" t="s">
        <v>3379</v>
      </c>
      <c r="D14" s="469" t="s">
        <v>3382</v>
      </c>
      <c r="E14" s="470">
        <v>1256000</v>
      </c>
      <c r="F14" s="470">
        <v>1256000</v>
      </c>
      <c r="G14" s="470">
        <v>0</v>
      </c>
      <c r="H14" s="471">
        <f t="shared" si="1"/>
        <v>0</v>
      </c>
      <c r="I14" s="470">
        <v>1256000</v>
      </c>
      <c r="J14" s="470">
        <v>647733</v>
      </c>
      <c r="K14" s="471">
        <f>+J14/I14</f>
        <v>0.5157109872611465</v>
      </c>
      <c r="L14" s="470">
        <v>1256000</v>
      </c>
      <c r="M14" s="470">
        <v>647733</v>
      </c>
      <c r="N14" s="471">
        <f>+M14/L14</f>
        <v>0.5157109872611465</v>
      </c>
    </row>
    <row r="15" spans="1:14" x14ac:dyDescent="0.25">
      <c r="A15" s="479" t="str">
        <f t="shared" si="3"/>
        <v>77571-602-I008  PAS-RB-Fondo pobres y espectáculo</v>
      </c>
      <c r="B15" s="468">
        <v>7757</v>
      </c>
      <c r="C15" s="472" t="s">
        <v>3379</v>
      </c>
      <c r="D15" s="469" t="s">
        <v>3383</v>
      </c>
      <c r="E15" s="470">
        <v>729000</v>
      </c>
      <c r="F15" s="470">
        <v>729000</v>
      </c>
      <c r="G15" s="470">
        <v>0</v>
      </c>
      <c r="H15" s="471">
        <f t="shared" si="1"/>
        <v>0</v>
      </c>
      <c r="I15" s="470">
        <v>729000</v>
      </c>
      <c r="J15" s="470">
        <v>0</v>
      </c>
      <c r="K15" s="471">
        <f>+J15/I15</f>
        <v>0</v>
      </c>
      <c r="L15" s="470">
        <v>729000</v>
      </c>
      <c r="M15" s="470">
        <v>0</v>
      </c>
      <c r="N15" s="471">
        <f>+M15/L15</f>
        <v>0</v>
      </c>
    </row>
    <row r="16" spans="1:14" x14ac:dyDescent="0.25">
      <c r="A16" s="479" t="str">
        <f t="shared" si="3"/>
        <v>77571-602-I049  PAS-RB-SGP propósito general</v>
      </c>
      <c r="B16" s="468">
        <v>7757</v>
      </c>
      <c r="C16" s="472" t="s">
        <v>3379</v>
      </c>
      <c r="D16" s="469" t="s">
        <v>3384</v>
      </c>
      <c r="E16" s="470">
        <v>28135000</v>
      </c>
      <c r="F16" s="470">
        <v>28135000</v>
      </c>
      <c r="G16" s="470">
        <v>28100770</v>
      </c>
      <c r="H16" s="471">
        <f t="shared" si="1"/>
        <v>0.99878336591434158</v>
      </c>
      <c r="I16" s="470">
        <v>28135000</v>
      </c>
      <c r="J16" s="470">
        <v>28100770</v>
      </c>
      <c r="K16" s="471">
        <f>+J16/I16</f>
        <v>0.99878336591434158</v>
      </c>
      <c r="L16" s="470">
        <v>28135000</v>
      </c>
      <c r="M16" s="470">
        <v>28100770</v>
      </c>
      <c r="N16" s="471">
        <f>+M16/L16</f>
        <v>0.99878336591434158</v>
      </c>
    </row>
    <row r="17" spans="1:14" x14ac:dyDescent="0.25">
      <c r="A17" s="479" t="str">
        <f t="shared" si="3"/>
        <v>77572-100-I009  VA-SGP propósito general</v>
      </c>
      <c r="B17" s="468">
        <v>7757</v>
      </c>
      <c r="C17" s="472" t="s">
        <v>3379</v>
      </c>
      <c r="D17" s="469" t="s">
        <v>3385</v>
      </c>
      <c r="E17" s="470">
        <v>10772754000</v>
      </c>
      <c r="F17" s="470">
        <v>10772754000</v>
      </c>
      <c r="G17" s="470">
        <v>3315346700</v>
      </c>
      <c r="H17" s="471">
        <f t="shared" si="1"/>
        <v>0.30775293857076846</v>
      </c>
      <c r="I17" s="470">
        <v>10772754000</v>
      </c>
      <c r="J17" s="470">
        <v>4905976773</v>
      </c>
      <c r="K17" s="471">
        <f t="shared" si="2"/>
        <v>0.4554059967395524</v>
      </c>
      <c r="L17" s="470">
        <v>10772754000</v>
      </c>
      <c r="M17" s="470">
        <v>10113950789</v>
      </c>
      <c r="N17" s="471">
        <f t="shared" ref="N17" si="4">+M17/L17</f>
        <v>0.93884542327802156</v>
      </c>
    </row>
    <row r="18" spans="1:14" x14ac:dyDescent="0.25">
      <c r="A18" s="479" t="str">
        <f t="shared" si="3"/>
        <v>77681-100-F001  VA-Recursos distrito</v>
      </c>
      <c r="B18" s="468">
        <v>7768</v>
      </c>
      <c r="C18" s="472" t="s">
        <v>3386</v>
      </c>
      <c r="D18" s="469" t="s">
        <v>3377</v>
      </c>
      <c r="E18" s="470">
        <v>5870191000</v>
      </c>
      <c r="F18" s="470">
        <v>5870191000</v>
      </c>
      <c r="G18" s="470">
        <v>1205403230</v>
      </c>
      <c r="H18" s="471">
        <f t="shared" si="1"/>
        <v>0.20534310212393431</v>
      </c>
      <c r="I18" s="470">
        <v>5820191000</v>
      </c>
      <c r="J18" s="470">
        <v>1283800517</v>
      </c>
      <c r="K18" s="471">
        <f>+J18/I18</f>
        <v>0.22057704240290396</v>
      </c>
      <c r="L18" s="470">
        <v>5820191000</v>
      </c>
      <c r="M18" s="470">
        <v>3396607961</v>
      </c>
      <c r="N18" s="471">
        <f>+M18/L18</f>
        <v>0.58359046309648599</v>
      </c>
    </row>
    <row r="19" spans="1:14" x14ac:dyDescent="0.25">
      <c r="A19" s="479" t="str">
        <f t="shared" si="3"/>
        <v>77682-100-I009  VA-SGP propósito general</v>
      </c>
      <c r="B19" s="468">
        <v>7768</v>
      </c>
      <c r="C19" s="472" t="s">
        <v>3386</v>
      </c>
      <c r="D19" s="469" t="s">
        <v>3385</v>
      </c>
      <c r="E19" s="470">
        <v>1500000000</v>
      </c>
      <c r="F19" s="470">
        <v>1500000000</v>
      </c>
      <c r="G19" s="470">
        <v>0</v>
      </c>
      <c r="H19" s="471">
        <f t="shared" si="1"/>
        <v>0</v>
      </c>
      <c r="I19" s="470">
        <v>1500000000</v>
      </c>
      <c r="J19" s="470">
        <v>0</v>
      </c>
      <c r="K19" s="471">
        <f>+J19/I19</f>
        <v>0</v>
      </c>
      <c r="L19" s="470">
        <v>500000000</v>
      </c>
      <c r="M19" s="470">
        <v>0</v>
      </c>
      <c r="N19" s="471">
        <f>+M19/L19</f>
        <v>0</v>
      </c>
    </row>
    <row r="20" spans="1:14" x14ac:dyDescent="0.25">
      <c r="A20" s="479" t="str">
        <f t="shared" ref="A20" si="5">+CONCATENATE(B20,D20)</f>
        <v>77681-100-F039  VA-Crédito</v>
      </c>
      <c r="B20" s="468">
        <v>7768</v>
      </c>
      <c r="C20" s="472" t="s">
        <v>3386</v>
      </c>
      <c r="D20" s="691" t="s">
        <v>3387</v>
      </c>
      <c r="E20" s="470"/>
      <c r="F20" s="470"/>
      <c r="G20" s="470"/>
      <c r="H20" s="471"/>
      <c r="I20" s="470"/>
      <c r="J20" s="470"/>
      <c r="K20" s="471"/>
      <c r="L20" s="692">
        <v>1000000000</v>
      </c>
      <c r="M20" s="470">
        <v>1000000000</v>
      </c>
      <c r="N20" s="471">
        <f>+M20/L20</f>
        <v>1</v>
      </c>
    </row>
    <row r="21" spans="1:14" x14ac:dyDescent="0.25">
      <c r="A21" s="479" t="str">
        <f t="shared" si="3"/>
        <v>77301-100-F001  VA-Recursos distrito</v>
      </c>
      <c r="B21" s="468">
        <v>7730</v>
      </c>
      <c r="C21" s="472" t="s">
        <v>3388</v>
      </c>
      <c r="D21" s="469" t="s">
        <v>3377</v>
      </c>
      <c r="E21" s="470">
        <v>2111601000</v>
      </c>
      <c r="F21" s="470">
        <v>2111601000</v>
      </c>
      <c r="G21" s="470">
        <v>349429000</v>
      </c>
      <c r="H21" s="471">
        <f t="shared" si="1"/>
        <v>0.16548059979134316</v>
      </c>
      <c r="I21" s="470">
        <v>1391601000</v>
      </c>
      <c r="J21" s="470">
        <v>435923000</v>
      </c>
      <c r="K21" s="471">
        <f t="shared" si="2"/>
        <v>0.3132528648657194</v>
      </c>
      <c r="L21" s="470">
        <v>1391601000</v>
      </c>
      <c r="M21" s="470">
        <v>853337500</v>
      </c>
      <c r="N21" s="471">
        <f t="shared" ref="N21:N92" si="6">+M21/L21</f>
        <v>0.61320558119748403</v>
      </c>
    </row>
    <row r="22" spans="1:14" x14ac:dyDescent="0.25">
      <c r="A22" s="479" t="str">
        <f t="shared" si="3"/>
        <v>77302-100-I009  VA-SGP propósito general</v>
      </c>
      <c r="B22" s="468">
        <v>7730</v>
      </c>
      <c r="C22" s="472" t="s">
        <v>3388</v>
      </c>
      <c r="D22" s="469" t="s">
        <v>3385</v>
      </c>
      <c r="E22" s="470">
        <v>1500000000</v>
      </c>
      <c r="F22" s="470">
        <v>1500000000</v>
      </c>
      <c r="G22" s="470">
        <v>0</v>
      </c>
      <c r="H22" s="471">
        <f t="shared" si="1"/>
        <v>0</v>
      </c>
      <c r="I22" s="470">
        <v>1500000000</v>
      </c>
      <c r="J22" s="470">
        <v>0</v>
      </c>
      <c r="K22" s="471">
        <f t="shared" si="2"/>
        <v>0</v>
      </c>
      <c r="L22" s="470">
        <v>1500000000</v>
      </c>
      <c r="M22" s="470">
        <v>0</v>
      </c>
      <c r="N22" s="471">
        <f t="shared" si="6"/>
        <v>0</v>
      </c>
    </row>
    <row r="23" spans="1:14" x14ac:dyDescent="0.25">
      <c r="A23" s="479" t="str">
        <f t="shared" si="3"/>
        <v>77561-100-F001  VA-Recursos distrito</v>
      </c>
      <c r="B23" s="468">
        <v>7756</v>
      </c>
      <c r="C23" s="472" t="s">
        <v>3389</v>
      </c>
      <c r="D23" s="469" t="s">
        <v>3377</v>
      </c>
      <c r="E23" s="470">
        <v>2994709000</v>
      </c>
      <c r="F23" s="470">
        <v>2994709000</v>
      </c>
      <c r="G23" s="470">
        <v>1645211960</v>
      </c>
      <c r="H23" s="471">
        <f t="shared" si="1"/>
        <v>0.54937289733326344</v>
      </c>
      <c r="I23" s="470">
        <v>2994709000</v>
      </c>
      <c r="J23" s="470">
        <v>1863993324</v>
      </c>
      <c r="K23" s="471">
        <f t="shared" si="2"/>
        <v>0.62242886504164507</v>
      </c>
      <c r="L23" s="470">
        <v>3746809967</v>
      </c>
      <c r="M23" s="470">
        <v>2514293122</v>
      </c>
      <c r="N23" s="471">
        <f t="shared" si="6"/>
        <v>0.67104901079708268</v>
      </c>
    </row>
    <row r="24" spans="1:14" x14ac:dyDescent="0.25">
      <c r="A24" s="479" t="str">
        <f t="shared" si="3"/>
        <v>77561-100-F039  VA-Crédito</v>
      </c>
      <c r="B24" s="468">
        <v>7756</v>
      </c>
      <c r="C24" s="472" t="s">
        <v>3389</v>
      </c>
      <c r="D24" s="469" t="s">
        <v>3387</v>
      </c>
      <c r="E24" s="470">
        <v>1239000000</v>
      </c>
      <c r="F24" s="470">
        <v>1239000000</v>
      </c>
      <c r="G24" s="470">
        <v>0</v>
      </c>
      <c r="H24" s="471">
        <f t="shared" si="1"/>
        <v>0</v>
      </c>
      <c r="I24" s="470">
        <v>1239000000</v>
      </c>
      <c r="J24" s="470">
        <v>1080000000</v>
      </c>
      <c r="K24" s="471">
        <f t="shared" si="2"/>
        <v>0.87167070217917675</v>
      </c>
      <c r="L24" s="470">
        <v>1518450440</v>
      </c>
      <c r="M24" s="470">
        <v>1080000000</v>
      </c>
      <c r="N24" s="471">
        <f t="shared" si="6"/>
        <v>0.71125139915662972</v>
      </c>
    </row>
    <row r="25" spans="1:14" x14ac:dyDescent="0.25">
      <c r="A25" s="479" t="str">
        <f t="shared" si="3"/>
        <v>77562-100-I009  VA-SGP propósito general</v>
      </c>
      <c r="B25" s="468">
        <v>7756</v>
      </c>
      <c r="C25" s="472" t="s">
        <v>3389</v>
      </c>
      <c r="D25" s="469" t="s">
        <v>3385</v>
      </c>
      <c r="E25" s="470">
        <v>337778000</v>
      </c>
      <c r="F25" s="470">
        <v>337778000</v>
      </c>
      <c r="G25" s="470">
        <v>0</v>
      </c>
      <c r="H25" s="471">
        <f t="shared" si="1"/>
        <v>0</v>
      </c>
      <c r="I25" s="470">
        <v>337778000</v>
      </c>
      <c r="J25" s="470">
        <v>0</v>
      </c>
      <c r="K25" s="471">
        <f t="shared" si="2"/>
        <v>0</v>
      </c>
      <c r="L25" s="470">
        <v>337778000</v>
      </c>
      <c r="M25" s="470">
        <v>0</v>
      </c>
      <c r="N25" s="471">
        <f t="shared" si="6"/>
        <v>0</v>
      </c>
    </row>
    <row r="26" spans="1:14" x14ac:dyDescent="0.25">
      <c r="A26" s="479" t="str">
        <f t="shared" ref="A26" si="7">+CONCATENATE(B26,D26)</f>
        <v>77561-601-F001  PAS-Otros distrito</v>
      </c>
      <c r="B26" s="468">
        <v>7756</v>
      </c>
      <c r="C26" s="472" t="s">
        <v>3389</v>
      </c>
      <c r="D26" s="691" t="s">
        <v>3378</v>
      </c>
      <c r="E26" s="470"/>
      <c r="F26" s="470"/>
      <c r="G26" s="470"/>
      <c r="H26" s="471"/>
      <c r="I26" s="470"/>
      <c r="J26" s="470"/>
      <c r="K26" s="471"/>
      <c r="L26" s="692">
        <v>2899033</v>
      </c>
      <c r="M26" s="470">
        <v>2899033</v>
      </c>
      <c r="N26" s="471">
        <f t="shared" si="6"/>
        <v>1</v>
      </c>
    </row>
    <row r="27" spans="1:14" x14ac:dyDescent="0.25">
      <c r="A27" s="479" t="str">
        <f t="shared" si="3"/>
        <v>75651-100-F001  VA-Recursos distrito</v>
      </c>
      <c r="B27" s="468">
        <v>7565</v>
      </c>
      <c r="C27" s="472" t="s">
        <v>3390</v>
      </c>
      <c r="D27" s="469" t="s">
        <v>3377</v>
      </c>
      <c r="E27" s="470">
        <v>18849724000</v>
      </c>
      <c r="F27" s="470">
        <v>18849724000</v>
      </c>
      <c r="G27" s="470">
        <v>6222935919</v>
      </c>
      <c r="H27" s="471">
        <f t="shared" si="1"/>
        <v>0.33013406026528558</v>
      </c>
      <c r="I27" s="470">
        <v>18101089854</v>
      </c>
      <c r="J27" s="470">
        <v>8588309162</v>
      </c>
      <c r="K27" s="471">
        <f t="shared" si="2"/>
        <v>0.47446365004934471</v>
      </c>
      <c r="L27" s="470">
        <v>25149664524</v>
      </c>
      <c r="M27" s="470">
        <v>15329881810</v>
      </c>
      <c r="N27" s="471">
        <f t="shared" si="6"/>
        <v>0.60954617487525098</v>
      </c>
    </row>
    <row r="28" spans="1:14" x14ac:dyDescent="0.25">
      <c r="A28" s="479" t="str">
        <f t="shared" si="3"/>
        <v>75651-100-F039  VA-Crédito</v>
      </c>
      <c r="B28" s="468">
        <v>7565</v>
      </c>
      <c r="C28" s="472" t="s">
        <v>3390</v>
      </c>
      <c r="D28" s="469" t="s">
        <v>3387</v>
      </c>
      <c r="E28" s="470">
        <v>77477000000</v>
      </c>
      <c r="F28" s="470">
        <v>77477000000</v>
      </c>
      <c r="G28" s="470">
        <v>44431838450</v>
      </c>
      <c r="H28" s="471">
        <f t="shared" si="1"/>
        <v>0.57348423983891994</v>
      </c>
      <c r="I28" s="470">
        <v>77477000000</v>
      </c>
      <c r="J28" s="470">
        <v>44431838450</v>
      </c>
      <c r="K28" s="471">
        <f t="shared" si="2"/>
        <v>0.57348423983891994</v>
      </c>
      <c r="L28" s="470">
        <v>70592893211</v>
      </c>
      <c r="M28" s="470">
        <v>44431838450</v>
      </c>
      <c r="N28" s="471">
        <f t="shared" si="6"/>
        <v>0.62940951176479754</v>
      </c>
    </row>
    <row r="29" spans="1:14" x14ac:dyDescent="0.25">
      <c r="A29" s="479" t="str">
        <f t="shared" si="3"/>
        <v>75651-100-I012  VA-Estampilla propersonas mayores</v>
      </c>
      <c r="B29" s="468">
        <v>7565</v>
      </c>
      <c r="C29" s="472" t="s">
        <v>3390</v>
      </c>
      <c r="D29" s="469" t="s">
        <v>3391</v>
      </c>
      <c r="E29" s="470">
        <v>535332000</v>
      </c>
      <c r="F29" s="470">
        <v>535332000</v>
      </c>
      <c r="G29" s="470">
        <v>212637383</v>
      </c>
      <c r="H29" s="471">
        <f t="shared" si="1"/>
        <v>0.39720656153564515</v>
      </c>
      <c r="I29" s="470">
        <v>535332000</v>
      </c>
      <c r="J29" s="470">
        <v>306388887</v>
      </c>
      <c r="K29" s="471">
        <f t="shared" si="2"/>
        <v>0.57233434018515617</v>
      </c>
      <c r="L29" s="470">
        <v>535332000</v>
      </c>
      <c r="M29" s="470">
        <v>425480601</v>
      </c>
      <c r="N29" s="471">
        <f t="shared" si="6"/>
        <v>0.79479762278361843</v>
      </c>
    </row>
    <row r="30" spans="1:14" x14ac:dyDescent="0.25">
      <c r="A30" s="479" t="str">
        <f t="shared" si="3"/>
        <v>75651-601-I012  PAS-Estampilla propersonas mayore</v>
      </c>
      <c r="B30" s="468">
        <v>7565</v>
      </c>
      <c r="C30" s="472" t="s">
        <v>3390</v>
      </c>
      <c r="D30" s="469" t="s">
        <v>3392</v>
      </c>
      <c r="E30" s="470">
        <v>1365605000</v>
      </c>
      <c r="F30" s="470">
        <v>1365605000</v>
      </c>
      <c r="G30" s="470">
        <v>0</v>
      </c>
      <c r="H30" s="471">
        <f t="shared" si="1"/>
        <v>0</v>
      </c>
      <c r="I30" s="470">
        <v>1365605000</v>
      </c>
      <c r="J30" s="470">
        <v>221274791</v>
      </c>
      <c r="K30" s="471">
        <f t="shared" si="2"/>
        <v>0.16203425661153847</v>
      </c>
      <c r="L30" s="470">
        <v>1365605000</v>
      </c>
      <c r="M30" s="470">
        <v>257390462</v>
      </c>
      <c r="N30" s="471">
        <f t="shared" si="6"/>
        <v>0.18848090187133176</v>
      </c>
    </row>
    <row r="31" spans="1:14" x14ac:dyDescent="0.25">
      <c r="A31" s="479" t="str">
        <f t="shared" si="3"/>
        <v>75651-300-I010  REAF-Estampilla propersonas mayor</v>
      </c>
      <c r="B31" s="468">
        <v>7565</v>
      </c>
      <c r="C31" s="472" t="s">
        <v>3390</v>
      </c>
      <c r="D31" s="473" t="s">
        <v>3393</v>
      </c>
      <c r="E31" s="470"/>
      <c r="F31" s="470"/>
      <c r="G31" s="470"/>
      <c r="H31" s="471"/>
      <c r="I31" s="470">
        <v>114166000</v>
      </c>
      <c r="J31" s="470">
        <v>0</v>
      </c>
      <c r="K31" s="471">
        <f t="shared" si="2"/>
        <v>0</v>
      </c>
      <c r="L31" s="470">
        <v>114166000</v>
      </c>
      <c r="M31" s="470">
        <v>41152754</v>
      </c>
      <c r="N31" s="471">
        <f t="shared" si="6"/>
        <v>0.36046418373245975</v>
      </c>
    </row>
    <row r="32" spans="1:14" x14ac:dyDescent="0.25">
      <c r="A32" s="479" t="str">
        <f t="shared" si="3"/>
        <v>75651-601-I037  PAS-Crédito</v>
      </c>
      <c r="B32" s="468">
        <v>7565</v>
      </c>
      <c r="C32" s="472" t="s">
        <v>3390</v>
      </c>
      <c r="D32" s="473" t="s">
        <v>3394</v>
      </c>
      <c r="E32" s="470"/>
      <c r="F32" s="470"/>
      <c r="G32" s="470"/>
      <c r="H32" s="471"/>
      <c r="I32" s="470">
        <v>46845648</v>
      </c>
      <c r="J32" s="470">
        <v>0</v>
      </c>
      <c r="K32" s="471">
        <f t="shared" si="2"/>
        <v>0</v>
      </c>
      <c r="L32" s="470">
        <v>46845648</v>
      </c>
      <c r="M32" s="470">
        <v>46845648</v>
      </c>
      <c r="N32" s="471">
        <f t="shared" si="6"/>
        <v>1</v>
      </c>
    </row>
    <row r="33" spans="1:14" x14ac:dyDescent="0.25">
      <c r="A33" s="479" t="str">
        <f t="shared" si="3"/>
        <v>75651-601-F001  PAS-Otros distrito</v>
      </c>
      <c r="B33" s="468">
        <v>7565</v>
      </c>
      <c r="C33" s="472" t="s">
        <v>3390</v>
      </c>
      <c r="D33" s="473" t="s">
        <v>3378</v>
      </c>
      <c r="E33" s="470"/>
      <c r="F33" s="470"/>
      <c r="G33" s="470"/>
      <c r="H33" s="471"/>
      <c r="I33" s="470">
        <v>301788498</v>
      </c>
      <c r="J33" s="470">
        <v>112294223</v>
      </c>
      <c r="K33" s="471">
        <f t="shared" si="2"/>
        <v>0.37209576820916479</v>
      </c>
      <c r="L33" s="470">
        <v>312320617</v>
      </c>
      <c r="M33" s="470">
        <v>311865751</v>
      </c>
      <c r="N33" s="471">
        <f t="shared" si="6"/>
        <v>0.99854359278497451</v>
      </c>
    </row>
    <row r="34" spans="1:14" x14ac:dyDescent="0.25">
      <c r="A34" s="479" t="str">
        <f t="shared" si="3"/>
        <v>77441-100-F001  VA-Recursos distrito</v>
      </c>
      <c r="B34" s="468">
        <v>7744</v>
      </c>
      <c r="C34" s="472" t="s">
        <v>3395</v>
      </c>
      <c r="D34" s="469" t="s">
        <v>3377</v>
      </c>
      <c r="E34" s="470">
        <v>50245414000</v>
      </c>
      <c r="F34" s="470">
        <v>50245414000</v>
      </c>
      <c r="G34" s="470">
        <v>19527287603</v>
      </c>
      <c r="H34" s="471">
        <f t="shared" si="1"/>
        <v>0.38863820692173023</v>
      </c>
      <c r="I34" s="470">
        <v>32726890935</v>
      </c>
      <c r="J34" s="470">
        <v>28010678203</v>
      </c>
      <c r="K34" s="471">
        <f t="shared" si="2"/>
        <v>0.85589181870752618</v>
      </c>
      <c r="L34" s="470">
        <v>60472970592</v>
      </c>
      <c r="M34" s="470">
        <v>49136984915</v>
      </c>
      <c r="N34" s="471">
        <f t="shared" si="6"/>
        <v>0.81254458701091747</v>
      </c>
    </row>
    <row r="35" spans="1:14" x14ac:dyDescent="0.25">
      <c r="A35" s="479" t="str">
        <f t="shared" si="3"/>
        <v>77441-200-I049  RB-SGP propósito general</v>
      </c>
      <c r="B35" s="468">
        <v>7744</v>
      </c>
      <c r="C35" s="472" t="s">
        <v>3395</v>
      </c>
      <c r="D35" s="469" t="s">
        <v>3396</v>
      </c>
      <c r="E35" s="470">
        <v>7721615000</v>
      </c>
      <c r="F35" s="470">
        <v>7721615000</v>
      </c>
      <c r="G35" s="470">
        <v>0</v>
      </c>
      <c r="H35" s="471">
        <f t="shared" si="1"/>
        <v>0</v>
      </c>
      <c r="I35" s="470">
        <v>7721615000</v>
      </c>
      <c r="J35" s="470">
        <v>2245284360</v>
      </c>
      <c r="K35" s="471">
        <f t="shared" si="2"/>
        <v>0.29077911291873526</v>
      </c>
      <c r="L35" s="470">
        <v>7721615000</v>
      </c>
      <c r="M35" s="470">
        <v>7719259482</v>
      </c>
      <c r="N35" s="471">
        <f t="shared" si="6"/>
        <v>0.99969494490466049</v>
      </c>
    </row>
    <row r="36" spans="1:14" x14ac:dyDescent="0.25">
      <c r="A36" s="479" t="str">
        <f t="shared" si="3"/>
        <v>77441-601-I039  PAS-Otras nación</v>
      </c>
      <c r="B36" s="468">
        <v>7744</v>
      </c>
      <c r="C36" s="472" t="s">
        <v>3395</v>
      </c>
      <c r="D36" s="469" t="s">
        <v>3397</v>
      </c>
      <c r="E36" s="470">
        <v>61549000</v>
      </c>
      <c r="F36" s="470">
        <v>61549000</v>
      </c>
      <c r="G36" s="470">
        <v>9999889</v>
      </c>
      <c r="H36" s="471">
        <f t="shared" si="1"/>
        <v>0.16247037319858973</v>
      </c>
      <c r="I36" s="470">
        <v>61549000</v>
      </c>
      <c r="J36" s="470">
        <v>15258555</v>
      </c>
      <c r="K36" s="471">
        <f t="shared" si="2"/>
        <v>0.24790906432273474</v>
      </c>
      <c r="L36" s="470">
        <v>61549000</v>
      </c>
      <c r="M36" s="470">
        <v>19077315</v>
      </c>
      <c r="N36" s="471">
        <f t="shared" si="6"/>
        <v>0.30995328924921606</v>
      </c>
    </row>
    <row r="37" spans="1:14" x14ac:dyDescent="0.25">
      <c r="A37" s="479" t="str">
        <f t="shared" si="3"/>
        <v>77441-601-I052  PAS-SGP propósito general</v>
      </c>
      <c r="B37" s="468">
        <v>7744</v>
      </c>
      <c r="C37" s="472" t="s">
        <v>3395</v>
      </c>
      <c r="D37" s="469" t="s">
        <v>3382</v>
      </c>
      <c r="E37" s="470">
        <v>153433000</v>
      </c>
      <c r="F37" s="470">
        <v>153433000</v>
      </c>
      <c r="G37" s="470">
        <v>1297686</v>
      </c>
      <c r="H37" s="471">
        <f t="shared" si="1"/>
        <v>8.4576720783664534E-3</v>
      </c>
      <c r="I37" s="470">
        <v>153433000</v>
      </c>
      <c r="J37" s="470">
        <v>8047694</v>
      </c>
      <c r="K37" s="471">
        <f t="shared" si="2"/>
        <v>5.2450867805491651E-2</v>
      </c>
      <c r="L37" s="470">
        <v>153433000</v>
      </c>
      <c r="M37" s="470">
        <v>97209934</v>
      </c>
      <c r="N37" s="471">
        <f t="shared" si="6"/>
        <v>0.63356601252664024</v>
      </c>
    </row>
    <row r="38" spans="1:14" x14ac:dyDescent="0.25">
      <c r="A38" s="479" t="str">
        <f t="shared" si="3"/>
        <v>77442-100-I009  VA-SGP propósito general</v>
      </c>
      <c r="B38" s="468">
        <v>7744</v>
      </c>
      <c r="C38" s="472" t="s">
        <v>3395</v>
      </c>
      <c r="D38" s="469" t="s">
        <v>3385</v>
      </c>
      <c r="E38" s="470">
        <v>104584779000</v>
      </c>
      <c r="F38" s="470">
        <v>89584779000</v>
      </c>
      <c r="G38" s="470">
        <v>37835238867</v>
      </c>
      <c r="H38" s="471">
        <f t="shared" si="1"/>
        <v>0.42234003688282806</v>
      </c>
      <c r="I38" s="470">
        <v>89584779000</v>
      </c>
      <c r="J38" s="470">
        <v>50064297675</v>
      </c>
      <c r="K38" s="471">
        <f t="shared" si="2"/>
        <v>0.55884825786085823</v>
      </c>
      <c r="L38" s="470">
        <v>89584779000</v>
      </c>
      <c r="M38" s="470">
        <v>86119563074</v>
      </c>
      <c r="N38" s="471">
        <f t="shared" si="6"/>
        <v>0.96131914411487251</v>
      </c>
    </row>
    <row r="39" spans="1:14" x14ac:dyDescent="0.25">
      <c r="A39" s="479" t="str">
        <f t="shared" si="3"/>
        <v>77442-100-I016  VA-Otras transferencias nación</v>
      </c>
      <c r="B39" s="468">
        <v>7744</v>
      </c>
      <c r="C39" s="472" t="s">
        <v>3395</v>
      </c>
      <c r="D39" s="469" t="s">
        <v>3398</v>
      </c>
      <c r="E39" s="470">
        <v>50640000000</v>
      </c>
      <c r="F39" s="470">
        <v>50640000000</v>
      </c>
      <c r="G39" s="470">
        <v>13124902102</v>
      </c>
      <c r="H39" s="471">
        <f t="shared" si="1"/>
        <v>0.25918053124012636</v>
      </c>
      <c r="I39" s="470">
        <v>50640000000</v>
      </c>
      <c r="J39" s="470">
        <v>21606548147</v>
      </c>
      <c r="K39" s="471">
        <f t="shared" si="2"/>
        <v>0.42666959216034755</v>
      </c>
      <c r="L39" s="470">
        <v>50640000000</v>
      </c>
      <c r="M39" s="470">
        <v>25697255514</v>
      </c>
      <c r="N39" s="471">
        <f t="shared" si="6"/>
        <v>0.50744975343601895</v>
      </c>
    </row>
    <row r="40" spans="1:14" x14ac:dyDescent="0.25">
      <c r="A40" s="479" t="str">
        <f t="shared" si="3"/>
        <v>77441-601-F001  PAS-Otros distrito</v>
      </c>
      <c r="B40" s="468">
        <v>7744</v>
      </c>
      <c r="C40" s="472" t="s">
        <v>3395</v>
      </c>
      <c r="D40" s="473" t="s">
        <v>3378</v>
      </c>
      <c r="E40" s="470"/>
      <c r="F40" s="470"/>
      <c r="G40" s="470"/>
      <c r="H40" s="471"/>
      <c r="I40" s="470">
        <v>26323065</v>
      </c>
      <c r="J40" s="470">
        <v>379767</v>
      </c>
      <c r="K40" s="471">
        <f t="shared" si="2"/>
        <v>1.4427157323814685E-2</v>
      </c>
      <c r="L40" s="470">
        <v>27286665</v>
      </c>
      <c r="M40" s="470">
        <v>21949706</v>
      </c>
      <c r="N40" s="471">
        <f t="shared" si="6"/>
        <v>0.80441145885728427</v>
      </c>
    </row>
    <row r="41" spans="1:14" x14ac:dyDescent="0.25">
      <c r="A41" s="479" t="str">
        <f t="shared" ref="A41" si="8">+CONCATENATE(B41,D41)</f>
        <v>77441-100-F039  VA-Crédito</v>
      </c>
      <c r="B41" s="468">
        <v>7744</v>
      </c>
      <c r="C41" s="472" t="s">
        <v>3395</v>
      </c>
      <c r="D41" s="691" t="s">
        <v>3387</v>
      </c>
      <c r="E41" s="470"/>
      <c r="F41" s="470"/>
      <c r="G41" s="470"/>
      <c r="H41" s="471"/>
      <c r="I41" s="470"/>
      <c r="J41" s="470"/>
      <c r="K41" s="471"/>
      <c r="L41" s="692">
        <v>17787000000</v>
      </c>
      <c r="M41" s="470">
        <v>6077492929</v>
      </c>
      <c r="N41" s="471">
        <f t="shared" si="6"/>
        <v>0.34168172985888573</v>
      </c>
    </row>
    <row r="42" spans="1:14" x14ac:dyDescent="0.25">
      <c r="A42" s="479" t="str">
        <f t="shared" si="3"/>
        <v>77451-100-F001  VA-Recursos distrito</v>
      </c>
      <c r="B42" s="468">
        <v>7745</v>
      </c>
      <c r="C42" s="472" t="s">
        <v>3399</v>
      </c>
      <c r="D42" s="469" t="s">
        <v>3377</v>
      </c>
      <c r="E42" s="470">
        <v>145776206000</v>
      </c>
      <c r="F42" s="470">
        <v>145776206000</v>
      </c>
      <c r="G42" s="470">
        <v>39434955430</v>
      </c>
      <c r="H42" s="471">
        <f t="shared" si="1"/>
        <v>0.27051709268658014</v>
      </c>
      <c r="I42" s="470">
        <v>137149105659</v>
      </c>
      <c r="J42" s="470">
        <v>72511048411</v>
      </c>
      <c r="K42" s="471">
        <f t="shared" si="2"/>
        <v>0.52870230587786327</v>
      </c>
      <c r="L42" s="470">
        <v>185862781005</v>
      </c>
      <c r="M42" s="470">
        <v>130828044713</v>
      </c>
      <c r="N42" s="471">
        <f t="shared" si="6"/>
        <v>0.70389587417978272</v>
      </c>
    </row>
    <row r="43" spans="1:14" x14ac:dyDescent="0.25">
      <c r="A43" s="479" t="str">
        <f t="shared" si="3"/>
        <v>77451-100-F039  VA-Crédito</v>
      </c>
      <c r="B43" s="468">
        <v>7745</v>
      </c>
      <c r="C43" s="472" t="s">
        <v>3399</v>
      </c>
      <c r="D43" s="469" t="s">
        <v>3387</v>
      </c>
      <c r="E43" s="470">
        <v>15060000000</v>
      </c>
      <c r="F43" s="470">
        <v>15060000000</v>
      </c>
      <c r="G43" s="470">
        <v>351601830</v>
      </c>
      <c r="H43" s="471">
        <f t="shared" si="1"/>
        <v>2.3346735059760957E-2</v>
      </c>
      <c r="I43" s="470">
        <v>15060000000</v>
      </c>
      <c r="J43" s="470">
        <v>2759401830</v>
      </c>
      <c r="K43" s="471">
        <f t="shared" si="2"/>
        <v>0.18322721314741036</v>
      </c>
      <c r="L43" s="470">
        <v>2877656349</v>
      </c>
      <c r="M43" s="470">
        <v>2821162830</v>
      </c>
      <c r="N43" s="471">
        <f t="shared" si="6"/>
        <v>0.98036821908229876</v>
      </c>
    </row>
    <row r="44" spans="1:14" x14ac:dyDescent="0.25">
      <c r="A44" s="479" t="str">
        <f t="shared" si="3"/>
        <v>77451-100-I012  VA-Estampilla propersonas mayores</v>
      </c>
      <c r="B44" s="468">
        <v>7745</v>
      </c>
      <c r="C44" s="472" t="s">
        <v>3399</v>
      </c>
      <c r="D44" s="469" t="s">
        <v>3391</v>
      </c>
      <c r="E44" s="470">
        <v>1225793000</v>
      </c>
      <c r="F44" s="470">
        <v>25928832000</v>
      </c>
      <c r="G44" s="470">
        <v>8278040000</v>
      </c>
      <c r="H44" s="471">
        <f t="shared" si="1"/>
        <v>0.31926004225720617</v>
      </c>
      <c r="I44" s="470">
        <v>25928832000</v>
      </c>
      <c r="J44" s="470">
        <v>8416136405</v>
      </c>
      <c r="K44" s="471">
        <f t="shared" si="2"/>
        <v>0.32458602088208216</v>
      </c>
      <c r="L44" s="470">
        <v>25928832000</v>
      </c>
      <c r="M44" s="470">
        <v>8781442805</v>
      </c>
      <c r="N44" s="471">
        <f t="shared" si="6"/>
        <v>0.33867483136147436</v>
      </c>
    </row>
    <row r="45" spans="1:14" x14ac:dyDescent="0.25">
      <c r="A45" s="479" t="str">
        <f t="shared" si="3"/>
        <v>77451-200-F001  RB-Otros distrito</v>
      </c>
      <c r="B45" s="468">
        <v>7745</v>
      </c>
      <c r="C45" s="472" t="s">
        <v>3399</v>
      </c>
      <c r="D45" s="469" t="s">
        <v>3400</v>
      </c>
      <c r="E45" s="470">
        <v>17500000000</v>
      </c>
      <c r="F45" s="470">
        <v>17500000000</v>
      </c>
      <c r="G45" s="470">
        <v>14133948816</v>
      </c>
      <c r="H45" s="471">
        <f t="shared" si="1"/>
        <v>0.80765421805714288</v>
      </c>
      <c r="I45" s="470">
        <v>17500000000</v>
      </c>
      <c r="J45" s="470">
        <v>17413715685</v>
      </c>
      <c r="K45" s="471">
        <f t="shared" si="2"/>
        <v>0.99506946771428573</v>
      </c>
      <c r="L45" s="470">
        <v>17500000000</v>
      </c>
      <c r="M45" s="470">
        <v>17413715685</v>
      </c>
      <c r="N45" s="471">
        <f t="shared" si="6"/>
        <v>0.99506946771428573</v>
      </c>
    </row>
    <row r="46" spans="1:14" x14ac:dyDescent="0.25">
      <c r="A46" s="479" t="str">
        <f t="shared" si="3"/>
        <v>77451-601-I004  PAS-1% ingresos corrientes-Ley 99</v>
      </c>
      <c r="B46" s="468">
        <v>7745</v>
      </c>
      <c r="C46" s="472" t="s">
        <v>3399</v>
      </c>
      <c r="D46" s="469" t="s">
        <v>3401</v>
      </c>
      <c r="E46" s="470">
        <v>46000</v>
      </c>
      <c r="F46" s="470">
        <v>46000</v>
      </c>
      <c r="G46" s="470">
        <v>0</v>
      </c>
      <c r="H46" s="471">
        <f t="shared" si="1"/>
        <v>0</v>
      </c>
      <c r="I46" s="470">
        <v>46000</v>
      </c>
      <c r="J46" s="470">
        <v>0</v>
      </c>
      <c r="K46" s="471">
        <f t="shared" si="2"/>
        <v>0</v>
      </c>
      <c r="L46" s="470">
        <v>46000</v>
      </c>
      <c r="M46" s="470">
        <v>0</v>
      </c>
      <c r="N46" s="471">
        <f t="shared" si="6"/>
        <v>0</v>
      </c>
    </row>
    <row r="47" spans="1:14" x14ac:dyDescent="0.25">
      <c r="A47" s="479" t="str">
        <f t="shared" si="3"/>
        <v>77451-601-I012  PAS-Estampilla propersonas mayore</v>
      </c>
      <c r="B47" s="468">
        <v>7745</v>
      </c>
      <c r="C47" s="472" t="s">
        <v>3399</v>
      </c>
      <c r="D47" s="469" t="s">
        <v>3392</v>
      </c>
      <c r="E47" s="470">
        <v>740742000</v>
      </c>
      <c r="F47" s="470">
        <v>740742000</v>
      </c>
      <c r="G47" s="470">
        <v>0</v>
      </c>
      <c r="H47" s="471">
        <f t="shared" si="1"/>
        <v>0</v>
      </c>
      <c r="I47" s="470">
        <v>740742000</v>
      </c>
      <c r="J47" s="470">
        <v>0</v>
      </c>
      <c r="K47" s="471">
        <f t="shared" si="2"/>
        <v>0</v>
      </c>
      <c r="L47" s="470">
        <v>740742000</v>
      </c>
      <c r="M47" s="470">
        <v>0</v>
      </c>
      <c r="N47" s="471">
        <f t="shared" si="6"/>
        <v>0</v>
      </c>
    </row>
    <row r="48" spans="1:14" x14ac:dyDescent="0.25">
      <c r="A48" s="479" t="str">
        <f t="shared" si="3"/>
        <v>77451-601-I015  PAS-Multas de tránsito</v>
      </c>
      <c r="B48" s="468">
        <v>7745</v>
      </c>
      <c r="C48" s="472" t="s">
        <v>3399</v>
      </c>
      <c r="D48" s="469" t="s">
        <v>3402</v>
      </c>
      <c r="E48" s="470">
        <v>39118000</v>
      </c>
      <c r="F48" s="470">
        <v>39118000</v>
      </c>
      <c r="G48" s="470">
        <v>5168162</v>
      </c>
      <c r="H48" s="471">
        <f t="shared" si="1"/>
        <v>0.13211723503246586</v>
      </c>
      <c r="I48" s="470">
        <v>39118000</v>
      </c>
      <c r="J48" s="470">
        <v>5168162</v>
      </c>
      <c r="K48" s="471">
        <f t="shared" si="2"/>
        <v>0.13211723503246586</v>
      </c>
      <c r="L48" s="470">
        <v>39118000</v>
      </c>
      <c r="M48" s="470">
        <v>5168162</v>
      </c>
      <c r="N48" s="471">
        <f t="shared" si="6"/>
        <v>0.13211723503246586</v>
      </c>
    </row>
    <row r="49" spans="1:14" x14ac:dyDescent="0.25">
      <c r="A49" s="479" t="str">
        <f t="shared" si="3"/>
        <v>77451-601-I025  PAS-Derechos de tránsito</v>
      </c>
      <c r="B49" s="468">
        <v>7745</v>
      </c>
      <c r="C49" s="472" t="s">
        <v>3399</v>
      </c>
      <c r="D49" s="469" t="s">
        <v>3403</v>
      </c>
      <c r="E49" s="470">
        <v>68676000</v>
      </c>
      <c r="F49" s="470">
        <v>68676000</v>
      </c>
      <c r="G49" s="470">
        <v>68676000</v>
      </c>
      <c r="H49" s="471">
        <f t="shared" si="1"/>
        <v>1</v>
      </c>
      <c r="I49" s="470">
        <v>68676000</v>
      </c>
      <c r="J49" s="470">
        <v>68676000</v>
      </c>
      <c r="K49" s="471">
        <f t="shared" si="2"/>
        <v>1</v>
      </c>
      <c r="L49" s="470">
        <v>68676000</v>
      </c>
      <c r="M49" s="470">
        <v>68676000</v>
      </c>
      <c r="N49" s="471">
        <f t="shared" si="6"/>
        <v>1</v>
      </c>
    </row>
    <row r="50" spans="1:14" x14ac:dyDescent="0.25">
      <c r="A50" s="479" t="str">
        <f t="shared" si="3"/>
        <v>77451-601-I052  PAS-SGP propósito general</v>
      </c>
      <c r="B50" s="468">
        <v>7745</v>
      </c>
      <c r="C50" s="472" t="s">
        <v>3399</v>
      </c>
      <c r="D50" s="469" t="s">
        <v>3382</v>
      </c>
      <c r="E50" s="470">
        <v>2721977000</v>
      </c>
      <c r="F50" s="470">
        <v>2721977000</v>
      </c>
      <c r="G50" s="470">
        <v>31181176</v>
      </c>
      <c r="H50" s="471">
        <f t="shared" si="1"/>
        <v>1.1455341466882343E-2</v>
      </c>
      <c r="I50" s="470">
        <v>2721977000</v>
      </c>
      <c r="J50" s="470">
        <v>150850110</v>
      </c>
      <c r="K50" s="471">
        <f t="shared" si="2"/>
        <v>5.5419318385129632E-2</v>
      </c>
      <c r="L50" s="470">
        <v>2721977000</v>
      </c>
      <c r="M50" s="470">
        <v>232660752</v>
      </c>
      <c r="N50" s="471">
        <f t="shared" si="6"/>
        <v>8.5474914740278851E-2</v>
      </c>
    </row>
    <row r="51" spans="1:14" x14ac:dyDescent="0.25">
      <c r="A51" s="479" t="str">
        <f t="shared" si="3"/>
        <v>77451-602-I049  PAS-RB-SGP propósito general</v>
      </c>
      <c r="B51" s="468">
        <v>7745</v>
      </c>
      <c r="C51" s="472" t="s">
        <v>3399</v>
      </c>
      <c r="D51" s="469" t="s">
        <v>3384</v>
      </c>
      <c r="E51" s="470">
        <v>73549000</v>
      </c>
      <c r="F51" s="470">
        <v>73549000</v>
      </c>
      <c r="G51" s="470">
        <v>0</v>
      </c>
      <c r="H51" s="471">
        <f t="shared" si="1"/>
        <v>0</v>
      </c>
      <c r="I51" s="470">
        <v>73549000</v>
      </c>
      <c r="J51" s="470">
        <v>0</v>
      </c>
      <c r="K51" s="471">
        <f t="shared" si="2"/>
        <v>0</v>
      </c>
      <c r="L51" s="470">
        <v>73549000</v>
      </c>
      <c r="M51" s="470">
        <v>0</v>
      </c>
      <c r="N51" s="471">
        <f t="shared" si="6"/>
        <v>0</v>
      </c>
    </row>
    <row r="52" spans="1:14" x14ac:dyDescent="0.25">
      <c r="A52" s="479" t="str">
        <f t="shared" si="3"/>
        <v>77452-100-I009  VA-SGP propósito general</v>
      </c>
      <c r="B52" s="468">
        <v>7745</v>
      </c>
      <c r="C52" s="472" t="s">
        <v>3399</v>
      </c>
      <c r="D52" s="469" t="s">
        <v>3385</v>
      </c>
      <c r="E52" s="470">
        <v>13747027000</v>
      </c>
      <c r="F52" s="470">
        <v>28747027000</v>
      </c>
      <c r="G52" s="470">
        <v>6168733439</v>
      </c>
      <c r="H52" s="471">
        <f t="shared" si="1"/>
        <v>0.21458683150087138</v>
      </c>
      <c r="I52" s="470">
        <v>28747027000</v>
      </c>
      <c r="J52" s="470">
        <v>28147027000</v>
      </c>
      <c r="K52" s="471">
        <f t="shared" si="2"/>
        <v>0.97912827646490197</v>
      </c>
      <c r="L52" s="470">
        <v>29747027000</v>
      </c>
      <c r="M52" s="470">
        <v>28147027000</v>
      </c>
      <c r="N52" s="471">
        <f t="shared" si="6"/>
        <v>0.94621311232211547</v>
      </c>
    </row>
    <row r="53" spans="1:14" x14ac:dyDescent="0.25">
      <c r="A53" s="479" t="str">
        <f t="shared" si="3"/>
        <v>77451-200-I012  RB-Estampilla propersonas mayores</v>
      </c>
      <c r="B53" s="468">
        <v>7745</v>
      </c>
      <c r="C53" s="472" t="s">
        <v>3399</v>
      </c>
      <c r="D53" t="s">
        <v>3404</v>
      </c>
      <c r="E53" s="470"/>
      <c r="F53" s="470">
        <v>3308993000</v>
      </c>
      <c r="G53" s="470">
        <v>0</v>
      </c>
      <c r="H53" s="471">
        <f t="shared" si="1"/>
        <v>0</v>
      </c>
      <c r="I53" s="470">
        <v>3308993000</v>
      </c>
      <c r="J53" s="470">
        <v>0</v>
      </c>
      <c r="K53" s="471">
        <f t="shared" si="2"/>
        <v>0</v>
      </c>
      <c r="L53" s="470">
        <v>3308993000</v>
      </c>
      <c r="M53" s="470">
        <v>3265215305</v>
      </c>
      <c r="N53" s="471">
        <f t="shared" si="6"/>
        <v>0.98677008534016242</v>
      </c>
    </row>
    <row r="54" spans="1:14" x14ac:dyDescent="0.25">
      <c r="A54" s="479" t="str">
        <f t="shared" si="3"/>
        <v>77451-601-F001  PAS-Otros distrito</v>
      </c>
      <c r="B54" s="468">
        <v>7745</v>
      </c>
      <c r="C54" s="472" t="s">
        <v>3399</v>
      </c>
      <c r="D54" s="473" t="s">
        <v>3378</v>
      </c>
      <c r="E54" s="470"/>
      <c r="F54" s="470"/>
      <c r="G54" s="470"/>
      <c r="H54" s="471"/>
      <c r="I54" s="470">
        <v>401247341</v>
      </c>
      <c r="J54" s="470">
        <v>0</v>
      </c>
      <c r="K54" s="471">
        <f t="shared" si="2"/>
        <v>0</v>
      </c>
      <c r="L54" s="470">
        <v>777492206</v>
      </c>
      <c r="M54" s="470">
        <v>422445618</v>
      </c>
      <c r="N54" s="471">
        <f t="shared" si="6"/>
        <v>0.54334386215056152</v>
      </c>
    </row>
    <row r="55" spans="1:14" x14ac:dyDescent="0.25">
      <c r="A55" s="479" t="str">
        <f t="shared" si="3"/>
        <v>77491-100-F001  VA-Recursos distrito</v>
      </c>
      <c r="B55" s="468">
        <v>7749</v>
      </c>
      <c r="C55" s="472" t="s">
        <v>3405</v>
      </c>
      <c r="D55" s="469" t="s">
        <v>3377</v>
      </c>
      <c r="E55" s="470">
        <v>6958238000</v>
      </c>
      <c r="F55" s="470">
        <v>6958238000</v>
      </c>
      <c r="G55" s="470">
        <v>1274117015</v>
      </c>
      <c r="H55" s="471">
        <f t="shared" si="1"/>
        <v>0.18310914559116834</v>
      </c>
      <c r="I55" s="470">
        <v>6918238000</v>
      </c>
      <c r="J55" s="470">
        <v>2478323525</v>
      </c>
      <c r="K55" s="471">
        <f t="shared" si="2"/>
        <v>0.35823045188673763</v>
      </c>
      <c r="L55" s="470">
        <v>6918238000</v>
      </c>
      <c r="M55" s="470">
        <v>3512631721</v>
      </c>
      <c r="N55" s="471">
        <f t="shared" si="6"/>
        <v>0.50773502169193951</v>
      </c>
    </row>
    <row r="56" spans="1:14" x14ac:dyDescent="0.25">
      <c r="A56" s="479" t="str">
        <f t="shared" si="3"/>
        <v>77492-100-I009  VA-SGP propósito general</v>
      </c>
      <c r="B56" s="468">
        <v>7749</v>
      </c>
      <c r="C56" s="472" t="s">
        <v>3405</v>
      </c>
      <c r="D56" s="469" t="s">
        <v>3385</v>
      </c>
      <c r="E56" s="470">
        <v>448101000</v>
      </c>
      <c r="F56" s="470">
        <v>448101000</v>
      </c>
      <c r="G56" s="470">
        <v>0</v>
      </c>
      <c r="H56" s="471">
        <f t="shared" si="1"/>
        <v>0</v>
      </c>
      <c r="I56" s="470">
        <v>448101000</v>
      </c>
      <c r="J56" s="470">
        <v>0</v>
      </c>
      <c r="K56" s="471">
        <f t="shared" si="2"/>
        <v>0</v>
      </c>
      <c r="L56" s="470">
        <v>448101000</v>
      </c>
      <c r="M56" s="470">
        <v>0</v>
      </c>
      <c r="N56" s="471">
        <f t="shared" si="6"/>
        <v>0</v>
      </c>
    </row>
    <row r="57" spans="1:14" x14ac:dyDescent="0.25">
      <c r="A57" s="479" t="str">
        <f t="shared" si="3"/>
        <v>77521-100-F001  VA-Recursos distrito</v>
      </c>
      <c r="B57" s="468">
        <v>7752</v>
      </c>
      <c r="C57" s="472" t="s">
        <v>3406</v>
      </c>
      <c r="D57" s="469" t="s">
        <v>3377</v>
      </c>
      <c r="E57" s="470">
        <v>111353000</v>
      </c>
      <c r="F57" s="470">
        <v>111353000</v>
      </c>
      <c r="G57" s="470">
        <v>0</v>
      </c>
      <c r="H57" s="471">
        <f t="shared" si="1"/>
        <v>0</v>
      </c>
      <c r="I57" s="470">
        <v>111353000</v>
      </c>
      <c r="J57" s="470">
        <v>74846497</v>
      </c>
      <c r="K57" s="471">
        <f t="shared" si="2"/>
        <v>0.6721551911488689</v>
      </c>
      <c r="L57" s="470">
        <v>111353000</v>
      </c>
      <c r="M57" s="470">
        <v>109811011</v>
      </c>
      <c r="N57" s="471">
        <f t="shared" si="6"/>
        <v>0.98615224556141279</v>
      </c>
    </row>
    <row r="58" spans="1:14" x14ac:dyDescent="0.25">
      <c r="A58" s="479" t="str">
        <f t="shared" si="3"/>
        <v>77521-601-I052  PAS-SGP propósito general</v>
      </c>
      <c r="B58" s="468">
        <v>7752</v>
      </c>
      <c r="C58" s="472" t="s">
        <v>3406</v>
      </c>
      <c r="D58" s="469" t="s">
        <v>3382</v>
      </c>
      <c r="E58" s="470">
        <v>1754000</v>
      </c>
      <c r="F58" s="470">
        <v>1754000</v>
      </c>
      <c r="G58" s="470">
        <v>0</v>
      </c>
      <c r="H58" s="471">
        <f t="shared" si="1"/>
        <v>0</v>
      </c>
      <c r="I58" s="470">
        <v>1754000</v>
      </c>
      <c r="J58" s="470">
        <v>0</v>
      </c>
      <c r="K58" s="471">
        <f t="shared" si="2"/>
        <v>0</v>
      </c>
      <c r="L58" s="470">
        <v>1754000</v>
      </c>
      <c r="M58" s="470">
        <v>0</v>
      </c>
      <c r="N58" s="471">
        <f t="shared" si="6"/>
        <v>0</v>
      </c>
    </row>
    <row r="59" spans="1:14" x14ac:dyDescent="0.25">
      <c r="A59" s="479" t="str">
        <f t="shared" si="3"/>
        <v>77522-100-I009  VA-SGP propósito general</v>
      </c>
      <c r="B59" s="468">
        <v>7752</v>
      </c>
      <c r="C59" s="472" t="s">
        <v>3406</v>
      </c>
      <c r="D59" s="469" t="s">
        <v>3385</v>
      </c>
      <c r="E59" s="470">
        <v>4789647000</v>
      </c>
      <c r="F59" s="470">
        <v>4789647000</v>
      </c>
      <c r="G59" s="470">
        <v>2969877934</v>
      </c>
      <c r="H59" s="471">
        <f t="shared" si="1"/>
        <v>0.62006196573567951</v>
      </c>
      <c r="I59" s="470">
        <v>4789647000</v>
      </c>
      <c r="J59" s="470">
        <v>3127363634</v>
      </c>
      <c r="K59" s="471">
        <f t="shared" si="2"/>
        <v>0.65294240556767547</v>
      </c>
      <c r="L59" s="470">
        <v>4789647000</v>
      </c>
      <c r="M59" s="470">
        <v>3997850680</v>
      </c>
      <c r="N59" s="471">
        <f t="shared" si="6"/>
        <v>0.83468587142225725</v>
      </c>
    </row>
    <row r="60" spans="1:14" x14ac:dyDescent="0.25">
      <c r="A60" s="479" t="str">
        <f t="shared" si="3"/>
        <v>77701-100-F001  VA-Recursos distrito</v>
      </c>
      <c r="B60" s="468">
        <v>7770</v>
      </c>
      <c r="C60" s="472" t="s">
        <v>3407</v>
      </c>
      <c r="D60" s="469" t="s">
        <v>3377</v>
      </c>
      <c r="E60" s="470">
        <v>101153770000</v>
      </c>
      <c r="F60" s="470">
        <v>101153770000</v>
      </c>
      <c r="G60" s="470">
        <v>82086644271</v>
      </c>
      <c r="H60" s="471">
        <f t="shared" si="1"/>
        <v>0.81150355810762165</v>
      </c>
      <c r="I60" s="470">
        <v>112153770000</v>
      </c>
      <c r="J60" s="470">
        <v>94709113451</v>
      </c>
      <c r="K60" s="471">
        <f t="shared" si="2"/>
        <v>0.84445768921544051</v>
      </c>
      <c r="L60" s="470">
        <v>122329512498</v>
      </c>
      <c r="M60" s="470">
        <v>119839216104</v>
      </c>
      <c r="N60" s="471">
        <f t="shared" si="6"/>
        <v>0.97964271790880619</v>
      </c>
    </row>
    <row r="61" spans="1:14" x14ac:dyDescent="0.25">
      <c r="A61" s="479" t="str">
        <f t="shared" si="3"/>
        <v>77701-100-I012  VA-Estampilla propersonas mayores</v>
      </c>
      <c r="B61" s="468">
        <v>7770</v>
      </c>
      <c r="C61" s="472" t="s">
        <v>3407</v>
      </c>
      <c r="D61" s="469" t="s">
        <v>3391</v>
      </c>
      <c r="E61" s="470">
        <v>68134704000</v>
      </c>
      <c r="F61" s="470">
        <v>43431665000</v>
      </c>
      <c r="G61" s="470">
        <v>32037404703</v>
      </c>
      <c r="H61" s="471">
        <f t="shared" si="1"/>
        <v>0.73765085227563809</v>
      </c>
      <c r="I61" s="470">
        <v>43431665000</v>
      </c>
      <c r="J61" s="470">
        <v>33316343469</v>
      </c>
      <c r="K61" s="471">
        <f t="shared" si="2"/>
        <v>0.76709800255182481</v>
      </c>
      <c r="L61" s="470">
        <v>43431665000</v>
      </c>
      <c r="M61" s="470">
        <v>38465342517</v>
      </c>
      <c r="N61" s="471">
        <f t="shared" si="6"/>
        <v>0.88565203560581895</v>
      </c>
    </row>
    <row r="62" spans="1:14" x14ac:dyDescent="0.25">
      <c r="A62" s="479" t="str">
        <f t="shared" si="3"/>
        <v>77701-200-F001  RB-Otros distrito</v>
      </c>
      <c r="B62" s="468">
        <v>7770</v>
      </c>
      <c r="C62" s="472" t="s">
        <v>3407</v>
      </c>
      <c r="D62" s="469" t="s">
        <v>3400</v>
      </c>
      <c r="E62" s="470">
        <v>11500000000</v>
      </c>
      <c r="F62" s="470">
        <v>11500000000</v>
      </c>
      <c r="G62" s="470">
        <v>968979344</v>
      </c>
      <c r="H62" s="471">
        <f t="shared" si="1"/>
        <v>8.4259073391304354E-2</v>
      </c>
      <c r="I62" s="470">
        <v>11500000000</v>
      </c>
      <c r="J62" s="470">
        <v>2479399425</v>
      </c>
      <c r="K62" s="471">
        <f t="shared" si="2"/>
        <v>0.21559995000000001</v>
      </c>
      <c r="L62" s="470">
        <v>11500000000</v>
      </c>
      <c r="M62" s="470">
        <v>8326459289</v>
      </c>
      <c r="N62" s="471">
        <f t="shared" si="6"/>
        <v>0.72403993817391299</v>
      </c>
    </row>
    <row r="63" spans="1:14" x14ac:dyDescent="0.25">
      <c r="A63" s="479" t="str">
        <f t="shared" si="3"/>
        <v>77701-200-I012  RB-Estampilla propersonas mayores</v>
      </c>
      <c r="B63" s="468">
        <v>7770</v>
      </c>
      <c r="C63" s="472" t="s">
        <v>3407</v>
      </c>
      <c r="D63" s="469" t="s">
        <v>3404</v>
      </c>
      <c r="E63" s="470">
        <v>7734748000</v>
      </c>
      <c r="F63" s="470">
        <v>4425755000</v>
      </c>
      <c r="G63" s="470">
        <v>0</v>
      </c>
      <c r="H63" s="471">
        <f t="shared" si="1"/>
        <v>0</v>
      </c>
      <c r="I63" s="470">
        <v>4425755000</v>
      </c>
      <c r="J63" s="470">
        <v>2908329670</v>
      </c>
      <c r="K63" s="471">
        <f t="shared" si="2"/>
        <v>0.6571375211687045</v>
      </c>
      <c r="L63" s="470">
        <v>4425755000</v>
      </c>
      <c r="M63" s="470">
        <v>4387866857</v>
      </c>
      <c r="N63" s="471">
        <f t="shared" si="6"/>
        <v>0.99143916845826308</v>
      </c>
    </row>
    <row r="64" spans="1:14" x14ac:dyDescent="0.25">
      <c r="A64" s="479" t="str">
        <f t="shared" si="3"/>
        <v>77701-300-I010  REAF-Estampilla propersonas mayor</v>
      </c>
      <c r="B64" s="468">
        <v>7770</v>
      </c>
      <c r="C64" s="472" t="s">
        <v>3407</v>
      </c>
      <c r="D64" s="469" t="s">
        <v>3393</v>
      </c>
      <c r="E64" s="470">
        <v>10837104000</v>
      </c>
      <c r="F64" s="470">
        <v>10837104000</v>
      </c>
      <c r="G64" s="470">
        <v>0</v>
      </c>
      <c r="H64" s="471">
        <f t="shared" si="1"/>
        <v>0</v>
      </c>
      <c r="I64" s="470">
        <v>9091149148</v>
      </c>
      <c r="J64" s="470">
        <v>0</v>
      </c>
      <c r="K64" s="471">
        <f t="shared" si="2"/>
        <v>0</v>
      </c>
      <c r="L64" s="470">
        <v>9091149148</v>
      </c>
      <c r="M64" s="470">
        <v>0</v>
      </c>
      <c r="N64" s="471">
        <f t="shared" si="6"/>
        <v>0</v>
      </c>
    </row>
    <row r="65" spans="1:14" x14ac:dyDescent="0.25">
      <c r="A65" s="479" t="str">
        <f t="shared" si="3"/>
        <v>77701-601-I012  PAS-Estampilla propersonas mayore</v>
      </c>
      <c r="B65" s="468">
        <v>7770</v>
      </c>
      <c r="C65" s="472" t="s">
        <v>3407</v>
      </c>
      <c r="D65" s="469" t="s">
        <v>3392</v>
      </c>
      <c r="E65" s="470">
        <v>1173691000</v>
      </c>
      <c r="F65" s="470">
        <v>1173691000</v>
      </c>
      <c r="G65" s="470">
        <v>0</v>
      </c>
      <c r="H65" s="471">
        <f t="shared" si="1"/>
        <v>0</v>
      </c>
      <c r="I65" s="470">
        <v>1173691000</v>
      </c>
      <c r="J65" s="470">
        <v>0</v>
      </c>
      <c r="K65" s="471">
        <f t="shared" si="2"/>
        <v>0</v>
      </c>
      <c r="L65" s="470">
        <v>1173691000</v>
      </c>
      <c r="M65" s="470">
        <v>2671295</v>
      </c>
      <c r="N65" s="471">
        <f t="shared" si="6"/>
        <v>2.2759780896334726E-3</v>
      </c>
    </row>
    <row r="66" spans="1:14" x14ac:dyDescent="0.25">
      <c r="A66" s="479" t="str">
        <f t="shared" si="3"/>
        <v>77701-601-I052  PAS-SGP propósito general</v>
      </c>
      <c r="B66" s="468">
        <v>7770</v>
      </c>
      <c r="C66" s="472" t="s">
        <v>3407</v>
      </c>
      <c r="D66" s="469" t="s">
        <v>3382</v>
      </c>
      <c r="E66" s="470">
        <v>89961000</v>
      </c>
      <c r="F66" s="470">
        <v>89961000</v>
      </c>
      <c r="G66" s="470">
        <v>0</v>
      </c>
      <c r="H66" s="471">
        <f t="shared" si="1"/>
        <v>0</v>
      </c>
      <c r="I66" s="470">
        <v>89961000</v>
      </c>
      <c r="J66" s="470">
        <v>0</v>
      </c>
      <c r="K66" s="471">
        <f t="shared" si="2"/>
        <v>0</v>
      </c>
      <c r="L66" s="470">
        <v>89961000</v>
      </c>
      <c r="M66" s="470">
        <v>7413867</v>
      </c>
      <c r="N66" s="471">
        <f t="shared" si="6"/>
        <v>8.2412011871811117E-2</v>
      </c>
    </row>
    <row r="67" spans="1:14" x14ac:dyDescent="0.25">
      <c r="A67" s="479" t="str">
        <f t="shared" ref="A67" si="9">+CONCATENATE(B67,D67)</f>
        <v>77701-601-F001  PAS-Otros distrito</v>
      </c>
      <c r="B67" s="468">
        <v>7770</v>
      </c>
      <c r="C67" s="472" t="s">
        <v>3407</v>
      </c>
      <c r="D67" s="691" t="s">
        <v>3378</v>
      </c>
      <c r="E67" s="470"/>
      <c r="F67" s="470"/>
      <c r="G67" s="470"/>
      <c r="H67" s="471"/>
      <c r="I67" s="470"/>
      <c r="J67" s="470"/>
      <c r="K67" s="471"/>
      <c r="L67" s="692">
        <v>331774502</v>
      </c>
      <c r="M67" s="470">
        <v>331774502</v>
      </c>
      <c r="N67" s="471">
        <f t="shared" si="6"/>
        <v>1</v>
      </c>
    </row>
    <row r="68" spans="1:14" x14ac:dyDescent="0.25">
      <c r="A68" s="479" t="str">
        <f t="shared" si="3"/>
        <v>77711-100-F001  VA-Recursos distrito</v>
      </c>
      <c r="B68" s="468">
        <v>7771</v>
      </c>
      <c r="C68" s="472" t="s">
        <v>3408</v>
      </c>
      <c r="D68" s="469" t="s">
        <v>3377</v>
      </c>
      <c r="E68" s="470">
        <v>4497855000</v>
      </c>
      <c r="F68" s="470">
        <v>4497855000</v>
      </c>
      <c r="G68" s="470">
        <v>3882420526</v>
      </c>
      <c r="H68" s="471">
        <f t="shared" si="1"/>
        <v>0.86317156200010892</v>
      </c>
      <c r="I68" s="470">
        <v>4497477235</v>
      </c>
      <c r="J68" s="470">
        <v>3882420526</v>
      </c>
      <c r="K68" s="471">
        <f t="shared" si="2"/>
        <v>0.86324406398023712</v>
      </c>
      <c r="L68" s="470">
        <v>4497141335</v>
      </c>
      <c r="M68" s="470">
        <v>4156488603</v>
      </c>
      <c r="N68" s="471">
        <f t="shared" si="6"/>
        <v>0.92425127283663633</v>
      </c>
    </row>
    <row r="69" spans="1:14" x14ac:dyDescent="0.25">
      <c r="A69" s="479" t="str">
        <f t="shared" si="3"/>
        <v>77711-100-F039  VA-Crédito</v>
      </c>
      <c r="B69" s="468">
        <v>7771</v>
      </c>
      <c r="C69" s="472" t="s">
        <v>3408</v>
      </c>
      <c r="D69" s="469" t="s">
        <v>3387</v>
      </c>
      <c r="E69" s="470">
        <v>2340000000</v>
      </c>
      <c r="F69" s="470">
        <v>2340000000</v>
      </c>
      <c r="G69" s="470">
        <v>0</v>
      </c>
      <c r="H69" s="471">
        <f t="shared" si="1"/>
        <v>0</v>
      </c>
      <c r="I69" s="470">
        <v>2340000000</v>
      </c>
      <c r="J69" s="470">
        <v>0</v>
      </c>
      <c r="K69" s="471">
        <f t="shared" si="2"/>
        <v>0</v>
      </c>
      <c r="L69" s="470">
        <v>2340000000</v>
      </c>
      <c r="M69" s="470">
        <v>0</v>
      </c>
      <c r="N69" s="471">
        <f t="shared" si="6"/>
        <v>0</v>
      </c>
    </row>
    <row r="70" spans="1:14" x14ac:dyDescent="0.25">
      <c r="A70" s="479" t="str">
        <f t="shared" si="3"/>
        <v>77711-604-I023  PAS-RF-SGP propósito general</v>
      </c>
      <c r="B70" s="468">
        <v>7771</v>
      </c>
      <c r="C70" s="472" t="s">
        <v>3408</v>
      </c>
      <c r="D70" s="469" t="s">
        <v>3409</v>
      </c>
      <c r="E70" s="470">
        <v>11807000</v>
      </c>
      <c r="F70" s="470">
        <v>11807000</v>
      </c>
      <c r="G70" s="470">
        <v>2697474</v>
      </c>
      <c r="H70" s="471">
        <f t="shared" si="1"/>
        <v>0.2284639620564072</v>
      </c>
      <c r="I70" s="470">
        <v>11807000</v>
      </c>
      <c r="J70" s="470">
        <v>2697474</v>
      </c>
      <c r="K70" s="471">
        <f t="shared" si="2"/>
        <v>0.2284639620564072</v>
      </c>
      <c r="L70" s="470">
        <v>11807000</v>
      </c>
      <c r="M70" s="470">
        <v>2697474</v>
      </c>
      <c r="N70" s="471">
        <f t="shared" si="6"/>
        <v>0.2284639620564072</v>
      </c>
    </row>
    <row r="71" spans="1:14" x14ac:dyDescent="0.25">
      <c r="A71" s="479" t="str">
        <f t="shared" si="3"/>
        <v>77712-100-I009  VA-SGP propósito general</v>
      </c>
      <c r="B71" s="468">
        <v>7771</v>
      </c>
      <c r="C71" s="472" t="s">
        <v>3408</v>
      </c>
      <c r="D71" s="469" t="s">
        <v>3385</v>
      </c>
      <c r="E71" s="470">
        <v>58819436000</v>
      </c>
      <c r="F71" s="470">
        <v>58819436000</v>
      </c>
      <c r="G71" s="470">
        <v>39918813775</v>
      </c>
      <c r="H71" s="471">
        <f t="shared" si="1"/>
        <v>0.67866706125845888</v>
      </c>
      <c r="I71" s="470">
        <v>58819436000</v>
      </c>
      <c r="J71" s="470">
        <v>38936312025</v>
      </c>
      <c r="K71" s="471">
        <f t="shared" si="2"/>
        <v>0.6619633691319311</v>
      </c>
      <c r="L71" s="470">
        <v>60949590809</v>
      </c>
      <c r="M71" s="470">
        <v>49902996083</v>
      </c>
      <c r="N71" s="471">
        <f t="shared" si="6"/>
        <v>0.81875850880415058</v>
      </c>
    </row>
    <row r="72" spans="1:14" x14ac:dyDescent="0.25">
      <c r="A72" s="479" t="str">
        <f t="shared" si="3"/>
        <v>77711-601-F001  PAS-Otros distrito</v>
      </c>
      <c r="B72" s="468">
        <v>7771</v>
      </c>
      <c r="C72" s="472" t="s">
        <v>3408</v>
      </c>
      <c r="D72" s="469" t="s">
        <v>3378</v>
      </c>
      <c r="E72" s="470"/>
      <c r="F72" s="470"/>
      <c r="G72" s="470"/>
      <c r="H72" s="471"/>
      <c r="I72" s="470">
        <v>377765</v>
      </c>
      <c r="J72" s="470">
        <v>0</v>
      </c>
      <c r="K72" s="471">
        <f t="shared" si="2"/>
        <v>0</v>
      </c>
      <c r="L72" s="470">
        <v>713665</v>
      </c>
      <c r="M72" s="470">
        <v>713665</v>
      </c>
      <c r="N72" s="471">
        <f t="shared" si="6"/>
        <v>1</v>
      </c>
    </row>
    <row r="73" spans="1:14" x14ac:dyDescent="0.25">
      <c r="A73" s="479" t="str">
        <f t="shared" si="3"/>
        <v>77531-100-F001  VA-Recursos distrito</v>
      </c>
      <c r="B73" s="468">
        <v>7753</v>
      </c>
      <c r="C73" s="472" t="s">
        <v>3410</v>
      </c>
      <c r="D73" s="469" t="s">
        <v>3377</v>
      </c>
      <c r="E73" s="470">
        <v>1125662000</v>
      </c>
      <c r="F73" s="470">
        <v>1125662000</v>
      </c>
      <c r="G73" s="470">
        <v>238418500</v>
      </c>
      <c r="H73" s="471">
        <f t="shared" si="1"/>
        <v>0.21180292130319758</v>
      </c>
      <c r="I73" s="470">
        <v>1125662000</v>
      </c>
      <c r="J73" s="470">
        <v>238418500</v>
      </c>
      <c r="K73" s="471">
        <f t="shared" si="2"/>
        <v>0.21180292130319758</v>
      </c>
      <c r="L73" s="470">
        <v>1125662000</v>
      </c>
      <c r="M73" s="470">
        <v>744764500</v>
      </c>
      <c r="N73" s="471">
        <f t="shared" si="6"/>
        <v>0.6616235601805871</v>
      </c>
    </row>
    <row r="74" spans="1:14" x14ac:dyDescent="0.25">
      <c r="A74" s="479" t="str">
        <f t="shared" si="3"/>
        <v>77401-100-F001  VA-Recursos distrito</v>
      </c>
      <c r="B74" s="468">
        <v>7740</v>
      </c>
      <c r="C74" s="472" t="s">
        <v>3411</v>
      </c>
      <c r="D74" s="469" t="s">
        <v>3377</v>
      </c>
      <c r="E74" s="470">
        <v>7237035000</v>
      </c>
      <c r="F74" s="470">
        <v>7237035000</v>
      </c>
      <c r="G74" s="470">
        <v>5010698590</v>
      </c>
      <c r="H74" s="471">
        <f t="shared" si="1"/>
        <v>0.69236898674664415</v>
      </c>
      <c r="I74" s="470">
        <v>7237035000</v>
      </c>
      <c r="J74" s="470">
        <v>5791199969</v>
      </c>
      <c r="K74" s="471">
        <f t="shared" si="2"/>
        <v>0.80021721174486515</v>
      </c>
      <c r="L74" s="470">
        <v>7235683667</v>
      </c>
      <c r="M74" s="470">
        <v>6894354401</v>
      </c>
      <c r="N74" s="471">
        <f t="shared" si="6"/>
        <v>0.95282695019453234</v>
      </c>
    </row>
    <row r="75" spans="1:14" x14ac:dyDescent="0.25">
      <c r="A75" s="479" t="str">
        <f t="shared" si="3"/>
        <v>77401-100-F039  VA-Crédito</v>
      </c>
      <c r="B75" s="468">
        <v>7740</v>
      </c>
      <c r="C75" s="472" t="s">
        <v>3411</v>
      </c>
      <c r="D75" s="469" t="s">
        <v>3387</v>
      </c>
      <c r="E75" s="470">
        <v>7429000000</v>
      </c>
      <c r="F75" s="470">
        <v>7429000000</v>
      </c>
      <c r="G75" s="470">
        <v>4800000000</v>
      </c>
      <c r="H75" s="471">
        <f t="shared" si="1"/>
        <v>0.64611657019787316</v>
      </c>
      <c r="I75" s="470">
        <v>7429000000</v>
      </c>
      <c r="J75" s="470">
        <v>4891446000</v>
      </c>
      <c r="K75" s="471">
        <f t="shared" si="2"/>
        <v>0.65842589850585542</v>
      </c>
      <c r="L75" s="470">
        <v>7429000000</v>
      </c>
      <c r="M75" s="470">
        <v>7354214139</v>
      </c>
      <c r="N75" s="471">
        <f t="shared" si="6"/>
        <v>0.98993325333153859</v>
      </c>
    </row>
    <row r="76" spans="1:14" x14ac:dyDescent="0.25">
      <c r="A76" s="479" t="str">
        <f t="shared" si="3"/>
        <v>77402-100-I009  VA-SGP propósito general</v>
      </c>
      <c r="B76" s="468">
        <v>7740</v>
      </c>
      <c r="C76" s="472" t="s">
        <v>3411</v>
      </c>
      <c r="D76" s="469" t="s">
        <v>3385</v>
      </c>
      <c r="E76" s="470">
        <v>1000000000</v>
      </c>
      <c r="F76" s="470">
        <v>1000000000</v>
      </c>
      <c r="G76" s="470">
        <v>738840000</v>
      </c>
      <c r="H76" s="471">
        <f t="shared" si="1"/>
        <v>0.73884000000000005</v>
      </c>
      <c r="I76" s="470">
        <v>1000000000</v>
      </c>
      <c r="J76" s="470">
        <v>738840000</v>
      </c>
      <c r="K76" s="471">
        <f t="shared" si="2"/>
        <v>0.73884000000000005</v>
      </c>
      <c r="L76" s="470">
        <v>1000000000</v>
      </c>
      <c r="M76" s="470">
        <v>890568000</v>
      </c>
      <c r="N76" s="471">
        <f t="shared" si="6"/>
        <v>0.89056800000000003</v>
      </c>
    </row>
    <row r="77" spans="1:14" x14ac:dyDescent="0.25">
      <c r="A77" s="479" t="str">
        <f t="shared" si="3"/>
        <v>77401-601-F001  PAS-Otros distrito</v>
      </c>
      <c r="B77" s="468">
        <v>7740</v>
      </c>
      <c r="C77" s="472" t="s">
        <v>3411</v>
      </c>
      <c r="D77" s="691" t="s">
        <v>3378</v>
      </c>
      <c r="E77" s="470"/>
      <c r="F77" s="470"/>
      <c r="G77" s="470"/>
      <c r="H77" s="471"/>
      <c r="I77" s="470"/>
      <c r="J77" s="470"/>
      <c r="K77" s="471"/>
      <c r="L77" s="692">
        <v>1351333</v>
      </c>
      <c r="M77" s="470">
        <v>0</v>
      </c>
      <c r="N77" s="471">
        <f t="shared" si="6"/>
        <v>0</v>
      </c>
    </row>
    <row r="78" spans="1:14" x14ac:dyDescent="0.25">
      <c r="A78" s="479" t="str">
        <f t="shared" si="3"/>
        <v>75641-100-F001  VA-Recursos distrito</v>
      </c>
      <c r="B78" s="468">
        <v>7564</v>
      </c>
      <c r="C78" s="472" t="s">
        <v>3412</v>
      </c>
      <c r="D78" s="469" t="s">
        <v>3377</v>
      </c>
      <c r="E78" s="470">
        <v>2441212000</v>
      </c>
      <c r="F78" s="470">
        <v>2441212000</v>
      </c>
      <c r="G78" s="470">
        <v>317315468</v>
      </c>
      <c r="H78" s="471">
        <f t="shared" si="1"/>
        <v>0.12998275774492343</v>
      </c>
      <c r="I78" s="470">
        <v>2101212000</v>
      </c>
      <c r="J78" s="470">
        <v>883811053</v>
      </c>
      <c r="K78" s="471">
        <f t="shared" si="2"/>
        <v>0.42061964856473311</v>
      </c>
      <c r="L78" s="470">
        <v>2101212000</v>
      </c>
      <c r="M78" s="470">
        <v>1996843509</v>
      </c>
      <c r="N78" s="471">
        <f t="shared" si="6"/>
        <v>0.95032938561173264</v>
      </c>
    </row>
    <row r="79" spans="1:14" x14ac:dyDescent="0.25">
      <c r="A79" s="479" t="str">
        <f t="shared" si="3"/>
        <v>75641-100-F039  VA-Crédito</v>
      </c>
      <c r="B79" s="468">
        <v>7564</v>
      </c>
      <c r="C79" s="472" t="s">
        <v>3412</v>
      </c>
      <c r="D79" s="469" t="s">
        <v>3387</v>
      </c>
      <c r="E79" s="470">
        <v>2467000000</v>
      </c>
      <c r="F79" s="470">
        <v>2467000000</v>
      </c>
      <c r="G79" s="470">
        <v>0</v>
      </c>
      <c r="H79" s="471">
        <f t="shared" si="1"/>
        <v>0</v>
      </c>
      <c r="I79" s="470">
        <v>2467000000</v>
      </c>
      <c r="J79" s="470">
        <v>400000000</v>
      </c>
      <c r="K79" s="471">
        <f t="shared" si="2"/>
        <v>0.16214025131738954</v>
      </c>
      <c r="L79" s="470">
        <v>2467000000</v>
      </c>
      <c r="M79" s="470">
        <v>400000000</v>
      </c>
      <c r="N79" s="471">
        <f t="shared" si="6"/>
        <v>0.16214025131738954</v>
      </c>
    </row>
    <row r="80" spans="1:14" x14ac:dyDescent="0.25">
      <c r="A80" s="479" t="str">
        <f t="shared" si="3"/>
        <v>75641-601-I052  PAS-SGP propósito general</v>
      </c>
      <c r="B80" s="468">
        <v>7564</v>
      </c>
      <c r="C80" s="472" t="s">
        <v>3412</v>
      </c>
      <c r="D80" s="469" t="s">
        <v>3382</v>
      </c>
      <c r="E80" s="470">
        <v>18981000</v>
      </c>
      <c r="F80" s="470">
        <v>18981000</v>
      </c>
      <c r="G80" s="470">
        <v>0</v>
      </c>
      <c r="H80" s="471">
        <f t="shared" si="1"/>
        <v>0</v>
      </c>
      <c r="I80" s="470">
        <v>18981000</v>
      </c>
      <c r="J80" s="470">
        <v>0</v>
      </c>
      <c r="K80" s="471">
        <f t="shared" si="2"/>
        <v>0</v>
      </c>
      <c r="L80" s="470">
        <v>18981000</v>
      </c>
      <c r="M80" s="470">
        <v>34545</v>
      </c>
      <c r="N80" s="471">
        <f t="shared" si="6"/>
        <v>1.8199778726094515E-3</v>
      </c>
    </row>
    <row r="81" spans="1:14" x14ac:dyDescent="0.25">
      <c r="A81" s="479" t="str">
        <f t="shared" ref="A81:A91" si="10">+CONCATENATE(B81,D81)</f>
        <v>75642-100-I009  VA-SGP propósito general</v>
      </c>
      <c r="B81" s="468">
        <v>7564</v>
      </c>
      <c r="C81" s="472" t="s">
        <v>3412</v>
      </c>
      <c r="D81" s="469" t="s">
        <v>3385</v>
      </c>
      <c r="E81" s="470">
        <v>13914788000</v>
      </c>
      <c r="F81" s="470">
        <v>13914788000</v>
      </c>
      <c r="G81" s="470">
        <v>8831259462</v>
      </c>
      <c r="H81" s="471">
        <f t="shared" si="1"/>
        <v>0.63466719449839981</v>
      </c>
      <c r="I81" s="470">
        <v>13914788000</v>
      </c>
      <c r="J81" s="470">
        <v>9842008262</v>
      </c>
      <c r="K81" s="471">
        <f t="shared" si="2"/>
        <v>0.70730565654324018</v>
      </c>
      <c r="L81" s="470">
        <v>13914788000</v>
      </c>
      <c r="M81" s="470">
        <v>12499040595</v>
      </c>
      <c r="N81" s="471">
        <f t="shared" si="6"/>
        <v>0.89825591270237104</v>
      </c>
    </row>
    <row r="82" spans="1:14" x14ac:dyDescent="0.25">
      <c r="A82" s="479" t="str">
        <f t="shared" si="10"/>
        <v>77411-100-F001  VA-Recursos distrito</v>
      </c>
      <c r="B82" s="468">
        <v>7741</v>
      </c>
      <c r="C82" s="472" t="s">
        <v>3413</v>
      </c>
      <c r="D82" s="469" t="s">
        <v>3377</v>
      </c>
      <c r="E82" s="470">
        <v>18557475000</v>
      </c>
      <c r="F82" s="470">
        <v>18557475000</v>
      </c>
      <c r="G82" s="470">
        <v>10966618730</v>
      </c>
      <c r="H82" s="471">
        <f t="shared" si="1"/>
        <v>0.59095425051091277</v>
      </c>
      <c r="I82" s="470">
        <v>18557475000</v>
      </c>
      <c r="J82" s="470">
        <v>12986012373</v>
      </c>
      <c r="K82" s="471">
        <f t="shared" si="2"/>
        <v>0.69977259152982829</v>
      </c>
      <c r="L82" s="470">
        <v>18550932679</v>
      </c>
      <c r="M82" s="470">
        <v>16008668886</v>
      </c>
      <c r="N82" s="471">
        <f t="shared" si="6"/>
        <v>0.86295762930141573</v>
      </c>
    </row>
    <row r="83" spans="1:14" x14ac:dyDescent="0.25">
      <c r="A83" s="479" t="str">
        <f t="shared" ref="A83" si="11">+CONCATENATE(B83,D83)</f>
        <v>77411-601-F001  PAS-Otros distrito</v>
      </c>
      <c r="B83" s="468">
        <v>7741</v>
      </c>
      <c r="C83" s="472" t="s">
        <v>3413</v>
      </c>
      <c r="D83" s="691" t="s">
        <v>3378</v>
      </c>
      <c r="E83" s="470"/>
      <c r="F83" s="470"/>
      <c r="G83" s="470"/>
      <c r="H83" s="471"/>
      <c r="I83" s="470"/>
      <c r="J83" s="470"/>
      <c r="K83" s="471"/>
      <c r="L83" s="692">
        <v>6542321</v>
      </c>
      <c r="M83" s="470">
        <v>0</v>
      </c>
      <c r="N83" s="471">
        <f t="shared" si="6"/>
        <v>0</v>
      </c>
    </row>
    <row r="84" spans="1:14" x14ac:dyDescent="0.25">
      <c r="A84" s="479" t="str">
        <f t="shared" si="10"/>
        <v>77331-100-F001  VA-Recursos distrito</v>
      </c>
      <c r="B84" s="468">
        <v>7733</v>
      </c>
      <c r="C84" s="472" t="s">
        <v>3414</v>
      </c>
      <c r="D84" s="469" t="s">
        <v>3377</v>
      </c>
      <c r="E84" s="470">
        <v>3806152000</v>
      </c>
      <c r="F84" s="470">
        <v>3806152000</v>
      </c>
      <c r="G84" s="470">
        <v>3503658601</v>
      </c>
      <c r="H84" s="471">
        <f t="shared" si="1"/>
        <v>0.92052513956352766</v>
      </c>
      <c r="I84" s="470">
        <v>3806152000</v>
      </c>
      <c r="J84" s="470">
        <v>3538784570</v>
      </c>
      <c r="K84" s="471">
        <f t="shared" si="2"/>
        <v>0.92975387477956739</v>
      </c>
      <c r="L84" s="470">
        <v>3806152000</v>
      </c>
      <c r="M84" s="470">
        <v>3790049891</v>
      </c>
      <c r="N84" s="471">
        <f t="shared" si="6"/>
        <v>0.99576945192940269</v>
      </c>
    </row>
    <row r="85" spans="1:14" x14ac:dyDescent="0.25">
      <c r="A85" s="479" t="str">
        <f t="shared" si="10"/>
        <v>77481-100-F001  VA-Recursos distrito</v>
      </c>
      <c r="B85" s="468">
        <v>7748</v>
      </c>
      <c r="C85" s="472" t="s">
        <v>3415</v>
      </c>
      <c r="D85" s="469" t="s">
        <v>3377</v>
      </c>
      <c r="E85" s="470">
        <v>247902202000</v>
      </c>
      <c r="F85" s="470">
        <v>247902202000</v>
      </c>
      <c r="G85" s="470">
        <v>121514770905</v>
      </c>
      <c r="H85" s="471">
        <f t="shared" si="1"/>
        <v>0.49017221277042144</v>
      </c>
      <c r="I85" s="470">
        <v>264323032600</v>
      </c>
      <c r="J85" s="470">
        <v>168069882531</v>
      </c>
      <c r="K85" s="471">
        <f t="shared" si="2"/>
        <v>0.63585031118094093</v>
      </c>
      <c r="L85" s="470">
        <v>293359516184</v>
      </c>
      <c r="M85" s="470">
        <v>216023928443</v>
      </c>
      <c r="N85" s="471">
        <f t="shared" si="6"/>
        <v>0.73637948157613597</v>
      </c>
    </row>
    <row r="86" spans="1:14" x14ac:dyDescent="0.25">
      <c r="A86" s="479" t="str">
        <f t="shared" si="10"/>
        <v>77481-100-I012  VA-Estampilla propersonas mayores</v>
      </c>
      <c r="B86" s="468">
        <v>7748</v>
      </c>
      <c r="C86" s="472" t="s">
        <v>3415</v>
      </c>
      <c r="D86" s="469" t="s">
        <v>3391</v>
      </c>
      <c r="E86" s="470">
        <v>7273711000</v>
      </c>
      <c r="F86" s="470">
        <v>7273711000</v>
      </c>
      <c r="G86" s="470">
        <v>7098821000</v>
      </c>
      <c r="H86" s="471">
        <f t="shared" si="1"/>
        <v>0.97595587726815103</v>
      </c>
      <c r="I86" s="470">
        <v>7273711000</v>
      </c>
      <c r="J86" s="470">
        <v>7139157772</v>
      </c>
      <c r="K86" s="471">
        <f t="shared" si="2"/>
        <v>0.9815014333123766</v>
      </c>
      <c r="L86" s="470">
        <v>7273711000</v>
      </c>
      <c r="M86" s="470">
        <v>7162339007</v>
      </c>
      <c r="N86" s="471">
        <f t="shared" si="6"/>
        <v>0.98468842204481322</v>
      </c>
    </row>
    <row r="87" spans="1:14" x14ac:dyDescent="0.25">
      <c r="A87" s="479" t="str">
        <f t="shared" si="10"/>
        <v>77481-300-I010  REAF-Estampilla propersonas mayor</v>
      </c>
      <c r="B87" s="468">
        <v>7748</v>
      </c>
      <c r="C87" s="472" t="s">
        <v>3415</v>
      </c>
      <c r="D87" s="473" t="s">
        <v>3393</v>
      </c>
      <c r="E87" s="470"/>
      <c r="F87" s="470"/>
      <c r="G87" s="470"/>
      <c r="H87" s="471"/>
      <c r="I87" s="470">
        <v>1631788852</v>
      </c>
      <c r="J87" s="470">
        <v>1131788852</v>
      </c>
      <c r="K87" s="471">
        <f t="shared" ref="K87:K92" si="12">+J87/I87</f>
        <v>0.69358780740095405</v>
      </c>
      <c r="L87" s="470">
        <v>1631788852</v>
      </c>
      <c r="M87" s="470">
        <v>1131788852</v>
      </c>
      <c r="N87" s="471">
        <f t="shared" si="6"/>
        <v>0.69358780740095405</v>
      </c>
    </row>
    <row r="88" spans="1:14" x14ac:dyDescent="0.25">
      <c r="A88" s="479" t="str">
        <f t="shared" si="10"/>
        <v>77481-601-F001  PAS-Otros distrito</v>
      </c>
      <c r="B88" s="468">
        <v>7748</v>
      </c>
      <c r="C88" s="472" t="s">
        <v>3415</v>
      </c>
      <c r="D88" s="473" t="s">
        <v>3378</v>
      </c>
      <c r="E88" s="470"/>
      <c r="F88" s="470"/>
      <c r="G88" s="470"/>
      <c r="H88" s="471"/>
      <c r="I88" s="470">
        <v>7222400</v>
      </c>
      <c r="J88" s="470">
        <v>0</v>
      </c>
      <c r="K88" s="471">
        <f t="shared" si="12"/>
        <v>0</v>
      </c>
      <c r="L88" s="470">
        <v>27814559</v>
      </c>
      <c r="M88" s="470">
        <v>7838367</v>
      </c>
      <c r="N88" s="471">
        <f t="shared" si="6"/>
        <v>0.28180806318014967</v>
      </c>
    </row>
    <row r="89" spans="1:14" x14ac:dyDescent="0.25">
      <c r="A89" s="479" t="str">
        <f t="shared" si="10"/>
        <v>77351-100-F001  VA-Recursos distrito</v>
      </c>
      <c r="B89" s="468">
        <v>7735</v>
      </c>
      <c r="C89" s="472" t="s">
        <v>3416</v>
      </c>
      <c r="D89" s="469" t="s">
        <v>3377</v>
      </c>
      <c r="E89" s="470">
        <v>5512835000</v>
      </c>
      <c r="F89" s="470">
        <v>5512835000</v>
      </c>
      <c r="G89" s="470">
        <v>1798377689</v>
      </c>
      <c r="H89" s="471">
        <f t="shared" ref="H89:H92" si="13">+G89/F89</f>
        <v>0.32621649097061678</v>
      </c>
      <c r="I89" s="470">
        <v>5352835000</v>
      </c>
      <c r="J89" s="470">
        <v>2011724444</v>
      </c>
      <c r="K89" s="471">
        <f t="shared" si="12"/>
        <v>0.37582410890677559</v>
      </c>
      <c r="L89" s="470">
        <v>5352546600</v>
      </c>
      <c r="M89" s="470">
        <v>3573247116</v>
      </c>
      <c r="N89" s="471">
        <f t="shared" si="6"/>
        <v>0.66757888964479073</v>
      </c>
    </row>
    <row r="90" spans="1:14" x14ac:dyDescent="0.25">
      <c r="A90" s="479" t="str">
        <f t="shared" si="10"/>
        <v>77351-200-F001  RB-Otros distrito</v>
      </c>
      <c r="B90" s="468">
        <v>7735</v>
      </c>
      <c r="C90" s="472" t="s">
        <v>3416</v>
      </c>
      <c r="D90" s="469" t="s">
        <v>3400</v>
      </c>
      <c r="E90" s="470">
        <v>2000000000</v>
      </c>
      <c r="F90" s="470">
        <v>2000000000</v>
      </c>
      <c r="G90" s="470">
        <v>253585500</v>
      </c>
      <c r="H90" s="471">
        <f t="shared" si="13"/>
        <v>0.12679275000000001</v>
      </c>
      <c r="I90" s="470">
        <v>2000000000</v>
      </c>
      <c r="J90" s="470">
        <v>253585500</v>
      </c>
      <c r="K90" s="471">
        <f t="shared" si="12"/>
        <v>0.12679275000000001</v>
      </c>
      <c r="L90" s="470">
        <v>2000000000</v>
      </c>
      <c r="M90" s="470">
        <v>982970348</v>
      </c>
      <c r="N90" s="471">
        <f t="shared" si="6"/>
        <v>0.49148517400000002</v>
      </c>
    </row>
    <row r="91" spans="1:14" x14ac:dyDescent="0.25">
      <c r="A91" s="479" t="str">
        <f t="shared" si="10"/>
        <v>77351-601-F001  PAS-Otros distrito</v>
      </c>
      <c r="B91" s="468">
        <v>7735</v>
      </c>
      <c r="C91" s="472" t="s">
        <v>3416</v>
      </c>
      <c r="D91" s="691" t="s">
        <v>3378</v>
      </c>
      <c r="E91" s="470"/>
      <c r="F91" s="470"/>
      <c r="G91" s="470"/>
      <c r="H91" s="471"/>
      <c r="I91" s="470"/>
      <c r="J91" s="470"/>
      <c r="K91" s="471"/>
      <c r="L91" s="692">
        <v>288400</v>
      </c>
      <c r="M91" s="470">
        <v>288400</v>
      </c>
      <c r="N91" s="471">
        <f t="shared" si="6"/>
        <v>1</v>
      </c>
    </row>
    <row r="92" spans="1:14" x14ac:dyDescent="0.25">
      <c r="B92" s="474"/>
      <c r="C92" s="461"/>
      <c r="D92" s="475" t="s">
        <v>3417</v>
      </c>
      <c r="E92" s="476">
        <f>+SUBTOTAL(9,E9:E90)</f>
        <v>1195158940000</v>
      </c>
      <c r="F92" s="476">
        <f>+SUBTOTAL(9,F9:F90)</f>
        <v>1195158940000</v>
      </c>
      <c r="G92" s="476">
        <f>+SUBTOTAL(9,G9:G90)</f>
        <v>553413713471</v>
      </c>
      <c r="H92" s="471">
        <f t="shared" si="13"/>
        <v>0.46304612294578995</v>
      </c>
      <c r="I92" s="476">
        <f>+SUBTOTAL(9,I9:I90)</f>
        <v>1195158940000</v>
      </c>
      <c r="J92" s="476">
        <f>+SUBTOTAL(9,J9:J90)</f>
        <v>733548570660</v>
      </c>
      <c r="K92" s="471">
        <f t="shared" si="12"/>
        <v>0.61376654276627007</v>
      </c>
      <c r="L92" s="476">
        <f>+SUBTOTAL(9,L9:L91)</f>
        <v>1322904757809</v>
      </c>
      <c r="M92" s="476">
        <f>+SUBTOTAL(9,M9:M91)</f>
        <v>1009448092355</v>
      </c>
      <c r="N92" s="471">
        <f t="shared" si="6"/>
        <v>0.7630542458905748</v>
      </c>
    </row>
    <row r="93" spans="1:14" x14ac:dyDescent="0.25">
      <c r="F93" s="477">
        <f>+E92-F92</f>
        <v>0</v>
      </c>
      <c r="I93" s="478"/>
    </row>
  </sheetData>
  <autoFilter ref="A8:K8" xr:uid="{C90FBB80-1FB3-480A-B364-D7909BE61911}"/>
  <mergeCells count="6">
    <mergeCell ref="B9:C10"/>
    <mergeCell ref="L7:N7"/>
    <mergeCell ref="B2:B5"/>
    <mergeCell ref="C2:E5"/>
    <mergeCell ref="F7:H7"/>
    <mergeCell ref="I7:K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48BE-27A5-4046-84D8-284D6FAED37D}">
  <dimension ref="A1:CL110"/>
  <sheetViews>
    <sheetView showGridLines="0" zoomScale="80" zoomScaleNormal="80" workbookViewId="0"/>
  </sheetViews>
  <sheetFormatPr baseColWidth="10" defaultColWidth="11.42578125" defaultRowHeight="0" customHeight="1" zeroHeight="1" x14ac:dyDescent="0.25"/>
  <cols>
    <col min="1" max="1" width="1.85546875" style="208" customWidth="1"/>
    <col min="2" max="2" width="18.42578125" style="429" customWidth="1"/>
    <col min="3" max="3" width="19.140625" style="429" customWidth="1"/>
    <col min="4" max="4" width="36.42578125" style="429" customWidth="1"/>
    <col min="5" max="5" width="15.7109375" style="429" customWidth="1"/>
    <col min="6" max="6" width="15" style="196" customWidth="1"/>
    <col min="7" max="7" width="19.42578125" style="196" customWidth="1"/>
    <col min="8" max="8" width="32.85546875" style="429" customWidth="1"/>
    <col min="9" max="9" width="24.85546875" style="429" customWidth="1"/>
    <col min="10" max="10" width="15.85546875" style="429" bestFit="1" customWidth="1"/>
    <col min="11" max="11" width="32.28515625" style="429" customWidth="1"/>
    <col min="12" max="12" width="26.28515625" style="196" customWidth="1"/>
    <col min="13" max="13" width="87.140625" style="196" customWidth="1"/>
    <col min="14" max="14" width="13.5703125" style="196" customWidth="1"/>
    <col min="15" max="15" width="26.28515625" style="196" customWidth="1"/>
    <col min="16" max="18" width="11.28515625" style="196" customWidth="1"/>
    <col min="19" max="19" width="11.28515625" style="429" customWidth="1"/>
    <col min="20" max="20" width="11.28515625" style="196" customWidth="1"/>
    <col min="21" max="23" width="12" style="196" customWidth="1"/>
    <col min="24" max="24" width="102.5703125" style="196" customWidth="1"/>
    <col min="25" max="25" width="38.85546875" style="430" customWidth="1"/>
    <col min="26" max="27" width="16" style="196" customWidth="1"/>
    <col min="28" max="28" width="12" style="196" customWidth="1"/>
    <col min="29" max="29" width="128.85546875" style="196" customWidth="1"/>
    <col min="30" max="30" width="38" style="196" customWidth="1"/>
    <col min="31" max="32" width="13.7109375" style="196" customWidth="1"/>
    <col min="33" max="33" width="11.7109375" style="196" customWidth="1"/>
    <col min="34" max="34" width="112" style="196" customWidth="1"/>
    <col min="35" max="35" width="87.7109375" style="196" customWidth="1"/>
    <col min="36" max="37" width="15.28515625" style="196" customWidth="1"/>
    <col min="38" max="38" width="12" style="196" customWidth="1"/>
    <col min="39" max="39" width="93.140625" style="196" customWidth="1"/>
    <col min="40" max="40" width="34.5703125" style="430" customWidth="1"/>
    <col min="41" max="42" width="14.5703125" style="196" customWidth="1"/>
    <col min="43" max="43" width="12" style="196" customWidth="1"/>
    <col min="44" max="44" width="152.85546875" style="196" customWidth="1"/>
    <col min="45" max="45" width="41.140625" style="196" customWidth="1"/>
    <col min="46" max="47" width="16.5703125" style="196" customWidth="1"/>
    <col min="48" max="48" width="11.7109375" style="196" customWidth="1"/>
    <col min="49" max="49" width="156.85546875" style="196" customWidth="1"/>
    <col min="50" max="50" width="42.85546875" style="196" customWidth="1"/>
    <col min="51" max="52" width="14.7109375" style="196" customWidth="1"/>
    <col min="53" max="53" width="20.85546875" style="196" customWidth="1"/>
    <col min="54" max="54" width="100.85546875" style="196" customWidth="1"/>
    <col min="55" max="55" width="30.140625" style="196" customWidth="1"/>
    <col min="56" max="57" width="14.85546875" style="196" customWidth="1"/>
    <col min="58" max="58" width="11.7109375" style="196" customWidth="1"/>
    <col min="59" max="59" width="119.42578125" style="196" customWidth="1"/>
    <col min="60" max="60" width="28.7109375" style="196" customWidth="1"/>
    <col min="61" max="62" width="15" style="196" customWidth="1"/>
    <col min="63" max="63" width="11.7109375" style="196" customWidth="1"/>
    <col min="64" max="64" width="166.85546875" style="196" customWidth="1"/>
    <col min="65" max="65" width="37.7109375" style="196" customWidth="1"/>
    <col min="66" max="69" width="11.7109375" style="196" customWidth="1"/>
    <col min="70" max="70" width="18.140625" style="196" customWidth="1"/>
    <col min="71" max="74" width="11.7109375" style="196" customWidth="1"/>
    <col min="75" max="75" width="19.5703125" style="196" customWidth="1"/>
    <col min="76" max="79" width="11.7109375" style="196" customWidth="1"/>
    <col min="80" max="80" width="18.85546875" style="196" customWidth="1"/>
    <col min="81" max="81" width="13.28515625" style="196" customWidth="1"/>
    <col min="82" max="82" width="4.42578125" style="196" customWidth="1"/>
    <col min="83" max="88" width="18.140625" style="196" customWidth="1"/>
    <col min="89" max="89" width="100.28515625" style="196" customWidth="1"/>
    <col min="90" max="90" width="3.28515625" style="196" customWidth="1"/>
    <col min="91" max="139" width="0" style="208" hidden="1" customWidth="1"/>
    <col min="140" max="16384" width="11.42578125" style="208"/>
  </cols>
  <sheetData>
    <row r="1" spans="2:89" s="161" customFormat="1" ht="4.5" customHeight="1" x14ac:dyDescent="0.25">
      <c r="B1" s="160"/>
      <c r="C1" s="160"/>
    </row>
    <row r="2" spans="2:89" s="162" customFormat="1" ht="32.25" customHeight="1" x14ac:dyDescent="0.2">
      <c r="B2" s="988"/>
      <c r="C2" s="989"/>
      <c r="D2" s="994" t="s">
        <v>1721</v>
      </c>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5" t="s">
        <v>1722</v>
      </c>
      <c r="CA2" s="996"/>
      <c r="CB2" s="996"/>
      <c r="CC2" s="997"/>
      <c r="CD2" s="163"/>
    </row>
    <row r="3" spans="2:89" s="162" customFormat="1" ht="32.25" customHeight="1" x14ac:dyDescent="0.2">
      <c r="B3" s="990"/>
      <c r="C3" s="991"/>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5" t="s">
        <v>1723</v>
      </c>
      <c r="CA3" s="996"/>
      <c r="CB3" s="996"/>
      <c r="CC3" s="997"/>
      <c r="CD3" s="163"/>
    </row>
    <row r="4" spans="2:89" s="162" customFormat="1" ht="32.25" customHeight="1" x14ac:dyDescent="0.2">
      <c r="B4" s="990"/>
      <c r="C4" s="991"/>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c r="BC4" s="994"/>
      <c r="BD4" s="994"/>
      <c r="BE4" s="994"/>
      <c r="BF4" s="994"/>
      <c r="BG4" s="994"/>
      <c r="BH4" s="994"/>
      <c r="BI4" s="994"/>
      <c r="BJ4" s="994"/>
      <c r="BK4" s="994"/>
      <c r="BL4" s="994"/>
      <c r="BM4" s="994"/>
      <c r="BN4" s="994"/>
      <c r="BO4" s="994"/>
      <c r="BP4" s="994"/>
      <c r="BQ4" s="994"/>
      <c r="BR4" s="994"/>
      <c r="BS4" s="994"/>
      <c r="BT4" s="994"/>
      <c r="BU4" s="994"/>
      <c r="BV4" s="994"/>
      <c r="BW4" s="994"/>
      <c r="BX4" s="994"/>
      <c r="BY4" s="994"/>
      <c r="BZ4" s="995" t="s">
        <v>1724</v>
      </c>
      <c r="CA4" s="996"/>
      <c r="CB4" s="996"/>
      <c r="CC4" s="997"/>
      <c r="CD4" s="163"/>
    </row>
    <row r="5" spans="2:89" s="162" customFormat="1" ht="32.25" customHeight="1" x14ac:dyDescent="0.2">
      <c r="B5" s="992"/>
      <c r="C5" s="993"/>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4"/>
      <c r="BB5" s="994"/>
      <c r="BC5" s="994"/>
      <c r="BD5" s="994"/>
      <c r="BE5" s="994"/>
      <c r="BF5" s="994"/>
      <c r="BG5" s="994"/>
      <c r="BH5" s="994"/>
      <c r="BI5" s="994"/>
      <c r="BJ5" s="994"/>
      <c r="BK5" s="994"/>
      <c r="BL5" s="994"/>
      <c r="BM5" s="994"/>
      <c r="BN5" s="994"/>
      <c r="BO5" s="994"/>
      <c r="BP5" s="994"/>
      <c r="BQ5" s="994"/>
      <c r="BR5" s="994"/>
      <c r="BS5" s="994"/>
      <c r="BT5" s="994"/>
      <c r="BU5" s="994"/>
      <c r="BV5" s="994"/>
      <c r="BW5" s="994"/>
      <c r="BX5" s="994"/>
      <c r="BY5" s="994"/>
      <c r="BZ5" s="995" t="s">
        <v>423</v>
      </c>
      <c r="CA5" s="996"/>
      <c r="CB5" s="996"/>
      <c r="CC5" s="997"/>
      <c r="CD5" s="163"/>
    </row>
    <row r="6" spans="2:89" s="161" customFormat="1" ht="7.5" customHeight="1" x14ac:dyDescent="0.25">
      <c r="B6" s="160"/>
      <c r="C6" s="160"/>
      <c r="CC6" s="163"/>
      <c r="CD6" s="163"/>
    </row>
    <row r="7" spans="2:89" s="161" customFormat="1" ht="15" customHeight="1" x14ac:dyDescent="0.25">
      <c r="B7" s="973" t="s">
        <v>1725</v>
      </c>
      <c r="C7" s="974"/>
      <c r="D7" s="164" t="s">
        <v>1726</v>
      </c>
      <c r="E7" s="977" t="s">
        <v>1727</v>
      </c>
      <c r="F7" s="978"/>
      <c r="G7" s="979">
        <v>2022</v>
      </c>
    </row>
    <row r="8" spans="2:89" s="161" customFormat="1" ht="15" customHeight="1" x14ac:dyDescent="0.25">
      <c r="B8" s="975"/>
      <c r="C8" s="976"/>
      <c r="D8" s="164" t="s">
        <v>1728</v>
      </c>
      <c r="E8" s="981" t="s">
        <v>1744</v>
      </c>
      <c r="F8" s="982"/>
      <c r="G8" s="980"/>
    </row>
    <row r="9" spans="2:89" s="165" customFormat="1" ht="7.5" customHeight="1" x14ac:dyDescent="0.25"/>
    <row r="10" spans="2:89" s="163" customFormat="1" ht="22.5" customHeight="1" x14ac:dyDescent="0.25">
      <c r="B10" s="983" t="s">
        <v>1730</v>
      </c>
      <c r="C10" s="984"/>
      <c r="D10" s="984"/>
      <c r="E10" s="984"/>
      <c r="F10" s="984"/>
      <c r="G10" s="984"/>
      <c r="H10" s="984"/>
      <c r="I10" s="984"/>
      <c r="J10" s="984"/>
      <c r="K10" s="984"/>
      <c r="L10" s="984"/>
      <c r="M10" s="984"/>
      <c r="N10" s="984"/>
      <c r="O10" s="984"/>
      <c r="P10" s="984"/>
      <c r="Q10" s="984"/>
      <c r="R10" s="984"/>
      <c r="S10" s="984"/>
      <c r="T10" s="984"/>
      <c r="U10" s="985" t="s">
        <v>1731</v>
      </c>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c r="CA10" s="986"/>
      <c r="CB10" s="987"/>
      <c r="CC10" s="166"/>
      <c r="CE10" s="964" t="s">
        <v>1732</v>
      </c>
      <c r="CF10" s="965"/>
      <c r="CG10" s="966"/>
      <c r="CH10" s="970" t="s">
        <v>1733</v>
      </c>
      <c r="CI10" s="970"/>
      <c r="CJ10" s="970"/>
      <c r="CK10" s="970"/>
    </row>
    <row r="11" spans="2:89" s="166" customFormat="1" ht="19.5" customHeight="1" x14ac:dyDescent="0.25">
      <c r="B11" s="971" t="s">
        <v>1734</v>
      </c>
      <c r="C11" s="971"/>
      <c r="D11" s="971"/>
      <c r="E11" s="971" t="s">
        <v>1735</v>
      </c>
      <c r="F11" s="971"/>
      <c r="G11" s="971"/>
      <c r="H11" s="971"/>
      <c r="I11" s="971"/>
      <c r="J11" s="971" t="s">
        <v>1736</v>
      </c>
      <c r="K11" s="971"/>
      <c r="L11" s="971"/>
      <c r="M11" s="971"/>
      <c r="N11" s="971"/>
      <c r="O11" s="971"/>
      <c r="P11" s="971"/>
      <c r="Q11" s="971"/>
      <c r="R11" s="972" t="s">
        <v>1737</v>
      </c>
      <c r="S11" s="972"/>
      <c r="T11" s="972"/>
      <c r="U11" s="963" t="s">
        <v>1727</v>
      </c>
      <c r="V11" s="961"/>
      <c r="W11" s="961"/>
      <c r="X11" s="961"/>
      <c r="Y11" s="961"/>
      <c r="Z11" s="963" t="s">
        <v>1738</v>
      </c>
      <c r="AA11" s="961"/>
      <c r="AB11" s="961"/>
      <c r="AC11" s="961"/>
      <c r="AD11" s="962"/>
      <c r="AE11" s="961" t="s">
        <v>1739</v>
      </c>
      <c r="AF11" s="961"/>
      <c r="AG11" s="961"/>
      <c r="AH11" s="961"/>
      <c r="AI11" s="961"/>
      <c r="AJ11" s="963" t="s">
        <v>1740</v>
      </c>
      <c r="AK11" s="961"/>
      <c r="AL11" s="961"/>
      <c r="AM11" s="961"/>
      <c r="AN11" s="962"/>
      <c r="AO11" s="961" t="s">
        <v>1741</v>
      </c>
      <c r="AP11" s="961"/>
      <c r="AQ11" s="961"/>
      <c r="AR11" s="961"/>
      <c r="AS11" s="961"/>
      <c r="AT11" s="963" t="s">
        <v>1729</v>
      </c>
      <c r="AU11" s="961"/>
      <c r="AV11" s="961"/>
      <c r="AW11" s="961"/>
      <c r="AX11" s="962"/>
      <c r="AY11" s="961" t="s">
        <v>1742</v>
      </c>
      <c r="AZ11" s="961"/>
      <c r="BA11" s="961"/>
      <c r="BB11" s="961"/>
      <c r="BC11" s="961"/>
      <c r="BD11" s="963" t="s">
        <v>1743</v>
      </c>
      <c r="BE11" s="961"/>
      <c r="BF11" s="961"/>
      <c r="BG11" s="961"/>
      <c r="BH11" s="962"/>
      <c r="BI11" s="961" t="s">
        <v>1744</v>
      </c>
      <c r="BJ11" s="961"/>
      <c r="BK11" s="961"/>
      <c r="BL11" s="961"/>
      <c r="BM11" s="961"/>
      <c r="BN11" s="963" t="s">
        <v>1745</v>
      </c>
      <c r="BO11" s="961"/>
      <c r="BP11" s="961"/>
      <c r="BQ11" s="961"/>
      <c r="BR11" s="962"/>
      <c r="BS11" s="961" t="s">
        <v>1746</v>
      </c>
      <c r="BT11" s="961"/>
      <c r="BU11" s="961"/>
      <c r="BV11" s="961"/>
      <c r="BW11" s="962"/>
      <c r="BX11" s="963" t="s">
        <v>1747</v>
      </c>
      <c r="BY11" s="961"/>
      <c r="BZ11" s="961"/>
      <c r="CA11" s="961"/>
      <c r="CB11" s="962"/>
      <c r="CE11" s="967"/>
      <c r="CF11" s="968"/>
      <c r="CG11" s="969"/>
      <c r="CH11" s="970"/>
      <c r="CI11" s="970"/>
      <c r="CJ11" s="970"/>
      <c r="CK11" s="970"/>
    </row>
    <row r="12" spans="2:89" s="173" customFormat="1" ht="55.5" customHeight="1" x14ac:dyDescent="0.25">
      <c r="B12" s="167" t="s">
        <v>1748</v>
      </c>
      <c r="C12" s="167" t="s">
        <v>9</v>
      </c>
      <c r="D12" s="167" t="s">
        <v>1749</v>
      </c>
      <c r="E12" s="167" t="s">
        <v>1750</v>
      </c>
      <c r="F12" s="168" t="s">
        <v>1751</v>
      </c>
      <c r="G12" s="167" t="s">
        <v>1752</v>
      </c>
      <c r="H12" s="167" t="s">
        <v>1753</v>
      </c>
      <c r="I12" s="167" t="s">
        <v>1754</v>
      </c>
      <c r="J12" s="167" t="s">
        <v>1755</v>
      </c>
      <c r="K12" s="167" t="s">
        <v>1756</v>
      </c>
      <c r="L12" s="167" t="s">
        <v>1757</v>
      </c>
      <c r="M12" s="167" t="s">
        <v>1758</v>
      </c>
      <c r="N12" s="167" t="s">
        <v>1759</v>
      </c>
      <c r="O12" s="167" t="s">
        <v>1760</v>
      </c>
      <c r="P12" s="167" t="s">
        <v>1761</v>
      </c>
      <c r="Q12" s="167" t="s">
        <v>1762</v>
      </c>
      <c r="R12" s="167" t="s">
        <v>1763</v>
      </c>
      <c r="S12" s="167" t="s">
        <v>1764</v>
      </c>
      <c r="T12" s="167" t="s">
        <v>1765</v>
      </c>
      <c r="U12" s="169" t="str">
        <f>U11&amp;" ejecutado"</f>
        <v>Enero ejecutado</v>
      </c>
      <c r="V12" s="169" t="str">
        <f>U11&amp;" programado"</f>
        <v>Enero programado</v>
      </c>
      <c r="W12" s="170" t="str">
        <f>U11&amp;" resultado"</f>
        <v>Enero resultado</v>
      </c>
      <c r="X12" s="171" t="str">
        <f>U11&amp;" análisis mensual"</f>
        <v>Enero análisis mensual</v>
      </c>
      <c r="Y12" s="171" t="str">
        <f>U11&amp;" verificación segunda línea de defensa"</f>
        <v>Enero verificación segunda línea de defensa</v>
      </c>
      <c r="Z12" s="170" t="str">
        <f>Z11&amp;" ejecutado"</f>
        <v>Febrero ejecutado</v>
      </c>
      <c r="AA12" s="170" t="str">
        <f>Z11&amp;" programado"</f>
        <v>Febrero programado</v>
      </c>
      <c r="AB12" s="170" t="str">
        <f>Z11&amp;" resultado"</f>
        <v>Febrero resultado</v>
      </c>
      <c r="AC12" s="171" t="str">
        <f>Z11&amp;" análisis mensual"</f>
        <v>Febrero análisis mensual</v>
      </c>
      <c r="AD12" s="171" t="str">
        <f>Z11&amp;" verificación segunda línea de defensa"</f>
        <v>Febrero verificación segunda línea de defensa</v>
      </c>
      <c r="AE12" s="171" t="str">
        <f>AE11&amp;" ejecutado"</f>
        <v>Marzo ejecutado</v>
      </c>
      <c r="AF12" s="170" t="str">
        <f>AE11&amp;" programado"</f>
        <v>Marzo programado</v>
      </c>
      <c r="AG12" s="170" t="str">
        <f>AE11&amp;" resultado"</f>
        <v>Marzo resultado</v>
      </c>
      <c r="AH12" s="171" t="str">
        <f>AE11&amp;" análisis mensual"</f>
        <v>Marzo análisis mensual</v>
      </c>
      <c r="AI12" s="171" t="str">
        <f>AE11&amp;" verificación segunda línea de defensa"</f>
        <v>Marzo verificación segunda línea de defensa</v>
      </c>
      <c r="AJ12" s="170" t="str">
        <f>AJ11&amp;" ejecutado"</f>
        <v>Abril ejecutado</v>
      </c>
      <c r="AK12" s="170" t="str">
        <f>AJ11&amp;" programado"</f>
        <v>Abril programado</v>
      </c>
      <c r="AL12" s="170" t="str">
        <f>AJ11&amp;" resultado"</f>
        <v>Abril resultado</v>
      </c>
      <c r="AM12" s="171" t="str">
        <f>AJ11&amp;" análisis mensual"</f>
        <v>Abril análisis mensual</v>
      </c>
      <c r="AN12" s="170" t="str">
        <f>AJ11&amp;" verificación segunda línea de defensa"</f>
        <v>Abril verificación segunda línea de defensa</v>
      </c>
      <c r="AO12" s="172" t="str">
        <f>AO11&amp;" ejecutado"</f>
        <v>Mayo ejecutado</v>
      </c>
      <c r="AP12" s="170" t="str">
        <f>AO11&amp;" programado"</f>
        <v>Mayo programado</v>
      </c>
      <c r="AQ12" s="170" t="str">
        <f>AO11&amp;" resultado"</f>
        <v>Mayo resultado</v>
      </c>
      <c r="AR12" s="171" t="str">
        <f>AO11&amp;" análisis mensual"</f>
        <v>Mayo análisis mensual</v>
      </c>
      <c r="AS12" s="171" t="str">
        <f>AO11&amp;" verificación segunda línea de defensa"</f>
        <v>Mayo verificación segunda línea de defensa</v>
      </c>
      <c r="AT12" s="170" t="str">
        <f>AT11&amp;" ejecutado"</f>
        <v>Junio ejecutado</v>
      </c>
      <c r="AU12" s="170" t="str">
        <f>AT11&amp;" programado"</f>
        <v>Junio programado</v>
      </c>
      <c r="AV12" s="170" t="str">
        <f>AT11&amp;" resultado"</f>
        <v>Junio resultado</v>
      </c>
      <c r="AW12" s="171" t="str">
        <f>AT11&amp;" análisis mensual"</f>
        <v>Junio análisis mensual</v>
      </c>
      <c r="AX12" s="170" t="str">
        <f>AT11&amp;" verificación segunda línea de defensa"</f>
        <v>Junio verificación segunda línea de defensa</v>
      </c>
      <c r="AY12" s="172" t="str">
        <f>AY11&amp;" ejecutado"</f>
        <v>Julio ejecutado</v>
      </c>
      <c r="AZ12" s="170" t="str">
        <f>AY11&amp;" programado"</f>
        <v>Julio programado</v>
      </c>
      <c r="BA12" s="170" t="str">
        <f>AY11&amp;" resultado"</f>
        <v>Julio resultado</v>
      </c>
      <c r="BB12" s="171" t="str">
        <f>AY11&amp;" análisis mensual"</f>
        <v>Julio análisis mensual</v>
      </c>
      <c r="BC12" s="171" t="str">
        <f>AY11&amp;" verificación segunda línea de defensa"</f>
        <v>Julio verificación segunda línea de defensa</v>
      </c>
      <c r="BD12" s="170" t="str">
        <f>BD11&amp;" ejecutado"</f>
        <v>Agosto ejecutado</v>
      </c>
      <c r="BE12" s="170" t="str">
        <f>BD11&amp;" programado"</f>
        <v>Agosto programado</v>
      </c>
      <c r="BF12" s="170" t="str">
        <f>BD11&amp;" resultado"</f>
        <v>Agosto resultado</v>
      </c>
      <c r="BG12" s="171" t="str">
        <f>BD11&amp;" análisis mensual"</f>
        <v>Agosto análisis mensual</v>
      </c>
      <c r="BH12" s="170" t="str">
        <f>BD11&amp;" verificación segunda línea de defensa"</f>
        <v>Agosto verificación segunda línea de defensa</v>
      </c>
      <c r="BI12" s="172" t="str">
        <f>BI11&amp;" ejecutado"</f>
        <v>Septiembre ejecutado</v>
      </c>
      <c r="BJ12" s="170" t="str">
        <f>BI11&amp;" programado"</f>
        <v>Septiembre programado</v>
      </c>
      <c r="BK12" s="170" t="str">
        <f>BI11&amp;" resultado"</f>
        <v>Septiembre resultado</v>
      </c>
      <c r="BL12" s="171" t="str">
        <f>BI11&amp;" análisis mensual"</f>
        <v>Septiembre análisis mensual</v>
      </c>
      <c r="BM12" s="171" t="str">
        <f>BI11&amp;" verificación segunda línea de defensa"</f>
        <v>Septiembre verificación segunda línea de defensa</v>
      </c>
      <c r="BN12" s="170" t="str">
        <f>BN11&amp;" ejecutado"</f>
        <v>Octubre ejecutado</v>
      </c>
      <c r="BO12" s="170" t="str">
        <f>BN11&amp;" programado"</f>
        <v>Octubre programado</v>
      </c>
      <c r="BP12" s="170" t="str">
        <f>BN11&amp;" resultado"</f>
        <v>Octubre resultado</v>
      </c>
      <c r="BQ12" s="171" t="str">
        <f>BN11&amp;" análisis mensual"</f>
        <v>Octubre análisis mensual</v>
      </c>
      <c r="BR12" s="170" t="str">
        <f>BN11&amp;" verificación segunda línea de defensa"</f>
        <v>Octubre verificación segunda línea de defensa</v>
      </c>
      <c r="BS12" s="172" t="str">
        <f>BS11&amp;" ejecutado"</f>
        <v>Noviembre ejecutado</v>
      </c>
      <c r="BT12" s="170" t="str">
        <f>BS11&amp;" programado"</f>
        <v>Noviembre programado</v>
      </c>
      <c r="BU12" s="170" t="str">
        <f>BS11&amp;" resultado"</f>
        <v>Noviembre resultado</v>
      </c>
      <c r="BV12" s="171" t="str">
        <f>BS11&amp;" análisis mensual"</f>
        <v>Noviembre análisis mensual</v>
      </c>
      <c r="BW12" s="171" t="str">
        <f>BS11&amp;" verificación segunda línea de defensa"</f>
        <v>Noviembre verificación segunda línea de defensa</v>
      </c>
      <c r="BX12" s="170" t="str">
        <f>BX11&amp;" ejecutado"</f>
        <v>Diciembre ejecutado</v>
      </c>
      <c r="BY12" s="170" t="str">
        <f>BX11&amp;" programado"</f>
        <v>Diciembre programado</v>
      </c>
      <c r="BZ12" s="170" t="str">
        <f>BX11&amp;" resultado"</f>
        <v>Diciembre resultado</v>
      </c>
      <c r="CA12" s="171" t="str">
        <f>BX11&amp;" análisis mensual"</f>
        <v>Diciembre análisis mensual</v>
      </c>
      <c r="CB12" s="170" t="str">
        <f>BX11&amp;" verificación segunda línea de defensa"</f>
        <v>Diciembre verificación segunda línea de defensa</v>
      </c>
      <c r="CC12" s="172" t="s">
        <v>1766</v>
      </c>
      <c r="CE12" s="174" t="s">
        <v>1767</v>
      </c>
      <c r="CF12" s="174" t="s">
        <v>1768</v>
      </c>
      <c r="CG12" s="174" t="s">
        <v>1769</v>
      </c>
      <c r="CH12" s="174" t="s">
        <v>1770</v>
      </c>
      <c r="CI12" s="174" t="s">
        <v>1771</v>
      </c>
      <c r="CJ12" s="174" t="s">
        <v>1772</v>
      </c>
      <c r="CK12" s="174" t="s">
        <v>1773</v>
      </c>
    </row>
    <row r="13" spans="2:89" s="196" customFormat="1" ht="324" x14ac:dyDescent="0.25">
      <c r="B13" s="175" t="s">
        <v>24</v>
      </c>
      <c r="C13" s="175" t="s">
        <v>1774</v>
      </c>
      <c r="D13" s="175" t="s">
        <v>65</v>
      </c>
      <c r="E13" s="177" t="s">
        <v>1775</v>
      </c>
      <c r="F13" s="178" t="s">
        <v>1776</v>
      </c>
      <c r="G13" s="176" t="s">
        <v>1777</v>
      </c>
      <c r="H13" s="176" t="s">
        <v>1778</v>
      </c>
      <c r="I13" s="176" t="s">
        <v>1779</v>
      </c>
      <c r="J13" s="177" t="s">
        <v>1780</v>
      </c>
      <c r="K13" s="176" t="s">
        <v>1781</v>
      </c>
      <c r="L13" s="176" t="s">
        <v>1782</v>
      </c>
      <c r="M13" s="176" t="s">
        <v>1783</v>
      </c>
      <c r="N13" s="176" t="s">
        <v>1784</v>
      </c>
      <c r="O13" s="177" t="s">
        <v>1785</v>
      </c>
      <c r="P13" s="176" t="s">
        <v>1602</v>
      </c>
      <c r="Q13" s="179" t="s">
        <v>30</v>
      </c>
      <c r="R13" s="180">
        <v>0.95</v>
      </c>
      <c r="S13" s="176" t="s">
        <v>1784</v>
      </c>
      <c r="T13" s="181">
        <v>1</v>
      </c>
      <c r="U13" s="182"/>
      <c r="V13" s="182"/>
      <c r="W13" s="183"/>
      <c r="X13" s="184" t="s">
        <v>1786</v>
      </c>
      <c r="Y13" s="185" t="s">
        <v>1787</v>
      </c>
      <c r="Z13" s="182"/>
      <c r="AA13" s="182"/>
      <c r="AB13" s="183"/>
      <c r="AC13" s="184" t="s">
        <v>1788</v>
      </c>
      <c r="AD13" s="184" t="s">
        <v>1787</v>
      </c>
      <c r="AE13" s="186">
        <v>7604</v>
      </c>
      <c r="AF13" s="182">
        <v>7830</v>
      </c>
      <c r="AG13" s="183">
        <f>AE13/AF13</f>
        <v>0.97113665389527459</v>
      </c>
      <c r="AH13" s="190" t="s">
        <v>4215</v>
      </c>
      <c r="AI13" s="184" t="s">
        <v>1789</v>
      </c>
      <c r="AJ13" s="182"/>
      <c r="AK13" s="182"/>
      <c r="AL13" s="183"/>
      <c r="AM13" s="184" t="s">
        <v>1790</v>
      </c>
      <c r="AN13" s="184" t="s">
        <v>1791</v>
      </c>
      <c r="AO13" s="186"/>
      <c r="AP13" s="182"/>
      <c r="AQ13" s="183"/>
      <c r="AR13" s="187" t="s">
        <v>1792</v>
      </c>
      <c r="AS13" s="184" t="s">
        <v>1793</v>
      </c>
      <c r="AT13" s="186">
        <v>8349</v>
      </c>
      <c r="AU13" s="182">
        <v>8529</v>
      </c>
      <c r="AV13" s="183">
        <f>AT13/AU13</f>
        <v>0.97889553288779463</v>
      </c>
      <c r="AW13" s="188" t="s">
        <v>1794</v>
      </c>
      <c r="AX13" s="184" t="s">
        <v>1795</v>
      </c>
      <c r="AY13" s="186"/>
      <c r="AZ13" s="182"/>
      <c r="BA13" s="183"/>
      <c r="BB13" s="185" t="s">
        <v>4216</v>
      </c>
      <c r="BC13" s="184" t="s">
        <v>4217</v>
      </c>
      <c r="BD13" s="182"/>
      <c r="BE13" s="182"/>
      <c r="BF13" s="183"/>
      <c r="BG13" s="184" t="s">
        <v>4218</v>
      </c>
      <c r="BH13" s="184" t="s">
        <v>4219</v>
      </c>
      <c r="BI13" s="186">
        <v>7681</v>
      </c>
      <c r="BJ13" s="182">
        <v>8049</v>
      </c>
      <c r="BK13" s="183">
        <f>BI13/BJ13</f>
        <v>0.95428003478693002</v>
      </c>
      <c r="BL13" s="185" t="s">
        <v>4220</v>
      </c>
      <c r="BM13" s="184" t="s">
        <v>4221</v>
      </c>
      <c r="BN13" s="182"/>
      <c r="BO13" s="182"/>
      <c r="BP13" s="183"/>
      <c r="BQ13" s="183"/>
      <c r="BR13" s="190"/>
      <c r="BS13" s="186"/>
      <c r="BT13" s="182"/>
      <c r="BU13" s="183"/>
      <c r="BV13" s="183"/>
      <c r="BW13" s="190"/>
      <c r="BX13" s="182"/>
      <c r="BY13" s="182"/>
      <c r="BZ13" s="183"/>
      <c r="CA13" s="183"/>
      <c r="CB13" s="190"/>
      <c r="CC13" s="794"/>
      <c r="CD13" s="192"/>
      <c r="CE13" s="277">
        <f t="shared" ref="CE13:CF15" si="0">+U13+Z13+AE13+AJ13+AO13+AT13+AY13+BD13+BI13+BN13+BS13+BX13</f>
        <v>23634</v>
      </c>
      <c r="CF13" s="277">
        <f t="shared" si="0"/>
        <v>24408</v>
      </c>
      <c r="CG13" s="420">
        <f>+CE13/CF13</f>
        <v>0.96828908554572268</v>
      </c>
      <c r="CH13" s="420">
        <f>+CG13</f>
        <v>0.96828908554572268</v>
      </c>
      <c r="CI13" s="420">
        <f>+T13</f>
        <v>1</v>
      </c>
      <c r="CJ13" s="420">
        <f>+CH13/CI13</f>
        <v>0.96828908554572268</v>
      </c>
      <c r="CK13" s="195"/>
    </row>
    <row r="14" spans="2:89" s="196" customFormat="1" ht="276" x14ac:dyDescent="0.25">
      <c r="B14" s="175" t="s">
        <v>24</v>
      </c>
      <c r="C14" s="175" t="s">
        <v>1774</v>
      </c>
      <c r="D14" s="175" t="s">
        <v>65</v>
      </c>
      <c r="E14" s="177" t="s">
        <v>1796</v>
      </c>
      <c r="F14" s="178" t="s">
        <v>1776</v>
      </c>
      <c r="G14" s="176" t="s">
        <v>1797</v>
      </c>
      <c r="H14" s="176" t="s">
        <v>1798</v>
      </c>
      <c r="I14" s="176" t="s">
        <v>1799</v>
      </c>
      <c r="J14" s="177" t="s">
        <v>1800</v>
      </c>
      <c r="K14" s="176" t="s">
        <v>1801</v>
      </c>
      <c r="L14" s="176" t="s">
        <v>1802</v>
      </c>
      <c r="M14" s="197" t="s">
        <v>4222</v>
      </c>
      <c r="N14" s="176" t="s">
        <v>1784</v>
      </c>
      <c r="O14" s="177" t="s">
        <v>1803</v>
      </c>
      <c r="P14" s="176" t="s">
        <v>1602</v>
      </c>
      <c r="Q14" s="179" t="s">
        <v>30</v>
      </c>
      <c r="R14" s="180">
        <v>0.97</v>
      </c>
      <c r="S14" s="176" t="s">
        <v>1784</v>
      </c>
      <c r="T14" s="181">
        <v>1</v>
      </c>
      <c r="U14" s="182"/>
      <c r="V14" s="182"/>
      <c r="W14" s="183"/>
      <c r="X14" s="184" t="s">
        <v>1804</v>
      </c>
      <c r="Y14" s="185" t="s">
        <v>1787</v>
      </c>
      <c r="Z14" s="182"/>
      <c r="AA14" s="182"/>
      <c r="AB14" s="183"/>
      <c r="AC14" s="184" t="s">
        <v>1805</v>
      </c>
      <c r="AD14" s="184" t="s">
        <v>1787</v>
      </c>
      <c r="AE14" s="186">
        <v>181</v>
      </c>
      <c r="AF14" s="182">
        <v>198</v>
      </c>
      <c r="AG14" s="183">
        <f>+AE14/AF14</f>
        <v>0.91414141414141414</v>
      </c>
      <c r="AH14" s="190" t="s">
        <v>4223</v>
      </c>
      <c r="AI14" s="184" t="s">
        <v>1789</v>
      </c>
      <c r="AJ14" s="182"/>
      <c r="AK14" s="182"/>
      <c r="AL14" s="183"/>
      <c r="AM14" s="198" t="s">
        <v>1806</v>
      </c>
      <c r="AN14" s="184" t="s">
        <v>1791</v>
      </c>
      <c r="AO14" s="186"/>
      <c r="AP14" s="182"/>
      <c r="AQ14" s="183"/>
      <c r="AR14" s="188" t="s">
        <v>1807</v>
      </c>
      <c r="AS14" s="184" t="s">
        <v>1793</v>
      </c>
      <c r="AT14" s="186">
        <v>186</v>
      </c>
      <c r="AU14" s="182">
        <v>187</v>
      </c>
      <c r="AV14" s="183">
        <f t="shared" ref="AV14" si="1">+AT14/AU14</f>
        <v>0.99465240641711228</v>
      </c>
      <c r="AW14" s="188" t="s">
        <v>1808</v>
      </c>
      <c r="AX14" s="184" t="s">
        <v>1795</v>
      </c>
      <c r="AY14" s="186"/>
      <c r="AZ14" s="182"/>
      <c r="BA14" s="183"/>
      <c r="BB14" s="185" t="s">
        <v>4224</v>
      </c>
      <c r="BC14" s="184" t="s">
        <v>4217</v>
      </c>
      <c r="BD14" s="182"/>
      <c r="BE14" s="182"/>
      <c r="BF14" s="183"/>
      <c r="BG14" s="184" t="s">
        <v>4225</v>
      </c>
      <c r="BH14" s="184" t="s">
        <v>4219</v>
      </c>
      <c r="BI14" s="186">
        <v>187</v>
      </c>
      <c r="BJ14" s="182">
        <v>189</v>
      </c>
      <c r="BK14" s="183">
        <f>BI14/BJ14</f>
        <v>0.98941798941798942</v>
      </c>
      <c r="BL14" s="185" t="s">
        <v>4226</v>
      </c>
      <c r="BM14" s="184" t="s">
        <v>4221</v>
      </c>
      <c r="BN14" s="182"/>
      <c r="BO14" s="182"/>
      <c r="BP14" s="183"/>
      <c r="BQ14" s="183"/>
      <c r="BR14" s="190"/>
      <c r="BS14" s="186"/>
      <c r="BT14" s="182"/>
      <c r="BU14" s="183"/>
      <c r="BV14" s="183"/>
      <c r="BW14" s="190"/>
      <c r="BX14" s="182"/>
      <c r="BY14" s="182"/>
      <c r="BZ14" s="183"/>
      <c r="CA14" s="183"/>
      <c r="CB14" s="190"/>
      <c r="CC14" s="794"/>
      <c r="CD14" s="192"/>
      <c r="CE14" s="277">
        <f t="shared" si="0"/>
        <v>554</v>
      </c>
      <c r="CF14" s="277">
        <f t="shared" si="0"/>
        <v>574</v>
      </c>
      <c r="CG14" s="420">
        <f>+CE14/CF14</f>
        <v>0.96515679442508706</v>
      </c>
      <c r="CH14" s="420">
        <f>+CG14</f>
        <v>0.96515679442508706</v>
      </c>
      <c r="CI14" s="420">
        <f>+T14</f>
        <v>1</v>
      </c>
      <c r="CJ14" s="420">
        <f>+CH14/CI14</f>
        <v>0.96515679442508706</v>
      </c>
      <c r="CK14" s="195"/>
    </row>
    <row r="15" spans="2:89" ht="216" x14ac:dyDescent="0.25">
      <c r="B15" s="175" t="s">
        <v>24</v>
      </c>
      <c r="C15" s="175" t="s">
        <v>70</v>
      </c>
      <c r="D15" s="175" t="s">
        <v>65</v>
      </c>
      <c r="E15" s="177" t="s">
        <v>1809</v>
      </c>
      <c r="F15" s="178" t="s">
        <v>2947</v>
      </c>
      <c r="G15" s="176" t="s">
        <v>1810</v>
      </c>
      <c r="H15" s="176" t="s">
        <v>1811</v>
      </c>
      <c r="I15" s="176" t="s">
        <v>4227</v>
      </c>
      <c r="J15" s="177" t="s">
        <v>1780</v>
      </c>
      <c r="K15" s="176" t="s">
        <v>1812</v>
      </c>
      <c r="L15" s="176" t="s">
        <v>1813</v>
      </c>
      <c r="M15" s="176" t="s">
        <v>1814</v>
      </c>
      <c r="N15" s="176" t="s">
        <v>1784</v>
      </c>
      <c r="O15" s="177" t="s">
        <v>1815</v>
      </c>
      <c r="P15" s="176" t="s">
        <v>1582</v>
      </c>
      <c r="Q15" s="179" t="s">
        <v>30</v>
      </c>
      <c r="R15" s="180" t="s">
        <v>1847</v>
      </c>
      <c r="S15" s="176" t="s">
        <v>1847</v>
      </c>
      <c r="T15" s="203">
        <v>1</v>
      </c>
      <c r="U15" s="204">
        <v>36</v>
      </c>
      <c r="V15" s="205">
        <v>42</v>
      </c>
      <c r="W15" s="216">
        <v>0.8571428571428571</v>
      </c>
      <c r="X15" s="206" t="s">
        <v>1816</v>
      </c>
      <c r="Y15" s="206" t="s">
        <v>1817</v>
      </c>
      <c r="Z15" s="205">
        <v>64</v>
      </c>
      <c r="AA15" s="205">
        <v>69</v>
      </c>
      <c r="AB15" s="216">
        <v>0.92753623188405798</v>
      </c>
      <c r="AC15" s="206" t="s">
        <v>1818</v>
      </c>
      <c r="AD15" s="184" t="s">
        <v>1817</v>
      </c>
      <c r="AE15" s="186">
        <v>65</v>
      </c>
      <c r="AF15" s="182">
        <v>66</v>
      </c>
      <c r="AG15" s="183">
        <v>0.98484848484848486</v>
      </c>
      <c r="AH15" s="206" t="s">
        <v>1819</v>
      </c>
      <c r="AI15" s="207" t="s">
        <v>1789</v>
      </c>
      <c r="AJ15" s="205">
        <v>62</v>
      </c>
      <c r="AK15" s="205">
        <v>62</v>
      </c>
      <c r="AL15" s="216">
        <v>1</v>
      </c>
      <c r="AM15" s="206" t="s">
        <v>1820</v>
      </c>
      <c r="AN15" s="207" t="s">
        <v>1821</v>
      </c>
      <c r="AO15" s="204">
        <v>91</v>
      </c>
      <c r="AP15" s="205">
        <v>91</v>
      </c>
      <c r="AQ15" s="216">
        <v>1</v>
      </c>
      <c r="AR15" s="206" t="s">
        <v>1822</v>
      </c>
      <c r="AS15" s="207" t="s">
        <v>1823</v>
      </c>
      <c r="AT15" s="205">
        <v>68</v>
      </c>
      <c r="AU15" s="205">
        <v>68</v>
      </c>
      <c r="AV15" s="216">
        <v>1</v>
      </c>
      <c r="AW15" s="206" t="s">
        <v>1824</v>
      </c>
      <c r="AX15" s="207" t="s">
        <v>1825</v>
      </c>
      <c r="AY15" s="204">
        <v>51</v>
      </c>
      <c r="AZ15" s="205">
        <v>51</v>
      </c>
      <c r="BA15" s="216">
        <v>1</v>
      </c>
      <c r="BB15" s="185" t="s">
        <v>4228</v>
      </c>
      <c r="BC15" s="207" t="s">
        <v>4229</v>
      </c>
      <c r="BD15" s="204">
        <v>67</v>
      </c>
      <c r="BE15" s="205">
        <v>69</v>
      </c>
      <c r="BF15" s="216">
        <v>0.97101449275362317</v>
      </c>
      <c r="BG15" s="206" t="s">
        <v>4230</v>
      </c>
      <c r="BH15" s="207" t="s">
        <v>4219</v>
      </c>
      <c r="BI15" s="204">
        <v>80</v>
      </c>
      <c r="BJ15" s="205">
        <v>81</v>
      </c>
      <c r="BK15" s="216">
        <v>0.98765432098765427</v>
      </c>
      <c r="BL15" s="206" t="s">
        <v>4231</v>
      </c>
      <c r="BM15" s="207" t="s">
        <v>4232</v>
      </c>
      <c r="BN15" s="205"/>
      <c r="BO15" s="205"/>
      <c r="BP15" s="216"/>
      <c r="BQ15" s="206"/>
      <c r="BR15" s="207"/>
      <c r="BS15" s="204"/>
      <c r="BT15" s="205"/>
      <c r="BU15" s="216"/>
      <c r="BV15" s="206"/>
      <c r="BW15" s="207"/>
      <c r="BX15" s="205"/>
      <c r="BY15" s="205"/>
      <c r="BZ15" s="216"/>
      <c r="CA15" s="206"/>
      <c r="CB15" s="207"/>
      <c r="CC15" s="207"/>
      <c r="CE15" s="277">
        <f t="shared" si="0"/>
        <v>584</v>
      </c>
      <c r="CF15" s="277">
        <f t="shared" si="0"/>
        <v>599</v>
      </c>
      <c r="CG15" s="420">
        <f>+CE15/CF15</f>
        <v>0.97495826377295491</v>
      </c>
      <c r="CH15" s="420">
        <f>+CG15</f>
        <v>0.97495826377295491</v>
      </c>
      <c r="CI15" s="420">
        <f>+T15</f>
        <v>1</v>
      </c>
      <c r="CJ15" s="420">
        <f t="shared" ref="CJ15:CJ16" si="2">+CH15/CI15</f>
        <v>0.97495826377295491</v>
      </c>
      <c r="CK15" s="277"/>
    </row>
    <row r="16" spans="2:89" ht="264" x14ac:dyDescent="0.25">
      <c r="B16" s="175" t="s">
        <v>24</v>
      </c>
      <c r="C16" s="175" t="s">
        <v>70</v>
      </c>
      <c r="D16" s="175" t="s">
        <v>65</v>
      </c>
      <c r="E16" s="177" t="s">
        <v>1826</v>
      </c>
      <c r="F16" s="178" t="s">
        <v>2947</v>
      </c>
      <c r="G16" s="176" t="s">
        <v>1827</v>
      </c>
      <c r="H16" s="176" t="s">
        <v>1828</v>
      </c>
      <c r="I16" s="176" t="s">
        <v>4233</v>
      </c>
      <c r="J16" s="177" t="s">
        <v>1780</v>
      </c>
      <c r="K16" s="176" t="s">
        <v>1829</v>
      </c>
      <c r="L16" s="176" t="s">
        <v>1830</v>
      </c>
      <c r="M16" s="176" t="s">
        <v>1814</v>
      </c>
      <c r="N16" s="176" t="s">
        <v>1784</v>
      </c>
      <c r="O16" s="177" t="s">
        <v>1815</v>
      </c>
      <c r="P16" s="176" t="s">
        <v>1602</v>
      </c>
      <c r="Q16" s="179" t="s">
        <v>30</v>
      </c>
      <c r="R16" s="180" t="s">
        <v>1847</v>
      </c>
      <c r="S16" s="176" t="s">
        <v>1847</v>
      </c>
      <c r="T16" s="202">
        <v>1</v>
      </c>
      <c r="U16" s="205"/>
      <c r="V16" s="204"/>
      <c r="W16" s="216"/>
      <c r="X16" s="206" t="s">
        <v>4234</v>
      </c>
      <c r="Y16" s="206" t="s">
        <v>1817</v>
      </c>
      <c r="Z16" s="205"/>
      <c r="AA16" s="205"/>
      <c r="AB16" s="216"/>
      <c r="AC16" s="206" t="s">
        <v>1831</v>
      </c>
      <c r="AD16" s="206" t="s">
        <v>1817</v>
      </c>
      <c r="AE16" s="205">
        <v>2</v>
      </c>
      <c r="AF16" s="205">
        <v>26</v>
      </c>
      <c r="AG16" s="216">
        <v>7.6923076923076927E-2</v>
      </c>
      <c r="AH16" s="206" t="s">
        <v>1832</v>
      </c>
      <c r="AI16" s="206" t="s">
        <v>1833</v>
      </c>
      <c r="AJ16" s="205"/>
      <c r="AK16" s="205"/>
      <c r="AL16" s="216"/>
      <c r="AM16" s="206" t="s">
        <v>1834</v>
      </c>
      <c r="AN16" s="207" t="s">
        <v>1821</v>
      </c>
      <c r="AO16" s="204"/>
      <c r="AP16" s="205"/>
      <c r="AQ16" s="216"/>
      <c r="AR16" s="206" t="s">
        <v>1835</v>
      </c>
      <c r="AS16" s="207" t="s">
        <v>1823</v>
      </c>
      <c r="AT16" s="205">
        <v>8</v>
      </c>
      <c r="AU16" s="205">
        <v>8</v>
      </c>
      <c r="AV16" s="216">
        <v>1</v>
      </c>
      <c r="AW16" s="206" t="s">
        <v>1836</v>
      </c>
      <c r="AX16" s="207" t="s">
        <v>1825</v>
      </c>
      <c r="AY16" s="348"/>
      <c r="AZ16" s="349"/>
      <c r="BA16" s="795"/>
      <c r="BB16" s="185" t="s">
        <v>4235</v>
      </c>
      <c r="BC16" s="207" t="s">
        <v>4229</v>
      </c>
      <c r="BD16" s="348"/>
      <c r="BE16" s="349"/>
      <c r="BF16" s="216"/>
      <c r="BG16" s="206" t="s">
        <v>4236</v>
      </c>
      <c r="BH16" s="207" t="s">
        <v>4237</v>
      </c>
      <c r="BI16" s="204">
        <v>22</v>
      </c>
      <c r="BJ16" s="205">
        <v>37</v>
      </c>
      <c r="BK16" s="216">
        <v>0.59459459459459463</v>
      </c>
      <c r="BL16" s="206" t="s">
        <v>4238</v>
      </c>
      <c r="BM16" s="207" t="s">
        <v>4239</v>
      </c>
      <c r="BN16" s="205"/>
      <c r="BO16" s="205"/>
      <c r="BP16" s="216"/>
      <c r="BQ16" s="206"/>
      <c r="BR16" s="207"/>
      <c r="BS16" s="204"/>
      <c r="BT16" s="205"/>
      <c r="BU16" s="216"/>
      <c r="BV16" s="206"/>
      <c r="BW16" s="207"/>
      <c r="BX16" s="205"/>
      <c r="BY16" s="205"/>
      <c r="BZ16" s="216"/>
      <c r="CA16" s="206"/>
      <c r="CB16" s="207"/>
      <c r="CC16" s="796"/>
      <c r="CE16" s="277">
        <v>32</v>
      </c>
      <c r="CF16" s="277">
        <v>71</v>
      </c>
      <c r="CG16" s="420">
        <v>0.45070422535211269</v>
      </c>
      <c r="CH16" s="420">
        <v>0.45070422535211269</v>
      </c>
      <c r="CI16" s="420">
        <v>1</v>
      </c>
      <c r="CJ16" s="420">
        <f t="shared" si="2"/>
        <v>0.45070422535211269</v>
      </c>
      <c r="CK16" s="277"/>
    </row>
    <row r="17" spans="1:89" s="228" customFormat="1" ht="247.5" customHeight="1" x14ac:dyDescent="0.25">
      <c r="B17" s="225" t="s">
        <v>39</v>
      </c>
      <c r="C17" s="225" t="s">
        <v>1774</v>
      </c>
      <c r="D17" s="225" t="s">
        <v>65</v>
      </c>
      <c r="E17" s="199" t="s">
        <v>1837</v>
      </c>
      <c r="F17" s="211" t="s">
        <v>1838</v>
      </c>
      <c r="G17" s="226" t="s">
        <v>1839</v>
      </c>
      <c r="H17" s="226" t="s">
        <v>1840</v>
      </c>
      <c r="I17" s="226" t="s">
        <v>1841</v>
      </c>
      <c r="J17" s="199" t="s">
        <v>1842</v>
      </c>
      <c r="K17" s="213" t="s">
        <v>1843</v>
      </c>
      <c r="L17" s="213" t="s">
        <v>1844</v>
      </c>
      <c r="M17" s="213" t="s">
        <v>1845</v>
      </c>
      <c r="N17" s="225" t="s">
        <v>1784</v>
      </c>
      <c r="O17" s="213" t="s">
        <v>1846</v>
      </c>
      <c r="P17" s="214" t="s">
        <v>1602</v>
      </c>
      <c r="Q17" s="215" t="s">
        <v>60</v>
      </c>
      <c r="R17" s="183" t="s">
        <v>1847</v>
      </c>
      <c r="S17" s="183" t="s">
        <v>1847</v>
      </c>
      <c r="T17" s="183">
        <v>1</v>
      </c>
      <c r="U17" s="205"/>
      <c r="V17" s="205"/>
      <c r="W17" s="216"/>
      <c r="X17" s="217"/>
      <c r="Y17" s="218"/>
      <c r="Z17" s="205"/>
      <c r="AA17" s="205"/>
      <c r="AB17" s="216"/>
      <c r="AC17" s="216"/>
      <c r="AD17" s="219"/>
      <c r="AE17" s="204"/>
      <c r="AF17" s="205"/>
      <c r="AG17" s="216"/>
      <c r="AH17" s="217"/>
      <c r="AI17" s="218"/>
      <c r="AJ17" s="205"/>
      <c r="AK17" s="205"/>
      <c r="AL17" s="216"/>
      <c r="AM17" s="213" t="s">
        <v>1848</v>
      </c>
      <c r="AN17" s="219" t="s">
        <v>1849</v>
      </c>
      <c r="AO17" s="204"/>
      <c r="AP17" s="205"/>
      <c r="AQ17" s="216"/>
      <c r="AR17" s="189" t="s">
        <v>1850</v>
      </c>
      <c r="AS17" s="219" t="s">
        <v>1851</v>
      </c>
      <c r="AT17" s="182">
        <v>1</v>
      </c>
      <c r="AU17" s="182">
        <v>1</v>
      </c>
      <c r="AV17" s="183">
        <v>1</v>
      </c>
      <c r="AW17" s="189" t="s">
        <v>4240</v>
      </c>
      <c r="AX17" s="219" t="s">
        <v>4241</v>
      </c>
      <c r="AY17" s="204"/>
      <c r="AZ17" s="205"/>
      <c r="BA17" s="216"/>
      <c r="BB17" s="189" t="s">
        <v>4242</v>
      </c>
      <c r="BC17" s="219" t="s">
        <v>4243</v>
      </c>
      <c r="BD17" s="205"/>
      <c r="BE17" s="205"/>
      <c r="BF17" s="216"/>
      <c r="BG17" s="189" t="s">
        <v>4244</v>
      </c>
      <c r="BH17" s="219" t="s">
        <v>4245</v>
      </c>
      <c r="BI17" s="204">
        <v>1</v>
      </c>
      <c r="BJ17" s="205">
        <v>1</v>
      </c>
      <c r="BK17" s="216">
        <v>1</v>
      </c>
      <c r="BL17" s="189" t="s">
        <v>4246</v>
      </c>
      <c r="BM17" s="220" t="s">
        <v>1874</v>
      </c>
      <c r="BN17" s="205"/>
      <c r="BO17" s="205"/>
      <c r="BP17" s="216"/>
      <c r="BQ17" s="216"/>
      <c r="BR17" s="219"/>
      <c r="BS17" s="204"/>
      <c r="BT17" s="205"/>
      <c r="BU17" s="216"/>
      <c r="BV17" s="216"/>
      <c r="BW17" s="219"/>
      <c r="BX17" s="205"/>
      <c r="BY17" s="205"/>
      <c r="BZ17" s="216"/>
      <c r="CA17" s="216"/>
      <c r="CB17" s="219"/>
      <c r="CC17" s="233"/>
      <c r="CE17" s="240">
        <f t="shared" ref="CE17:CF19" si="3">+U17+Z17+AE17+AJ17+AO17+AT17+AY17+BD17+BI17+BN17+BS17+BX17</f>
        <v>2</v>
      </c>
      <c r="CF17" s="240">
        <f t="shared" si="3"/>
        <v>2</v>
      </c>
      <c r="CG17" s="307">
        <v>0.66</v>
      </c>
      <c r="CH17" s="307">
        <f>+CG17</f>
        <v>0.66</v>
      </c>
      <c r="CI17" s="307">
        <f>+T17</f>
        <v>1</v>
      </c>
      <c r="CJ17" s="307">
        <f>+CH17/CI17</f>
        <v>0.66</v>
      </c>
      <c r="CK17" s="240"/>
    </row>
    <row r="18" spans="1:89" s="228" customFormat="1" ht="213" customHeight="1" x14ac:dyDescent="0.25">
      <c r="B18" s="225" t="s">
        <v>39</v>
      </c>
      <c r="C18" s="225" t="s">
        <v>1774</v>
      </c>
      <c r="D18" s="225" t="s">
        <v>65</v>
      </c>
      <c r="E18" s="199" t="s">
        <v>1852</v>
      </c>
      <c r="F18" s="211" t="s">
        <v>1838</v>
      </c>
      <c r="G18" s="226" t="s">
        <v>1853</v>
      </c>
      <c r="H18" s="226" t="s">
        <v>1854</v>
      </c>
      <c r="I18" s="226" t="s">
        <v>1841</v>
      </c>
      <c r="J18" s="199" t="s">
        <v>1842</v>
      </c>
      <c r="K18" s="213" t="s">
        <v>1855</v>
      </c>
      <c r="L18" s="213" t="s">
        <v>1856</v>
      </c>
      <c r="M18" s="213" t="s">
        <v>1857</v>
      </c>
      <c r="N18" s="225" t="s">
        <v>1784</v>
      </c>
      <c r="O18" s="176" t="s">
        <v>1858</v>
      </c>
      <c r="P18" s="214" t="s">
        <v>1602</v>
      </c>
      <c r="Q18" s="215" t="s">
        <v>30</v>
      </c>
      <c r="R18" s="183" t="s">
        <v>1847</v>
      </c>
      <c r="S18" s="183" t="s">
        <v>1847</v>
      </c>
      <c r="T18" s="183">
        <v>1</v>
      </c>
      <c r="U18" s="205"/>
      <c r="V18" s="205"/>
      <c r="W18" s="216"/>
      <c r="X18" s="217"/>
      <c r="Y18" s="218"/>
      <c r="Z18" s="205"/>
      <c r="AA18" s="205"/>
      <c r="AB18" s="216"/>
      <c r="AC18" s="216"/>
      <c r="AD18" s="219"/>
      <c r="AE18" s="204"/>
      <c r="AF18" s="205"/>
      <c r="AG18" s="216"/>
      <c r="AH18" s="217"/>
      <c r="AI18" s="218"/>
      <c r="AJ18" s="205"/>
      <c r="AK18" s="205"/>
      <c r="AL18" s="216"/>
      <c r="AM18" s="190" t="s">
        <v>1859</v>
      </c>
      <c r="AN18" s="219" t="s">
        <v>1849</v>
      </c>
      <c r="AO18" s="204"/>
      <c r="AP18" s="205"/>
      <c r="AQ18" s="216"/>
      <c r="AR18" s="190" t="s">
        <v>1860</v>
      </c>
      <c r="AS18" s="219" t="s">
        <v>1851</v>
      </c>
      <c r="AT18" s="182">
        <v>0</v>
      </c>
      <c r="AU18" s="182">
        <v>0</v>
      </c>
      <c r="AV18" s="183">
        <v>1</v>
      </c>
      <c r="AW18" s="190" t="s">
        <v>1861</v>
      </c>
      <c r="AX18" s="219" t="s">
        <v>1862</v>
      </c>
      <c r="AY18" s="204"/>
      <c r="AZ18" s="205"/>
      <c r="BA18" s="216"/>
      <c r="BB18" s="189" t="s">
        <v>4247</v>
      </c>
      <c r="BC18" s="219" t="s">
        <v>4243</v>
      </c>
      <c r="BD18" s="205"/>
      <c r="BE18" s="205"/>
      <c r="BF18" s="216"/>
      <c r="BG18" s="190" t="s">
        <v>4248</v>
      </c>
      <c r="BH18" s="219" t="s">
        <v>4245</v>
      </c>
      <c r="BI18" s="204">
        <v>3</v>
      </c>
      <c r="BJ18" s="205">
        <v>3</v>
      </c>
      <c r="BK18" s="216">
        <v>1</v>
      </c>
      <c r="BL18" s="190" t="s">
        <v>4249</v>
      </c>
      <c r="BM18" s="220" t="s">
        <v>1874</v>
      </c>
      <c r="BN18" s="205"/>
      <c r="BO18" s="205"/>
      <c r="BP18" s="216"/>
      <c r="BQ18" s="216"/>
      <c r="BR18" s="219"/>
      <c r="BS18" s="204"/>
      <c r="BT18" s="205"/>
      <c r="BU18" s="216"/>
      <c r="BV18" s="216"/>
      <c r="BW18" s="219"/>
      <c r="BX18" s="205"/>
      <c r="BY18" s="205"/>
      <c r="BZ18" s="216"/>
      <c r="CA18" s="216"/>
      <c r="CB18" s="219"/>
      <c r="CC18" s="233"/>
      <c r="CE18" s="240">
        <f t="shared" si="3"/>
        <v>3</v>
      </c>
      <c r="CF18" s="240">
        <f t="shared" si="3"/>
        <v>3</v>
      </c>
      <c r="CG18" s="797">
        <f t="shared" ref="CG18:CG21" si="4">+CE18/CF18</f>
        <v>1</v>
      </c>
      <c r="CH18" s="797">
        <f t="shared" ref="CH18:CH21" si="5">+CG18</f>
        <v>1</v>
      </c>
      <c r="CI18" s="307">
        <f t="shared" ref="CI18:CI21" si="6">+T18</f>
        <v>1</v>
      </c>
      <c r="CJ18" s="307">
        <f t="shared" ref="CJ18:CJ21" si="7">+CH18/CI18</f>
        <v>1</v>
      </c>
      <c r="CK18" s="240"/>
    </row>
    <row r="19" spans="1:89" s="196" customFormat="1" ht="147" customHeight="1" x14ac:dyDescent="0.25">
      <c r="B19" s="175" t="s">
        <v>39</v>
      </c>
      <c r="C19" s="175" t="s">
        <v>1774</v>
      </c>
      <c r="D19" s="175" t="s">
        <v>65</v>
      </c>
      <c r="E19" s="177" t="s">
        <v>1863</v>
      </c>
      <c r="F19" s="178" t="s">
        <v>1838</v>
      </c>
      <c r="G19" s="212" t="s">
        <v>1864</v>
      </c>
      <c r="H19" s="212" t="s">
        <v>1865</v>
      </c>
      <c r="I19" s="212" t="s">
        <v>1841</v>
      </c>
      <c r="J19" s="177" t="s">
        <v>1842</v>
      </c>
      <c r="K19" s="176" t="s">
        <v>1866</v>
      </c>
      <c r="L19" s="176" t="s">
        <v>1867</v>
      </c>
      <c r="M19" s="176" t="s">
        <v>1868</v>
      </c>
      <c r="N19" s="175" t="s">
        <v>1784</v>
      </c>
      <c r="O19" s="176" t="s">
        <v>1869</v>
      </c>
      <c r="P19" s="287" t="s">
        <v>1870</v>
      </c>
      <c r="Q19" s="222" t="s">
        <v>30</v>
      </c>
      <c r="R19" s="179" t="s">
        <v>1847</v>
      </c>
      <c r="S19" s="179" t="s">
        <v>1847</v>
      </c>
      <c r="T19" s="179">
        <v>1</v>
      </c>
      <c r="U19" s="230"/>
      <c r="V19" s="230"/>
      <c r="W19" s="231"/>
      <c r="X19" s="798"/>
      <c r="Y19" s="276"/>
      <c r="Z19" s="230"/>
      <c r="AA19" s="230"/>
      <c r="AB19" s="231"/>
      <c r="AC19" s="231"/>
      <c r="AD19" s="220"/>
      <c r="AE19" s="275"/>
      <c r="AF19" s="230"/>
      <c r="AG19" s="231"/>
      <c r="AH19" s="798"/>
      <c r="AI19" s="276"/>
      <c r="AJ19" s="230"/>
      <c r="AK19" s="230"/>
      <c r="AL19" s="231"/>
      <c r="AM19" s="220" t="s">
        <v>1871</v>
      </c>
      <c r="AN19" s="220" t="s">
        <v>1849</v>
      </c>
      <c r="AO19" s="275"/>
      <c r="AP19" s="230"/>
      <c r="AQ19" s="231"/>
      <c r="AR19" s="799" t="s">
        <v>1872</v>
      </c>
      <c r="AS19" s="220" t="s">
        <v>1851</v>
      </c>
      <c r="AT19" s="227">
        <v>0</v>
      </c>
      <c r="AU19" s="227">
        <v>0</v>
      </c>
      <c r="AV19" s="179">
        <v>1</v>
      </c>
      <c r="AW19" s="799" t="s">
        <v>1873</v>
      </c>
      <c r="AX19" s="220" t="s">
        <v>1874</v>
      </c>
      <c r="AY19" s="275"/>
      <c r="AZ19" s="230"/>
      <c r="BA19" s="231"/>
      <c r="BB19" s="800" t="s">
        <v>4250</v>
      </c>
      <c r="BC19" s="220" t="s">
        <v>4243</v>
      </c>
      <c r="BD19" s="230"/>
      <c r="BE19" s="230"/>
      <c r="BF19" s="231"/>
      <c r="BG19" s="799" t="s">
        <v>4251</v>
      </c>
      <c r="BH19" s="220" t="s">
        <v>4245</v>
      </c>
      <c r="BI19" s="801"/>
      <c r="BJ19" s="346"/>
      <c r="BK19" s="347"/>
      <c r="BL19" s="799" t="s">
        <v>4252</v>
      </c>
      <c r="BM19" s="219" t="s">
        <v>4253</v>
      </c>
      <c r="BN19" s="230"/>
      <c r="BO19" s="230"/>
      <c r="BP19" s="231"/>
      <c r="BQ19" s="231"/>
      <c r="BR19" s="220"/>
      <c r="BS19" s="275"/>
      <c r="BT19" s="230"/>
      <c r="BU19" s="231"/>
      <c r="BV19" s="231"/>
      <c r="BW19" s="220"/>
      <c r="BX19" s="230"/>
      <c r="BY19" s="230"/>
      <c r="BZ19" s="231"/>
      <c r="CA19" s="231"/>
      <c r="CB19" s="220"/>
      <c r="CC19" s="802"/>
      <c r="CE19" s="223">
        <f t="shared" si="3"/>
        <v>0</v>
      </c>
      <c r="CF19" s="223">
        <f t="shared" si="3"/>
        <v>0</v>
      </c>
      <c r="CG19" s="224">
        <v>1</v>
      </c>
      <c r="CH19" s="224">
        <f t="shared" si="5"/>
        <v>1</v>
      </c>
      <c r="CI19" s="224">
        <f t="shared" si="6"/>
        <v>1</v>
      </c>
      <c r="CJ19" s="224">
        <f t="shared" si="7"/>
        <v>1</v>
      </c>
      <c r="CK19" s="195" t="s">
        <v>4254</v>
      </c>
    </row>
    <row r="20" spans="1:89" s="228" customFormat="1" ht="216.75" customHeight="1" x14ac:dyDescent="0.25">
      <c r="B20" s="225" t="s">
        <v>39</v>
      </c>
      <c r="C20" s="225" t="s">
        <v>1774</v>
      </c>
      <c r="D20" s="225" t="s">
        <v>65</v>
      </c>
      <c r="E20" s="199" t="s">
        <v>1875</v>
      </c>
      <c r="F20" s="211" t="s">
        <v>1838</v>
      </c>
      <c r="G20" s="226" t="s">
        <v>1876</v>
      </c>
      <c r="H20" s="226" t="s">
        <v>1877</v>
      </c>
      <c r="I20" s="226" t="s">
        <v>1841</v>
      </c>
      <c r="J20" s="199" t="s">
        <v>1842</v>
      </c>
      <c r="K20" s="213" t="s">
        <v>1878</v>
      </c>
      <c r="L20" s="213" t="s">
        <v>1879</v>
      </c>
      <c r="M20" s="213" t="s">
        <v>1880</v>
      </c>
      <c r="N20" s="225" t="s">
        <v>1784</v>
      </c>
      <c r="O20" s="176" t="s">
        <v>1881</v>
      </c>
      <c r="P20" s="214" t="s">
        <v>1602</v>
      </c>
      <c r="Q20" s="215" t="s">
        <v>30</v>
      </c>
      <c r="R20" s="183" t="s">
        <v>1847</v>
      </c>
      <c r="S20" s="183" t="s">
        <v>1847</v>
      </c>
      <c r="T20" s="183">
        <v>1</v>
      </c>
      <c r="U20" s="205"/>
      <c r="V20" s="205"/>
      <c r="W20" s="216"/>
      <c r="X20" s="217"/>
      <c r="Y20" s="218"/>
      <c r="Z20" s="205"/>
      <c r="AA20" s="205"/>
      <c r="AB20" s="216"/>
      <c r="AC20" s="216"/>
      <c r="AD20" s="219"/>
      <c r="AE20" s="204"/>
      <c r="AF20" s="205"/>
      <c r="AG20" s="216"/>
      <c r="AH20" s="217"/>
      <c r="AI20" s="218"/>
      <c r="AJ20" s="205"/>
      <c r="AK20" s="205"/>
      <c r="AL20" s="216"/>
      <c r="AM20" s="226" t="s">
        <v>1882</v>
      </c>
      <c r="AN20" s="219" t="s">
        <v>1849</v>
      </c>
      <c r="AO20" s="204"/>
      <c r="AP20" s="205"/>
      <c r="AQ20" s="216"/>
      <c r="AR20" s="226" t="s">
        <v>1883</v>
      </c>
      <c r="AS20" s="219" t="s">
        <v>1851</v>
      </c>
      <c r="AT20" s="182">
        <v>13</v>
      </c>
      <c r="AU20" s="182">
        <v>13</v>
      </c>
      <c r="AV20" s="183">
        <f t="shared" ref="AV20:AV21" si="8">+AT20/AU20</f>
        <v>1</v>
      </c>
      <c r="AW20" s="226" t="s">
        <v>4255</v>
      </c>
      <c r="AX20" s="219" t="s">
        <v>1884</v>
      </c>
      <c r="AY20" s="204"/>
      <c r="AZ20" s="205"/>
      <c r="BA20" s="216"/>
      <c r="BB20" s="189" t="s">
        <v>4256</v>
      </c>
      <c r="BC20" s="219" t="s">
        <v>4243</v>
      </c>
      <c r="BD20" s="205"/>
      <c r="BE20" s="205"/>
      <c r="BF20" s="216"/>
      <c r="BG20" s="189" t="s">
        <v>4257</v>
      </c>
      <c r="BH20" s="219" t="s">
        <v>4245</v>
      </c>
      <c r="BI20" s="204">
        <v>13</v>
      </c>
      <c r="BJ20" s="205">
        <v>13</v>
      </c>
      <c r="BK20" s="216">
        <v>1</v>
      </c>
      <c r="BL20" s="189" t="s">
        <v>4258</v>
      </c>
      <c r="BM20" s="220" t="s">
        <v>1874</v>
      </c>
      <c r="BN20" s="205"/>
      <c r="BO20" s="205"/>
      <c r="BP20" s="216"/>
      <c r="BQ20" s="216"/>
      <c r="BR20" s="219"/>
      <c r="BS20" s="204"/>
      <c r="BT20" s="205"/>
      <c r="BU20" s="216"/>
      <c r="BV20" s="216"/>
      <c r="BW20" s="219"/>
      <c r="BX20" s="205"/>
      <c r="BY20" s="205"/>
      <c r="BZ20" s="216"/>
      <c r="CA20" s="216"/>
      <c r="CB20" s="219"/>
      <c r="CC20" s="233"/>
      <c r="CE20" s="240">
        <v>13</v>
      </c>
      <c r="CF20" s="261">
        <v>13</v>
      </c>
      <c r="CG20" s="797">
        <f t="shared" si="4"/>
        <v>1</v>
      </c>
      <c r="CH20" s="797">
        <f t="shared" si="5"/>
        <v>1</v>
      </c>
      <c r="CI20" s="797">
        <f t="shared" si="6"/>
        <v>1</v>
      </c>
      <c r="CJ20" s="797">
        <f t="shared" si="7"/>
        <v>1</v>
      </c>
      <c r="CK20" s="240"/>
    </row>
    <row r="21" spans="1:89" s="228" customFormat="1" ht="216.75" customHeight="1" x14ac:dyDescent="0.25">
      <c r="B21" s="225" t="s">
        <v>39</v>
      </c>
      <c r="C21" s="225" t="s">
        <v>1774</v>
      </c>
      <c r="D21" s="225" t="s">
        <v>65</v>
      </c>
      <c r="E21" s="199" t="s">
        <v>1885</v>
      </c>
      <c r="F21" s="211" t="s">
        <v>1838</v>
      </c>
      <c r="G21" s="226" t="s">
        <v>1886</v>
      </c>
      <c r="H21" s="226" t="s">
        <v>1887</v>
      </c>
      <c r="I21" s="226" t="s">
        <v>1841</v>
      </c>
      <c r="J21" s="199" t="s">
        <v>1842</v>
      </c>
      <c r="K21" s="213" t="s">
        <v>1888</v>
      </c>
      <c r="L21" s="213" t="s">
        <v>1889</v>
      </c>
      <c r="M21" s="213" t="s">
        <v>1890</v>
      </c>
      <c r="N21" s="225" t="s">
        <v>1784</v>
      </c>
      <c r="O21" s="213" t="s">
        <v>1891</v>
      </c>
      <c r="P21" s="214" t="s">
        <v>1602</v>
      </c>
      <c r="Q21" s="215" t="s">
        <v>30</v>
      </c>
      <c r="R21" s="183" t="s">
        <v>1847</v>
      </c>
      <c r="S21" s="183" t="s">
        <v>1847</v>
      </c>
      <c r="T21" s="183">
        <v>1</v>
      </c>
      <c r="U21" s="205"/>
      <c r="V21" s="205"/>
      <c r="W21" s="216"/>
      <c r="X21" s="217"/>
      <c r="Y21" s="218"/>
      <c r="Z21" s="205"/>
      <c r="AA21" s="205"/>
      <c r="AB21" s="216"/>
      <c r="AC21" s="216"/>
      <c r="AD21" s="219"/>
      <c r="AE21" s="204"/>
      <c r="AF21" s="205"/>
      <c r="AG21" s="216"/>
      <c r="AH21" s="217"/>
      <c r="AI21" s="218"/>
      <c r="AJ21" s="205"/>
      <c r="AK21" s="205"/>
      <c r="AL21" s="216"/>
      <c r="AM21" s="190" t="s">
        <v>1892</v>
      </c>
      <c r="AN21" s="219" t="s">
        <v>1849</v>
      </c>
      <c r="AO21" s="204"/>
      <c r="AP21" s="205"/>
      <c r="AQ21" s="216"/>
      <c r="AR21" s="190" t="s">
        <v>1893</v>
      </c>
      <c r="AS21" s="219" t="s">
        <v>1851</v>
      </c>
      <c r="AT21" s="182">
        <v>136</v>
      </c>
      <c r="AU21" s="182">
        <v>136</v>
      </c>
      <c r="AV21" s="183">
        <f t="shared" si="8"/>
        <v>1</v>
      </c>
      <c r="AW21" s="190" t="s">
        <v>1894</v>
      </c>
      <c r="AX21" s="219" t="s">
        <v>1895</v>
      </c>
      <c r="AY21" s="204"/>
      <c r="AZ21" s="205"/>
      <c r="BA21" s="216"/>
      <c r="BB21" s="190" t="s">
        <v>4259</v>
      </c>
      <c r="BC21" s="219" t="s">
        <v>4243</v>
      </c>
      <c r="BD21" s="205"/>
      <c r="BE21" s="205"/>
      <c r="BF21" s="216"/>
      <c r="BG21" s="190" t="s">
        <v>4260</v>
      </c>
      <c r="BH21" s="219" t="s">
        <v>4245</v>
      </c>
      <c r="BI21" s="204">
        <v>118</v>
      </c>
      <c r="BJ21" s="205">
        <v>118</v>
      </c>
      <c r="BK21" s="216">
        <v>1</v>
      </c>
      <c r="BL21" s="190" t="s">
        <v>4261</v>
      </c>
      <c r="BM21" s="220" t="s">
        <v>1874</v>
      </c>
      <c r="BN21" s="205"/>
      <c r="BO21" s="205"/>
      <c r="BP21" s="216"/>
      <c r="BQ21" s="216"/>
      <c r="BR21" s="219"/>
      <c r="BS21" s="204"/>
      <c r="BT21" s="205"/>
      <c r="BU21" s="216"/>
      <c r="BV21" s="216"/>
      <c r="BW21" s="219"/>
      <c r="BX21" s="205"/>
      <c r="BY21" s="205"/>
      <c r="BZ21" s="216"/>
      <c r="CA21" s="216"/>
      <c r="CB21" s="219"/>
      <c r="CC21" s="233"/>
      <c r="CE21" s="261">
        <v>118</v>
      </c>
      <c r="CF21" s="261">
        <v>118</v>
      </c>
      <c r="CG21" s="797">
        <f t="shared" si="4"/>
        <v>1</v>
      </c>
      <c r="CH21" s="797">
        <f t="shared" si="5"/>
        <v>1</v>
      </c>
      <c r="CI21" s="797">
        <f t="shared" si="6"/>
        <v>1</v>
      </c>
      <c r="CJ21" s="797">
        <f t="shared" si="7"/>
        <v>1</v>
      </c>
      <c r="CK21" s="240"/>
    </row>
    <row r="22" spans="1:89" s="196" customFormat="1" ht="233.25" customHeight="1" x14ac:dyDescent="0.25">
      <c r="B22" s="225" t="s">
        <v>54</v>
      </c>
      <c r="C22" s="225" t="s">
        <v>1774</v>
      </c>
      <c r="D22" s="213" t="s">
        <v>91</v>
      </c>
      <c r="E22" s="199" t="s">
        <v>1896</v>
      </c>
      <c r="F22" s="211" t="s">
        <v>1897</v>
      </c>
      <c r="G22" s="213" t="s">
        <v>4262</v>
      </c>
      <c r="H22" s="213" t="s">
        <v>1898</v>
      </c>
      <c r="I22" s="213" t="s">
        <v>1899</v>
      </c>
      <c r="J22" s="199" t="s">
        <v>1842</v>
      </c>
      <c r="K22" s="213" t="s">
        <v>1900</v>
      </c>
      <c r="L22" s="225" t="s">
        <v>1901</v>
      </c>
      <c r="M22" s="225" t="s">
        <v>1902</v>
      </c>
      <c r="N22" s="225" t="s">
        <v>1784</v>
      </c>
      <c r="O22" s="213" t="s">
        <v>1903</v>
      </c>
      <c r="P22" s="177" t="s">
        <v>1870</v>
      </c>
      <c r="Q22" s="222" t="s">
        <v>30</v>
      </c>
      <c r="R22" s="183">
        <v>0.96</v>
      </c>
      <c r="S22" s="225" t="s">
        <v>1784</v>
      </c>
      <c r="T22" s="183">
        <v>0.96</v>
      </c>
      <c r="U22" s="205"/>
      <c r="V22" s="205"/>
      <c r="W22" s="216"/>
      <c r="X22" s="229" t="s">
        <v>1904</v>
      </c>
      <c r="Y22" s="218" t="s">
        <v>1905</v>
      </c>
      <c r="Z22" s="230"/>
      <c r="AA22" s="230"/>
      <c r="AB22" s="231"/>
      <c r="AC22" s="213" t="s">
        <v>1906</v>
      </c>
      <c r="AD22" s="218" t="s">
        <v>1905</v>
      </c>
      <c r="AE22" s="205"/>
      <c r="AF22" s="205"/>
      <c r="AG22" s="216"/>
      <c r="AH22" s="213" t="s">
        <v>1907</v>
      </c>
      <c r="AI22" s="218" t="s">
        <v>1908</v>
      </c>
      <c r="AJ22" s="205"/>
      <c r="AK22" s="205"/>
      <c r="AL22" s="216"/>
      <c r="AM22" s="219" t="s">
        <v>1909</v>
      </c>
      <c r="AN22" s="232" t="s">
        <v>1910</v>
      </c>
      <c r="AO22" s="204"/>
      <c r="AP22" s="205"/>
      <c r="AQ22" s="216"/>
      <c r="AR22" s="213" t="s">
        <v>1911</v>
      </c>
      <c r="AS22" s="232" t="s">
        <v>1912</v>
      </c>
      <c r="AT22" s="205">
        <v>283</v>
      </c>
      <c r="AU22" s="205">
        <v>302</v>
      </c>
      <c r="AV22" s="216">
        <f>AT22/AU22</f>
        <v>0.9370860927152318</v>
      </c>
      <c r="AW22" s="190" t="s">
        <v>1913</v>
      </c>
      <c r="AX22" s="232" t="s">
        <v>1914</v>
      </c>
      <c r="AY22" s="204"/>
      <c r="AZ22" s="205"/>
      <c r="BA22" s="216"/>
      <c r="BB22" s="213" t="s">
        <v>4263</v>
      </c>
      <c r="BC22" s="232" t="s">
        <v>4264</v>
      </c>
      <c r="BD22" s="205"/>
      <c r="BE22" s="205"/>
      <c r="BF22" s="216"/>
      <c r="BG22" s="213" t="s">
        <v>4265</v>
      </c>
      <c r="BH22" s="232" t="s">
        <v>4266</v>
      </c>
      <c r="BI22" s="204"/>
      <c r="BJ22" s="205"/>
      <c r="BK22" s="216"/>
      <c r="BL22" s="219" t="s">
        <v>4267</v>
      </c>
      <c r="BM22" s="232" t="s">
        <v>4268</v>
      </c>
      <c r="BN22" s="205"/>
      <c r="BO22" s="205"/>
      <c r="BP22" s="216"/>
      <c r="BQ22" s="219"/>
      <c r="BR22" s="190"/>
      <c r="BS22" s="204"/>
      <c r="BT22" s="205"/>
      <c r="BU22" s="216"/>
      <c r="BV22" s="219"/>
      <c r="BW22" s="219"/>
      <c r="BX22" s="205"/>
      <c r="BY22" s="205"/>
      <c r="BZ22" s="216"/>
      <c r="CA22" s="219"/>
      <c r="CB22" s="219"/>
      <c r="CC22" s="233"/>
      <c r="CE22" s="195">
        <f>+AT22</f>
        <v>283</v>
      </c>
      <c r="CF22" s="195">
        <f>+AU22</f>
        <v>302</v>
      </c>
      <c r="CG22" s="194">
        <f>+CE22/CF22</f>
        <v>0.9370860927152318</v>
      </c>
      <c r="CH22" s="194">
        <f>+CG22</f>
        <v>0.9370860927152318</v>
      </c>
      <c r="CI22" s="194">
        <f>+T22</f>
        <v>0.96</v>
      </c>
      <c r="CJ22" s="194">
        <f>+CH22/CI22</f>
        <v>0.97613134657836653</v>
      </c>
      <c r="CK22" s="195"/>
    </row>
    <row r="23" spans="1:89" s="196" customFormat="1" ht="222.75" customHeight="1" x14ac:dyDescent="0.25">
      <c r="B23" s="225" t="s">
        <v>54</v>
      </c>
      <c r="C23" s="225" t="s">
        <v>1774</v>
      </c>
      <c r="D23" s="213" t="s">
        <v>1915</v>
      </c>
      <c r="E23" s="199" t="s">
        <v>1916</v>
      </c>
      <c r="F23" s="211" t="s">
        <v>1897</v>
      </c>
      <c r="G23" s="213" t="s">
        <v>1917</v>
      </c>
      <c r="H23" s="213" t="s">
        <v>1918</v>
      </c>
      <c r="I23" s="213" t="s">
        <v>1919</v>
      </c>
      <c r="J23" s="199" t="s">
        <v>1842</v>
      </c>
      <c r="K23" s="213" t="s">
        <v>1920</v>
      </c>
      <c r="L23" s="225" t="s">
        <v>1921</v>
      </c>
      <c r="M23" s="225" t="s">
        <v>1922</v>
      </c>
      <c r="N23" s="225" t="s">
        <v>1784</v>
      </c>
      <c r="O23" s="213" t="s">
        <v>1923</v>
      </c>
      <c r="P23" s="177" t="s">
        <v>1602</v>
      </c>
      <c r="Q23" s="222" t="s">
        <v>30</v>
      </c>
      <c r="R23" s="183">
        <v>0.98</v>
      </c>
      <c r="S23" s="225" t="s">
        <v>1784</v>
      </c>
      <c r="T23" s="183">
        <v>0.98</v>
      </c>
      <c r="U23" s="230"/>
      <c r="V23" s="230"/>
      <c r="W23" s="231"/>
      <c r="X23" s="218" t="s">
        <v>1924</v>
      </c>
      <c r="Y23" s="218" t="s">
        <v>1905</v>
      </c>
      <c r="Z23" s="230"/>
      <c r="AA23" s="230"/>
      <c r="AB23" s="231"/>
      <c r="AC23" s="218" t="s">
        <v>1925</v>
      </c>
      <c r="AD23" s="218" t="s">
        <v>1926</v>
      </c>
      <c r="AE23" s="205">
        <v>210</v>
      </c>
      <c r="AF23" s="205">
        <v>217</v>
      </c>
      <c r="AG23" s="216">
        <f>AE23/AF23</f>
        <v>0.967741935483871</v>
      </c>
      <c r="AH23" s="220" t="s">
        <v>1927</v>
      </c>
      <c r="AI23" s="218" t="s">
        <v>1908</v>
      </c>
      <c r="AJ23" s="205"/>
      <c r="AK23" s="205"/>
      <c r="AL23" s="216"/>
      <c r="AM23" s="218" t="s">
        <v>1928</v>
      </c>
      <c r="AN23" s="232" t="s">
        <v>1910</v>
      </c>
      <c r="AO23" s="204"/>
      <c r="AP23" s="205"/>
      <c r="AQ23" s="216"/>
      <c r="AR23" s="219" t="s">
        <v>1929</v>
      </c>
      <c r="AS23" s="232" t="s">
        <v>1912</v>
      </c>
      <c r="AT23" s="205">
        <v>128</v>
      </c>
      <c r="AU23" s="205">
        <v>198</v>
      </c>
      <c r="AV23" s="216">
        <f>AT23/AU23</f>
        <v>0.64646464646464652</v>
      </c>
      <c r="AW23" s="219" t="s">
        <v>1930</v>
      </c>
      <c r="AX23" s="232" t="s">
        <v>1931</v>
      </c>
      <c r="AY23" s="204"/>
      <c r="AZ23" s="205"/>
      <c r="BA23" s="216"/>
      <c r="BB23" s="218" t="s">
        <v>4269</v>
      </c>
      <c r="BC23" s="232" t="s">
        <v>4264</v>
      </c>
      <c r="BD23" s="205"/>
      <c r="BE23" s="205"/>
      <c r="BF23" s="216"/>
      <c r="BG23" s="219" t="s">
        <v>4270</v>
      </c>
      <c r="BH23" s="232" t="s">
        <v>4266</v>
      </c>
      <c r="BI23" s="205">
        <v>211</v>
      </c>
      <c r="BJ23" s="205">
        <v>253</v>
      </c>
      <c r="BK23" s="216">
        <f>BI23/BJ23</f>
        <v>0.83399209486166004</v>
      </c>
      <c r="BL23" s="219" t="s">
        <v>4271</v>
      </c>
      <c r="BM23" s="232" t="s">
        <v>4268</v>
      </c>
      <c r="BN23" s="216"/>
      <c r="BO23" s="205"/>
      <c r="BP23" s="216"/>
      <c r="BQ23" s="219"/>
      <c r="BR23" s="190"/>
      <c r="BS23" s="204"/>
      <c r="BT23" s="205"/>
      <c r="BU23" s="216"/>
      <c r="BV23" s="219"/>
      <c r="BW23" s="219"/>
      <c r="BX23" s="205"/>
      <c r="BY23" s="205"/>
      <c r="BZ23" s="216"/>
      <c r="CA23" s="219"/>
      <c r="CB23" s="219"/>
      <c r="CC23" s="233"/>
      <c r="CE23" s="195">
        <f>+AE23+Z23+AJ23+AO23+AT23+AY23+BD23+BI23+BN23+BS23+BX23</f>
        <v>549</v>
      </c>
      <c r="CF23" s="195">
        <f>+AF23+AA23+AK23+AP23+AU23+AZ23+BE23+BJ23+BO23+BT23+BY23</f>
        <v>668</v>
      </c>
      <c r="CG23" s="194">
        <f>+CE23/CF23</f>
        <v>0.82185628742514971</v>
      </c>
      <c r="CH23" s="194">
        <f>+CG23</f>
        <v>0.82185628742514971</v>
      </c>
      <c r="CI23" s="194">
        <f>+T23</f>
        <v>0.98</v>
      </c>
      <c r="CJ23" s="194">
        <f>+CH23/CI23</f>
        <v>0.83862886471954057</v>
      </c>
      <c r="CK23" s="195"/>
    </row>
    <row r="24" spans="1:89" s="196" customFormat="1" ht="227.25" customHeight="1" x14ac:dyDescent="0.25">
      <c r="B24" s="225" t="s">
        <v>54</v>
      </c>
      <c r="C24" s="225" t="s">
        <v>1774</v>
      </c>
      <c r="D24" s="213" t="s">
        <v>1915</v>
      </c>
      <c r="E24" s="199" t="s">
        <v>1932</v>
      </c>
      <c r="F24" s="211" t="s">
        <v>1897</v>
      </c>
      <c r="G24" s="213" t="s">
        <v>1933</v>
      </c>
      <c r="H24" s="213" t="s">
        <v>1934</v>
      </c>
      <c r="I24" s="213" t="s">
        <v>1935</v>
      </c>
      <c r="J24" s="199" t="s">
        <v>1842</v>
      </c>
      <c r="K24" s="213" t="s">
        <v>1936</v>
      </c>
      <c r="L24" s="225" t="s">
        <v>1937</v>
      </c>
      <c r="M24" s="225" t="s">
        <v>1938</v>
      </c>
      <c r="N24" s="225" t="s">
        <v>1784</v>
      </c>
      <c r="O24" s="213" t="s">
        <v>1939</v>
      </c>
      <c r="P24" s="177" t="s">
        <v>1582</v>
      </c>
      <c r="Q24" s="222" t="s">
        <v>30</v>
      </c>
      <c r="R24" s="183">
        <v>0.9</v>
      </c>
      <c r="S24" s="225" t="s">
        <v>1784</v>
      </c>
      <c r="T24" s="183">
        <v>1</v>
      </c>
      <c r="U24" s="227"/>
      <c r="V24" s="227"/>
      <c r="W24" s="231"/>
      <c r="X24" s="218"/>
      <c r="Y24" s="218"/>
      <c r="Z24" s="230"/>
      <c r="AA24" s="230"/>
      <c r="AB24" s="231"/>
      <c r="AC24" s="218"/>
      <c r="AD24" s="218"/>
      <c r="AE24" s="230"/>
      <c r="AF24" s="230"/>
      <c r="AG24" s="231"/>
      <c r="AH24" s="219"/>
      <c r="AI24" s="218"/>
      <c r="AJ24" s="205">
        <v>68</v>
      </c>
      <c r="AK24" s="205">
        <v>68</v>
      </c>
      <c r="AL24" s="216">
        <f>AJ24/AK24</f>
        <v>1</v>
      </c>
      <c r="AM24" s="218" t="s">
        <v>1940</v>
      </c>
      <c r="AN24" s="232" t="s">
        <v>1910</v>
      </c>
      <c r="AO24" s="205">
        <v>88</v>
      </c>
      <c r="AP24" s="205">
        <v>90</v>
      </c>
      <c r="AQ24" s="216">
        <f>AO24/AP24</f>
        <v>0.97777777777777775</v>
      </c>
      <c r="AR24" s="219" t="s">
        <v>1941</v>
      </c>
      <c r="AS24" s="232" t="s">
        <v>1942</v>
      </c>
      <c r="AT24" s="205">
        <v>64</v>
      </c>
      <c r="AU24" s="205">
        <v>62</v>
      </c>
      <c r="AV24" s="216">
        <v>1.02</v>
      </c>
      <c r="AW24" s="219" t="s">
        <v>1943</v>
      </c>
      <c r="AX24" s="232" t="s">
        <v>1944</v>
      </c>
      <c r="AY24" s="205">
        <v>121</v>
      </c>
      <c r="AZ24" s="205">
        <v>121</v>
      </c>
      <c r="BA24" s="216">
        <f>AY24/AZ24</f>
        <v>1</v>
      </c>
      <c r="BB24" s="218" t="s">
        <v>4272</v>
      </c>
      <c r="BC24" s="232" t="s">
        <v>4264</v>
      </c>
      <c r="BD24" s="205">
        <v>114</v>
      </c>
      <c r="BE24" s="205">
        <v>114</v>
      </c>
      <c r="BF24" s="216">
        <f>BD24/BE24</f>
        <v>1</v>
      </c>
      <c r="BG24" s="219" t="s">
        <v>4273</v>
      </c>
      <c r="BH24" s="232" t="s">
        <v>4266</v>
      </c>
      <c r="BI24" s="205">
        <v>87</v>
      </c>
      <c r="BJ24" s="205">
        <v>87</v>
      </c>
      <c r="BK24" s="216">
        <f>BI24/BJ24</f>
        <v>1</v>
      </c>
      <c r="BL24" s="218" t="s">
        <v>4274</v>
      </c>
      <c r="BM24" s="232" t="s">
        <v>4268</v>
      </c>
      <c r="BN24" s="205"/>
      <c r="BO24" s="205"/>
      <c r="BP24" s="216"/>
      <c r="BQ24" s="219"/>
      <c r="BR24" s="190"/>
      <c r="BS24" s="204"/>
      <c r="BT24" s="205"/>
      <c r="BU24" s="216"/>
      <c r="BV24" s="190"/>
      <c r="BW24" s="219"/>
      <c r="BX24" s="205"/>
      <c r="BY24" s="205"/>
      <c r="BZ24" s="216"/>
      <c r="CA24" s="219"/>
      <c r="CB24" s="219"/>
      <c r="CC24" s="233"/>
      <c r="CE24" s="195">
        <f>+AE24+Z24+AJ24+AO24+AT24+AY24+BD24+BI24+BN24+BS24+BX24</f>
        <v>542</v>
      </c>
      <c r="CF24" s="195">
        <f>+AK24+AP24+AU24+AZ24+BE24+BJ24</f>
        <v>542</v>
      </c>
      <c r="CG24" s="194">
        <f>+CE24/CF24</f>
        <v>1</v>
      </c>
      <c r="CH24" s="194">
        <f>+CG24</f>
        <v>1</v>
      </c>
      <c r="CI24" s="194">
        <f>+T24</f>
        <v>1</v>
      </c>
      <c r="CJ24" s="194">
        <f>+CH24/CI24</f>
        <v>1</v>
      </c>
      <c r="CK24" s="195"/>
    </row>
    <row r="25" spans="1:89" s="196" customFormat="1" ht="228.75" customHeight="1" x14ac:dyDescent="0.25">
      <c r="B25" s="175" t="s">
        <v>69</v>
      </c>
      <c r="C25" s="175" t="s">
        <v>1774</v>
      </c>
      <c r="D25" s="175" t="s">
        <v>1945</v>
      </c>
      <c r="E25" s="177" t="s">
        <v>1946</v>
      </c>
      <c r="F25" s="178" t="s">
        <v>1947</v>
      </c>
      <c r="G25" s="176" t="s">
        <v>1948</v>
      </c>
      <c r="H25" s="176" t="s">
        <v>4275</v>
      </c>
      <c r="I25" s="176" t="s">
        <v>1949</v>
      </c>
      <c r="J25" s="177" t="s">
        <v>1842</v>
      </c>
      <c r="K25" s="176" t="s">
        <v>1950</v>
      </c>
      <c r="L25" s="176" t="s">
        <v>1951</v>
      </c>
      <c r="M25" s="176" t="s">
        <v>4276</v>
      </c>
      <c r="N25" s="175" t="s">
        <v>1784</v>
      </c>
      <c r="O25" s="176" t="s">
        <v>1952</v>
      </c>
      <c r="P25" s="176" t="s">
        <v>1870</v>
      </c>
      <c r="Q25" s="179" t="s">
        <v>30</v>
      </c>
      <c r="R25" s="175" t="s">
        <v>1847</v>
      </c>
      <c r="S25" s="175" t="s">
        <v>1847</v>
      </c>
      <c r="T25" s="179">
        <v>1</v>
      </c>
      <c r="U25" s="182"/>
      <c r="V25" s="182"/>
      <c r="W25" s="183"/>
      <c r="X25" s="185" t="s">
        <v>1953</v>
      </c>
      <c r="Y25" s="185" t="s">
        <v>1787</v>
      </c>
      <c r="Z25" s="182"/>
      <c r="AA25" s="182"/>
      <c r="AB25" s="183"/>
      <c r="AC25" s="185" t="s">
        <v>1954</v>
      </c>
      <c r="AD25" s="184" t="s">
        <v>1787</v>
      </c>
      <c r="AE25" s="186"/>
      <c r="AF25" s="182"/>
      <c r="AG25" s="183"/>
      <c r="AH25" s="185" t="s">
        <v>1955</v>
      </c>
      <c r="AI25" s="184" t="s">
        <v>1956</v>
      </c>
      <c r="AJ25" s="182"/>
      <c r="AK25" s="182"/>
      <c r="AL25" s="183"/>
      <c r="AM25" s="185" t="s">
        <v>1957</v>
      </c>
      <c r="AN25" s="184" t="s">
        <v>1791</v>
      </c>
      <c r="AO25" s="186"/>
      <c r="AP25" s="182"/>
      <c r="AQ25" s="183"/>
      <c r="AR25" s="185" t="s">
        <v>1958</v>
      </c>
      <c r="AS25" s="184" t="s">
        <v>1793</v>
      </c>
      <c r="AT25" s="234">
        <v>6</v>
      </c>
      <c r="AU25" s="234">
        <v>6</v>
      </c>
      <c r="AV25" s="183">
        <f t="shared" ref="AV25" si="9">+AT25/AU25</f>
        <v>1</v>
      </c>
      <c r="AW25" s="184" t="s">
        <v>1959</v>
      </c>
      <c r="AX25" s="184" t="s">
        <v>4277</v>
      </c>
      <c r="AY25" s="186"/>
      <c r="AZ25" s="182"/>
      <c r="BA25" s="183"/>
      <c r="BB25" s="185" t="s">
        <v>4278</v>
      </c>
      <c r="BC25" s="184" t="s">
        <v>4279</v>
      </c>
      <c r="BD25" s="182"/>
      <c r="BE25" s="182"/>
      <c r="BF25" s="183"/>
      <c r="BG25" s="184" t="s">
        <v>4280</v>
      </c>
      <c r="BH25" s="184" t="s">
        <v>4237</v>
      </c>
      <c r="BI25" s="186"/>
      <c r="BJ25" s="182"/>
      <c r="BK25" s="183"/>
      <c r="BL25" s="184" t="s">
        <v>4281</v>
      </c>
      <c r="BM25" s="184" t="s">
        <v>4282</v>
      </c>
      <c r="BN25" s="182"/>
      <c r="BO25" s="182"/>
      <c r="BP25" s="183"/>
      <c r="BQ25" s="183"/>
      <c r="BR25" s="190"/>
      <c r="BS25" s="186"/>
      <c r="BT25" s="182"/>
      <c r="BU25" s="183"/>
      <c r="BV25" s="183"/>
      <c r="BW25" s="190"/>
      <c r="BX25" s="182"/>
      <c r="BY25" s="182"/>
      <c r="BZ25" s="183"/>
      <c r="CA25" s="183"/>
      <c r="CB25" s="190"/>
      <c r="CC25" s="794"/>
      <c r="CD25" s="192"/>
      <c r="CE25" s="277">
        <f t="shared" ref="CE25:CF26" si="10">+U25+Z25+AE25+AJ25+AO25+AT25+AY25+BD25+BI25+BN25+BS25+BX25</f>
        <v>6</v>
      </c>
      <c r="CF25" s="277">
        <f t="shared" si="10"/>
        <v>6</v>
      </c>
      <c r="CG25" s="420">
        <f>+CE25/CF25</f>
        <v>1</v>
      </c>
      <c r="CH25" s="420">
        <f>+CG25</f>
        <v>1</v>
      </c>
      <c r="CI25" s="420">
        <f>+T25</f>
        <v>1</v>
      </c>
      <c r="CJ25" s="420">
        <f>+CH25/CI25</f>
        <v>1</v>
      </c>
      <c r="CK25" s="195"/>
    </row>
    <row r="26" spans="1:89" s="256" customFormat="1" ht="192" x14ac:dyDescent="0.25">
      <c r="A26" s="256" t="s">
        <v>2089</v>
      </c>
      <c r="B26" s="225" t="s">
        <v>82</v>
      </c>
      <c r="C26" s="200" t="s">
        <v>1774</v>
      </c>
      <c r="D26" s="201" t="s">
        <v>2090</v>
      </c>
      <c r="E26" s="257" t="s">
        <v>2091</v>
      </c>
      <c r="F26" s="200" t="s">
        <v>1962</v>
      </c>
      <c r="G26" s="200" t="s">
        <v>2092</v>
      </c>
      <c r="H26" s="201" t="s">
        <v>2093</v>
      </c>
      <c r="I26" s="201" t="s">
        <v>2094</v>
      </c>
      <c r="J26" s="200" t="s">
        <v>1842</v>
      </c>
      <c r="K26" s="213" t="s">
        <v>2095</v>
      </c>
      <c r="L26" s="213" t="s">
        <v>2096</v>
      </c>
      <c r="M26" s="213" t="s">
        <v>2097</v>
      </c>
      <c r="N26" s="225" t="s">
        <v>1784</v>
      </c>
      <c r="O26" s="213" t="s">
        <v>2098</v>
      </c>
      <c r="P26" s="199" t="s">
        <v>1870</v>
      </c>
      <c r="Q26" s="259" t="s">
        <v>30</v>
      </c>
      <c r="R26" s="183">
        <v>1</v>
      </c>
      <c r="S26" s="225" t="s">
        <v>1784</v>
      </c>
      <c r="T26" s="183">
        <v>1</v>
      </c>
      <c r="U26" s="182"/>
      <c r="V26" s="182"/>
      <c r="W26" s="183"/>
      <c r="X26" s="189" t="s">
        <v>2099</v>
      </c>
      <c r="Y26" s="189" t="s">
        <v>2100</v>
      </c>
      <c r="Z26" s="182"/>
      <c r="AA26" s="182"/>
      <c r="AB26" s="183"/>
      <c r="AC26" s="189" t="s">
        <v>2101</v>
      </c>
      <c r="AD26" s="260" t="s">
        <v>2102</v>
      </c>
      <c r="AE26" s="186"/>
      <c r="AF26" s="182"/>
      <c r="AG26" s="183"/>
      <c r="AH26" s="189" t="s">
        <v>2103</v>
      </c>
      <c r="AI26" s="260" t="s">
        <v>2104</v>
      </c>
      <c r="AJ26" s="182"/>
      <c r="AK26" s="182"/>
      <c r="AL26" s="183"/>
      <c r="AM26" s="189" t="s">
        <v>2105</v>
      </c>
      <c r="AN26" s="190" t="s">
        <v>2106</v>
      </c>
      <c r="AO26" s="186"/>
      <c r="AP26" s="182"/>
      <c r="AQ26" s="183"/>
      <c r="AR26" s="189" t="s">
        <v>2107</v>
      </c>
      <c r="AS26" s="189" t="s">
        <v>2108</v>
      </c>
      <c r="AT26" s="182">
        <v>6</v>
      </c>
      <c r="AU26" s="182">
        <v>6</v>
      </c>
      <c r="AV26" s="183">
        <v>1</v>
      </c>
      <c r="AW26" s="189" t="s">
        <v>2109</v>
      </c>
      <c r="AX26" s="190" t="s">
        <v>2110</v>
      </c>
      <c r="AY26" s="186"/>
      <c r="AZ26" s="182"/>
      <c r="BB26" s="189" t="s">
        <v>4283</v>
      </c>
      <c r="BC26" s="190" t="s">
        <v>4284</v>
      </c>
      <c r="BD26" s="182"/>
      <c r="BE26" s="182"/>
      <c r="BF26" s="183"/>
      <c r="BG26" s="189" t="s">
        <v>4285</v>
      </c>
      <c r="BH26" s="190" t="s">
        <v>4286</v>
      </c>
      <c r="BI26" s="186"/>
      <c r="BJ26" s="182"/>
      <c r="BK26" s="183"/>
      <c r="BL26" s="189" t="s">
        <v>4287</v>
      </c>
      <c r="BM26" s="189" t="s">
        <v>4288</v>
      </c>
      <c r="BN26" s="182"/>
      <c r="BO26" s="182"/>
      <c r="BP26" s="183"/>
      <c r="BQ26" s="183"/>
      <c r="BR26" s="190"/>
      <c r="BS26" s="186"/>
      <c r="BT26" s="182"/>
      <c r="BU26" s="183"/>
      <c r="BV26" s="183"/>
      <c r="BW26" s="190"/>
      <c r="BX26" s="182"/>
      <c r="BY26" s="182"/>
      <c r="BZ26" s="183"/>
      <c r="CA26" s="183"/>
      <c r="CB26" s="190"/>
      <c r="CC26" s="794"/>
      <c r="CE26" s="261">
        <f t="shared" si="10"/>
        <v>6</v>
      </c>
      <c r="CF26" s="261">
        <f t="shared" si="10"/>
        <v>6</v>
      </c>
      <c r="CG26" s="797">
        <f t="shared" ref="CG26:CG32" si="11">+CE26/CF26</f>
        <v>1</v>
      </c>
      <c r="CH26" s="797">
        <f t="shared" ref="CH26:CH32" si="12">+CG26</f>
        <v>1</v>
      </c>
      <c r="CI26" s="797">
        <f t="shared" ref="CI26:CI32" si="13">+T26</f>
        <v>1</v>
      </c>
      <c r="CJ26" s="797">
        <f t="shared" ref="CJ26:CJ32" si="14">+CH26/CI26</f>
        <v>1</v>
      </c>
      <c r="CK26" s="261"/>
    </row>
    <row r="27" spans="1:89" s="196" customFormat="1" ht="283.5" customHeight="1" x14ac:dyDescent="0.25">
      <c r="B27" s="175" t="s">
        <v>1960</v>
      </c>
      <c r="C27" s="175" t="s">
        <v>1774</v>
      </c>
      <c r="D27" s="175" t="s">
        <v>65</v>
      </c>
      <c r="E27" s="177" t="s">
        <v>1961</v>
      </c>
      <c r="F27" s="178" t="s">
        <v>1962</v>
      </c>
      <c r="G27" s="212" t="s">
        <v>1963</v>
      </c>
      <c r="H27" s="212" t="s">
        <v>1964</v>
      </c>
      <c r="I27" s="212" t="s">
        <v>1965</v>
      </c>
      <c r="J27" s="177" t="s">
        <v>1780</v>
      </c>
      <c r="K27" s="176" t="s">
        <v>1966</v>
      </c>
      <c r="L27" s="176" t="s">
        <v>1967</v>
      </c>
      <c r="M27" s="176" t="s">
        <v>1968</v>
      </c>
      <c r="N27" s="175" t="s">
        <v>1784</v>
      </c>
      <c r="O27" s="176" t="s">
        <v>1969</v>
      </c>
      <c r="P27" s="177" t="s">
        <v>1602</v>
      </c>
      <c r="Q27" s="235" t="s">
        <v>60</v>
      </c>
      <c r="R27" s="179">
        <v>0.93</v>
      </c>
      <c r="S27" s="175" t="s">
        <v>1784</v>
      </c>
      <c r="T27" s="179">
        <v>1</v>
      </c>
      <c r="U27" s="236"/>
      <c r="V27" s="236"/>
      <c r="W27" s="237"/>
      <c r="X27" s="218" t="s">
        <v>1970</v>
      </c>
      <c r="Y27" s="238" t="s">
        <v>1971</v>
      </c>
      <c r="Z27" s="205"/>
      <c r="AA27" s="205"/>
      <c r="AB27" s="216"/>
      <c r="AC27" s="219" t="s">
        <v>1972</v>
      </c>
      <c r="AD27" s="238" t="s">
        <v>1971</v>
      </c>
      <c r="AE27" s="205">
        <v>184</v>
      </c>
      <c r="AF27" s="205">
        <v>727</v>
      </c>
      <c r="AG27" s="216">
        <f>AE27/AF27</f>
        <v>0.25309491059147182</v>
      </c>
      <c r="AH27" s="218" t="s">
        <v>1973</v>
      </c>
      <c r="AI27" s="238" t="s">
        <v>1974</v>
      </c>
      <c r="AJ27" s="205"/>
      <c r="AK27" s="205"/>
      <c r="AL27" s="216"/>
      <c r="AM27" s="219" t="s">
        <v>1972</v>
      </c>
      <c r="AN27" s="239" t="s">
        <v>1975</v>
      </c>
      <c r="AO27" s="205"/>
      <c r="AP27" s="205"/>
      <c r="AQ27" s="216"/>
      <c r="AR27" s="219" t="s">
        <v>1972</v>
      </c>
      <c r="AS27" s="219" t="s">
        <v>1976</v>
      </c>
      <c r="AT27" s="205">
        <v>567</v>
      </c>
      <c r="AU27" s="205">
        <v>728</v>
      </c>
      <c r="AV27" s="216">
        <f t="shared" ref="AV27" si="15">+AT27/AU27</f>
        <v>0.77884615384615385</v>
      </c>
      <c r="AW27" s="219" t="s">
        <v>1977</v>
      </c>
      <c r="AX27" s="219" t="s">
        <v>1978</v>
      </c>
      <c r="AY27" s="205"/>
      <c r="AZ27" s="205"/>
      <c r="BA27" s="216"/>
      <c r="BB27" s="219" t="s">
        <v>1972</v>
      </c>
      <c r="BC27" s="219" t="s">
        <v>4289</v>
      </c>
      <c r="BD27" s="205"/>
      <c r="BE27" s="205"/>
      <c r="BF27" s="216"/>
      <c r="BG27" s="219" t="s">
        <v>1972</v>
      </c>
      <c r="BH27" s="219" t="s">
        <v>4290</v>
      </c>
      <c r="BI27" s="205">
        <v>661</v>
      </c>
      <c r="BJ27" s="205">
        <v>661</v>
      </c>
      <c r="BK27" s="216">
        <f t="shared" ref="BK27" si="16">+BI27/BJ27</f>
        <v>1</v>
      </c>
      <c r="BL27" s="219" t="s">
        <v>4291</v>
      </c>
      <c r="BM27" s="219" t="s">
        <v>4292</v>
      </c>
      <c r="BN27" s="205"/>
      <c r="BO27" s="205"/>
      <c r="BP27" s="216"/>
      <c r="BQ27" s="219"/>
      <c r="BR27" s="219"/>
      <c r="BS27" s="205"/>
      <c r="BT27" s="205"/>
      <c r="BU27" s="216"/>
      <c r="BV27" s="219"/>
      <c r="BW27" s="219"/>
      <c r="BX27" s="205"/>
      <c r="BY27" s="205"/>
      <c r="BZ27" s="216"/>
      <c r="CA27" s="216"/>
      <c r="CB27" s="219"/>
      <c r="CC27" s="233"/>
      <c r="CE27" s="195">
        <f>+BI27</f>
        <v>661</v>
      </c>
      <c r="CF27" s="195">
        <f>+BJ27</f>
        <v>661</v>
      </c>
      <c r="CG27" s="194">
        <f t="shared" si="11"/>
        <v>1</v>
      </c>
      <c r="CH27" s="194">
        <f t="shared" si="12"/>
        <v>1</v>
      </c>
      <c r="CI27" s="194">
        <f t="shared" si="13"/>
        <v>1</v>
      </c>
      <c r="CJ27" s="194">
        <f t="shared" si="14"/>
        <v>1</v>
      </c>
      <c r="CK27" s="240"/>
    </row>
    <row r="28" spans="1:89" s="196" customFormat="1" ht="274.5" customHeight="1" x14ac:dyDescent="0.25">
      <c r="B28" s="225" t="s">
        <v>105</v>
      </c>
      <c r="C28" s="225" t="s">
        <v>1774</v>
      </c>
      <c r="D28" s="213" t="s">
        <v>65</v>
      </c>
      <c r="E28" s="199" t="s">
        <v>1979</v>
      </c>
      <c r="F28" s="211" t="s">
        <v>4293</v>
      </c>
      <c r="G28" s="213" t="s">
        <v>1981</v>
      </c>
      <c r="H28" s="213" t="s">
        <v>1982</v>
      </c>
      <c r="I28" s="213" t="s">
        <v>1983</v>
      </c>
      <c r="J28" s="225" t="s">
        <v>1842</v>
      </c>
      <c r="K28" s="213" t="s">
        <v>1984</v>
      </c>
      <c r="L28" s="803" t="s">
        <v>1985</v>
      </c>
      <c r="M28" s="803" t="s">
        <v>1986</v>
      </c>
      <c r="N28" s="225" t="s">
        <v>1784</v>
      </c>
      <c r="O28" s="213" t="s">
        <v>1987</v>
      </c>
      <c r="P28" s="199" t="s">
        <v>1582</v>
      </c>
      <c r="Q28" s="215" t="s">
        <v>30</v>
      </c>
      <c r="R28" s="183">
        <v>0.8</v>
      </c>
      <c r="S28" s="225" t="s">
        <v>1784</v>
      </c>
      <c r="T28" s="241">
        <v>0.8</v>
      </c>
      <c r="U28" s="205">
        <v>30</v>
      </c>
      <c r="V28" s="205">
        <v>38</v>
      </c>
      <c r="W28" s="216">
        <f>+U28/V28</f>
        <v>0.78947368421052633</v>
      </c>
      <c r="X28" s="218" t="s">
        <v>1988</v>
      </c>
      <c r="Y28" s="218" t="s">
        <v>1989</v>
      </c>
      <c r="Z28" s="205">
        <v>27</v>
      </c>
      <c r="AA28" s="205">
        <v>34</v>
      </c>
      <c r="AB28" s="216">
        <f t="shared" ref="AB28:AB30" si="17">+Z28/AA28</f>
        <v>0.79411764705882348</v>
      </c>
      <c r="AC28" s="218" t="s">
        <v>1990</v>
      </c>
      <c r="AD28" s="218" t="s">
        <v>1989</v>
      </c>
      <c r="AE28" s="205">
        <v>70</v>
      </c>
      <c r="AF28" s="205">
        <v>91</v>
      </c>
      <c r="AG28" s="216">
        <f t="shared" ref="AG28:AG29" si="18">+AE28/AF28</f>
        <v>0.76923076923076927</v>
      </c>
      <c r="AH28" s="242" t="s">
        <v>1991</v>
      </c>
      <c r="AI28" s="218" t="s">
        <v>1992</v>
      </c>
      <c r="AJ28" s="205">
        <v>109</v>
      </c>
      <c r="AK28" s="205">
        <v>131</v>
      </c>
      <c r="AL28" s="216">
        <f t="shared" ref="AL28:AL29" si="19">+AJ28/AK28</f>
        <v>0.83206106870229013</v>
      </c>
      <c r="AM28" s="242" t="s">
        <v>1993</v>
      </c>
      <c r="AN28" s="243" t="s">
        <v>1994</v>
      </c>
      <c r="AO28" s="205">
        <v>89</v>
      </c>
      <c r="AP28" s="205">
        <v>131</v>
      </c>
      <c r="AQ28" s="216">
        <f t="shared" ref="AQ28:AQ29" si="20">+AO28/AP28</f>
        <v>0.67938931297709926</v>
      </c>
      <c r="AR28" s="242" t="s">
        <v>1995</v>
      </c>
      <c r="AS28" s="243" t="s">
        <v>1996</v>
      </c>
      <c r="AT28" s="205">
        <v>48</v>
      </c>
      <c r="AU28" s="205">
        <v>72</v>
      </c>
      <c r="AV28" s="216">
        <f>AT28/AU28</f>
        <v>0.66666666666666663</v>
      </c>
      <c r="AW28" s="232" t="s">
        <v>1997</v>
      </c>
      <c r="AX28" s="243" t="s">
        <v>1998</v>
      </c>
      <c r="AY28" s="205">
        <v>71</v>
      </c>
      <c r="AZ28" s="205">
        <v>48</v>
      </c>
      <c r="BA28" s="216">
        <f>AY28/AZ28</f>
        <v>1.4791666666666667</v>
      </c>
      <c r="BB28" s="243" t="s">
        <v>4294</v>
      </c>
      <c r="BC28" s="243" t="s">
        <v>4295</v>
      </c>
      <c r="BD28" s="205">
        <v>104</v>
      </c>
      <c r="BE28" s="205">
        <v>133</v>
      </c>
      <c r="BF28" s="216">
        <f>BD28/BE28</f>
        <v>0.78195488721804507</v>
      </c>
      <c r="BG28" s="232" t="s">
        <v>4296</v>
      </c>
      <c r="BH28" s="243" t="s">
        <v>4297</v>
      </c>
      <c r="BI28" s="205">
        <v>88</v>
      </c>
      <c r="BJ28" s="205">
        <v>121</v>
      </c>
      <c r="BK28" s="216">
        <f>BI28/BJ28</f>
        <v>0.72727272727272729</v>
      </c>
      <c r="BL28" s="232" t="s">
        <v>4298</v>
      </c>
      <c r="BM28" s="243" t="s">
        <v>4299</v>
      </c>
      <c r="BN28" s="205"/>
      <c r="BO28" s="205"/>
      <c r="BP28" s="216"/>
      <c r="BQ28" s="216"/>
      <c r="BR28" s="219"/>
      <c r="BS28" s="204"/>
      <c r="BT28" s="205"/>
      <c r="BU28" s="216"/>
      <c r="BV28" s="216"/>
      <c r="BW28" s="219"/>
      <c r="BX28" s="205"/>
      <c r="BY28" s="205"/>
      <c r="BZ28" s="216"/>
      <c r="CA28" s="216"/>
      <c r="CB28" s="219"/>
      <c r="CC28" s="233"/>
      <c r="CE28" s="195">
        <f t="shared" ref="CE28:CF34" si="21">+U28+Z28+AE28+AJ28+AO28+AT28+AY28+BD28+BI28+BN28+BS28+BX28</f>
        <v>636</v>
      </c>
      <c r="CF28" s="195">
        <f t="shared" si="21"/>
        <v>799</v>
      </c>
      <c r="CG28" s="194">
        <f t="shared" si="11"/>
        <v>0.79599499374217775</v>
      </c>
      <c r="CH28" s="194">
        <f t="shared" si="12"/>
        <v>0.79599499374217775</v>
      </c>
      <c r="CI28" s="194">
        <f t="shared" si="13"/>
        <v>0.8</v>
      </c>
      <c r="CJ28" s="194">
        <f t="shared" si="14"/>
        <v>0.99499374217772218</v>
      </c>
      <c r="CK28" s="195"/>
    </row>
    <row r="29" spans="1:89" s="196" customFormat="1" ht="236.25" customHeight="1" x14ac:dyDescent="0.25">
      <c r="B29" s="225" t="s">
        <v>105</v>
      </c>
      <c r="C29" s="225" t="s">
        <v>1774</v>
      </c>
      <c r="D29" s="213" t="s">
        <v>65</v>
      </c>
      <c r="E29" s="199" t="s">
        <v>1999</v>
      </c>
      <c r="F29" s="211" t="s">
        <v>1980</v>
      </c>
      <c r="G29" s="213" t="s">
        <v>2000</v>
      </c>
      <c r="H29" s="213" t="s">
        <v>2001</v>
      </c>
      <c r="I29" s="213" t="s">
        <v>2002</v>
      </c>
      <c r="J29" s="225" t="s">
        <v>1842</v>
      </c>
      <c r="K29" s="213" t="s">
        <v>2003</v>
      </c>
      <c r="L29" s="213" t="s">
        <v>2004</v>
      </c>
      <c r="M29" s="213" t="s">
        <v>2005</v>
      </c>
      <c r="N29" s="225" t="s">
        <v>1784</v>
      </c>
      <c r="O29" s="213" t="s">
        <v>2006</v>
      </c>
      <c r="P29" s="199" t="s">
        <v>1582</v>
      </c>
      <c r="Q29" s="215" t="s">
        <v>30</v>
      </c>
      <c r="R29" s="183">
        <v>0.95</v>
      </c>
      <c r="S29" s="225" t="s">
        <v>1784</v>
      </c>
      <c r="T29" s="241">
        <v>0.95</v>
      </c>
      <c r="U29" s="205">
        <v>228</v>
      </c>
      <c r="V29" s="205">
        <v>243</v>
      </c>
      <c r="W29" s="216">
        <f>+U29/V29</f>
        <v>0.93827160493827155</v>
      </c>
      <c r="X29" s="219" t="s">
        <v>2007</v>
      </c>
      <c r="Y29" s="243" t="s">
        <v>1989</v>
      </c>
      <c r="Z29" s="205">
        <v>343</v>
      </c>
      <c r="AA29" s="205">
        <v>357</v>
      </c>
      <c r="AB29" s="216">
        <f t="shared" si="17"/>
        <v>0.96078431372549022</v>
      </c>
      <c r="AC29" s="219" t="s">
        <v>2008</v>
      </c>
      <c r="AD29" s="243" t="s">
        <v>1989</v>
      </c>
      <c r="AE29" s="205">
        <v>92</v>
      </c>
      <c r="AF29" s="205">
        <v>104</v>
      </c>
      <c r="AG29" s="216">
        <f t="shared" si="18"/>
        <v>0.88461538461538458</v>
      </c>
      <c r="AH29" s="219" t="s">
        <v>2009</v>
      </c>
      <c r="AI29" s="243" t="s">
        <v>1992</v>
      </c>
      <c r="AJ29" s="205">
        <v>89</v>
      </c>
      <c r="AK29" s="205">
        <v>92</v>
      </c>
      <c r="AL29" s="216">
        <f t="shared" si="19"/>
        <v>0.96739130434782605</v>
      </c>
      <c r="AM29" s="219" t="s">
        <v>2010</v>
      </c>
      <c r="AN29" s="243" t="s">
        <v>1994</v>
      </c>
      <c r="AO29" s="205">
        <v>42</v>
      </c>
      <c r="AP29" s="205">
        <v>44</v>
      </c>
      <c r="AQ29" s="216">
        <f t="shared" si="20"/>
        <v>0.95454545454545459</v>
      </c>
      <c r="AR29" s="219" t="s">
        <v>2011</v>
      </c>
      <c r="AS29" s="243" t="s">
        <v>1996</v>
      </c>
      <c r="AT29" s="205">
        <v>93</v>
      </c>
      <c r="AU29" s="205">
        <v>96</v>
      </c>
      <c r="AV29" s="216">
        <v>0.97</v>
      </c>
      <c r="AW29" s="219" t="s">
        <v>2012</v>
      </c>
      <c r="AX29" s="243" t="s">
        <v>2013</v>
      </c>
      <c r="AY29" s="205">
        <v>64</v>
      </c>
      <c r="AZ29" s="205">
        <v>65</v>
      </c>
      <c r="BA29" s="216">
        <f>AY29/AZ29</f>
        <v>0.98461538461538467</v>
      </c>
      <c r="BB29" s="245" t="s">
        <v>4300</v>
      </c>
      <c r="BC29" s="243" t="s">
        <v>4301</v>
      </c>
      <c r="BD29" s="205">
        <v>144</v>
      </c>
      <c r="BE29" s="205">
        <v>145</v>
      </c>
      <c r="BF29" s="216">
        <f>BD29/BE29</f>
        <v>0.99310344827586206</v>
      </c>
      <c r="BG29" s="219" t="s">
        <v>4302</v>
      </c>
      <c r="BH29" s="243" t="s">
        <v>4303</v>
      </c>
      <c r="BI29" s="205">
        <v>68</v>
      </c>
      <c r="BJ29" s="205">
        <v>69</v>
      </c>
      <c r="BK29" s="216">
        <f>BI29/BJ29</f>
        <v>0.98550724637681164</v>
      </c>
      <c r="BL29" s="219" t="s">
        <v>4304</v>
      </c>
      <c r="BM29" s="243" t="s">
        <v>4305</v>
      </c>
      <c r="BN29" s="205"/>
      <c r="BO29" s="205"/>
      <c r="BP29" s="216"/>
      <c r="BQ29" s="216"/>
      <c r="BR29" s="219"/>
      <c r="BS29" s="204"/>
      <c r="BT29" s="205"/>
      <c r="BU29" s="216"/>
      <c r="BV29" s="216"/>
      <c r="BW29" s="219"/>
      <c r="BX29" s="205"/>
      <c r="BY29" s="205"/>
      <c r="BZ29" s="216"/>
      <c r="CA29" s="216"/>
      <c r="CB29" s="219"/>
      <c r="CC29" s="233"/>
      <c r="CE29" s="195">
        <f t="shared" si="21"/>
        <v>1163</v>
      </c>
      <c r="CF29" s="195">
        <f t="shared" si="21"/>
        <v>1215</v>
      </c>
      <c r="CG29" s="194">
        <f t="shared" si="11"/>
        <v>0.95720164609053493</v>
      </c>
      <c r="CH29" s="194">
        <f t="shared" si="12"/>
        <v>0.95720164609053493</v>
      </c>
      <c r="CI29" s="194">
        <f t="shared" si="13"/>
        <v>0.95</v>
      </c>
      <c r="CJ29" s="194">
        <f t="shared" si="14"/>
        <v>1.0075806800953</v>
      </c>
      <c r="CK29" s="195"/>
    </row>
    <row r="30" spans="1:89" s="228" customFormat="1" ht="233.25" customHeight="1" x14ac:dyDescent="0.25">
      <c r="B30" s="225" t="s">
        <v>105</v>
      </c>
      <c r="C30" s="225" t="s">
        <v>1774</v>
      </c>
      <c r="D30" s="213" t="s">
        <v>65</v>
      </c>
      <c r="E30" s="199" t="s">
        <v>2014</v>
      </c>
      <c r="F30" s="211" t="s">
        <v>4306</v>
      </c>
      <c r="G30" s="213" t="s">
        <v>2015</v>
      </c>
      <c r="H30" s="213" t="s">
        <v>4307</v>
      </c>
      <c r="I30" s="213" t="s">
        <v>2016</v>
      </c>
      <c r="J30" s="199" t="s">
        <v>1842</v>
      </c>
      <c r="K30" s="213" t="s">
        <v>4308</v>
      </c>
      <c r="L30" s="213" t="s">
        <v>2017</v>
      </c>
      <c r="M30" s="213" t="s">
        <v>4309</v>
      </c>
      <c r="N30" s="225" t="s">
        <v>1784</v>
      </c>
      <c r="O30" s="213" t="s">
        <v>2018</v>
      </c>
      <c r="P30" s="199" t="s">
        <v>1582</v>
      </c>
      <c r="Q30" s="215" t="s">
        <v>30</v>
      </c>
      <c r="R30" s="183">
        <v>0.7</v>
      </c>
      <c r="S30" s="225" t="s">
        <v>1784</v>
      </c>
      <c r="T30" s="241">
        <v>0.7</v>
      </c>
      <c r="U30" s="205">
        <v>1551</v>
      </c>
      <c r="V30" s="205">
        <v>2595</v>
      </c>
      <c r="W30" s="216">
        <f>+U30/V30</f>
        <v>0.59768786127167628</v>
      </c>
      <c r="X30" s="244" t="s">
        <v>2019</v>
      </c>
      <c r="Y30" s="243" t="s">
        <v>1989</v>
      </c>
      <c r="Z30" s="205">
        <v>326</v>
      </c>
      <c r="AA30" s="205">
        <v>1044</v>
      </c>
      <c r="AB30" s="216">
        <f t="shared" si="17"/>
        <v>0.31226053639846746</v>
      </c>
      <c r="AC30" s="219" t="s">
        <v>2020</v>
      </c>
      <c r="AD30" s="243" t="s">
        <v>2021</v>
      </c>
      <c r="AE30" s="205">
        <v>0</v>
      </c>
      <c r="AF30" s="205">
        <v>0</v>
      </c>
      <c r="AG30" s="216">
        <v>1</v>
      </c>
      <c r="AH30" s="219" t="s">
        <v>2022</v>
      </c>
      <c r="AI30" s="243" t="s">
        <v>2023</v>
      </c>
      <c r="AJ30" s="205">
        <v>0</v>
      </c>
      <c r="AK30" s="205">
        <v>0</v>
      </c>
      <c r="AL30" s="216">
        <v>1</v>
      </c>
      <c r="AM30" s="219" t="s">
        <v>2024</v>
      </c>
      <c r="AN30" s="243" t="s">
        <v>2025</v>
      </c>
      <c r="AO30" s="205">
        <v>0</v>
      </c>
      <c r="AP30" s="205">
        <v>0</v>
      </c>
      <c r="AQ30" s="216">
        <v>1</v>
      </c>
      <c r="AR30" s="219" t="s">
        <v>2026</v>
      </c>
      <c r="AS30" s="243" t="s">
        <v>2027</v>
      </c>
      <c r="AT30" s="182">
        <v>0</v>
      </c>
      <c r="AU30" s="182">
        <v>1461</v>
      </c>
      <c r="AV30" s="183">
        <f>AT30/AU30</f>
        <v>0</v>
      </c>
      <c r="AW30" s="245" t="s">
        <v>2028</v>
      </c>
      <c r="AX30" s="243" t="s">
        <v>2029</v>
      </c>
      <c r="AY30" s="205">
        <v>1449</v>
      </c>
      <c r="AZ30" s="205">
        <v>2357</v>
      </c>
      <c r="BA30" s="216">
        <f>AY30/AZ30</f>
        <v>0.61476453118370811</v>
      </c>
      <c r="BB30" s="245" t="s">
        <v>4310</v>
      </c>
      <c r="BC30" s="243" t="s">
        <v>4311</v>
      </c>
      <c r="BD30" s="205">
        <f>2728</f>
        <v>2728</v>
      </c>
      <c r="BE30" s="205">
        <v>1446</v>
      </c>
      <c r="BF30" s="216">
        <f>BD30/BE30</f>
        <v>1.8865836791147994</v>
      </c>
      <c r="BG30" s="232" t="s">
        <v>4312</v>
      </c>
      <c r="BH30" s="243" t="s">
        <v>4313</v>
      </c>
      <c r="BI30" s="205">
        <v>1787</v>
      </c>
      <c r="BJ30" s="205">
        <v>845</v>
      </c>
      <c r="BK30" s="216">
        <f>BI30/BJ30</f>
        <v>2.1147928994082839</v>
      </c>
      <c r="BL30" s="232" t="s">
        <v>4314</v>
      </c>
      <c r="BM30" s="243" t="s">
        <v>4315</v>
      </c>
      <c r="BN30" s="205"/>
      <c r="BO30" s="205"/>
      <c r="BP30" s="216"/>
      <c r="BQ30" s="216"/>
      <c r="BR30" s="219"/>
      <c r="BS30" s="204"/>
      <c r="BT30" s="205"/>
      <c r="BU30" s="216"/>
      <c r="BV30" s="216"/>
      <c r="BW30" s="219"/>
      <c r="BX30" s="205"/>
      <c r="BY30" s="205"/>
      <c r="BZ30" s="216"/>
      <c r="CA30" s="216"/>
      <c r="CB30" s="219"/>
      <c r="CC30" s="233"/>
      <c r="CE30" s="240">
        <f t="shared" si="21"/>
        <v>7841</v>
      </c>
      <c r="CF30" s="240">
        <f t="shared" si="21"/>
        <v>9748</v>
      </c>
      <c r="CG30" s="307">
        <f t="shared" si="11"/>
        <v>0.80437012720558065</v>
      </c>
      <c r="CH30" s="307">
        <f t="shared" si="12"/>
        <v>0.80437012720558065</v>
      </c>
      <c r="CI30" s="307">
        <f t="shared" si="13"/>
        <v>0.7</v>
      </c>
      <c r="CJ30" s="307">
        <f t="shared" si="14"/>
        <v>1.1491001817222581</v>
      </c>
      <c r="CK30" s="240"/>
    </row>
    <row r="31" spans="1:89" s="228" customFormat="1" ht="168" x14ac:dyDescent="0.25">
      <c r="B31" s="225" t="s">
        <v>105</v>
      </c>
      <c r="C31" s="225" t="s">
        <v>1774</v>
      </c>
      <c r="D31" s="225" t="s">
        <v>65</v>
      </c>
      <c r="E31" s="199" t="s">
        <v>2030</v>
      </c>
      <c r="F31" s="211" t="s">
        <v>2031</v>
      </c>
      <c r="G31" s="213" t="s">
        <v>2032</v>
      </c>
      <c r="H31" s="213" t="s">
        <v>2033</v>
      </c>
      <c r="I31" s="213" t="s">
        <v>2034</v>
      </c>
      <c r="J31" s="225" t="s">
        <v>1842</v>
      </c>
      <c r="K31" s="213" t="s">
        <v>2035</v>
      </c>
      <c r="L31" s="213" t="s">
        <v>2036</v>
      </c>
      <c r="M31" s="213" t="s">
        <v>2037</v>
      </c>
      <c r="N31" s="225" t="s">
        <v>1784</v>
      </c>
      <c r="O31" s="213" t="s">
        <v>2038</v>
      </c>
      <c r="P31" s="199" t="s">
        <v>1602</v>
      </c>
      <c r="Q31" s="215" t="s">
        <v>30</v>
      </c>
      <c r="R31" s="216" t="s">
        <v>1847</v>
      </c>
      <c r="S31" s="216" t="s">
        <v>1847</v>
      </c>
      <c r="T31" s="241">
        <v>0.8</v>
      </c>
      <c r="U31" s="205"/>
      <c r="V31" s="205"/>
      <c r="W31" s="216"/>
      <c r="X31" s="217"/>
      <c r="Y31" s="218"/>
      <c r="Z31" s="205"/>
      <c r="AA31" s="205"/>
      <c r="AB31" s="216"/>
      <c r="AC31" s="216"/>
      <c r="AD31" s="219"/>
      <c r="AE31" s="204"/>
      <c r="AF31" s="205"/>
      <c r="AG31" s="216"/>
      <c r="AH31" s="217"/>
      <c r="AI31" s="218"/>
      <c r="AJ31" s="205"/>
      <c r="AK31" s="205"/>
      <c r="AL31" s="216"/>
      <c r="AM31" s="219" t="s">
        <v>2039</v>
      </c>
      <c r="AN31" s="243" t="s">
        <v>4316</v>
      </c>
      <c r="AO31" s="205"/>
      <c r="AP31" s="205"/>
      <c r="AQ31" s="216"/>
      <c r="AR31" s="219" t="s">
        <v>2039</v>
      </c>
      <c r="AS31" s="243" t="s">
        <v>4317</v>
      </c>
      <c r="AT31" s="205">
        <v>4</v>
      </c>
      <c r="AU31" s="205">
        <v>4</v>
      </c>
      <c r="AV31" s="216">
        <f>AT31/AU31</f>
        <v>1</v>
      </c>
      <c r="AW31" s="219" t="s">
        <v>2040</v>
      </c>
      <c r="AX31" s="243" t="s">
        <v>2041</v>
      </c>
      <c r="AY31" s="205"/>
      <c r="AZ31" s="205"/>
      <c r="BA31" s="216"/>
      <c r="BB31" s="219" t="s">
        <v>4318</v>
      </c>
      <c r="BC31" s="243" t="s">
        <v>4319</v>
      </c>
      <c r="BD31" s="205"/>
      <c r="BE31" s="205"/>
      <c r="BF31" s="216"/>
      <c r="BG31" s="232" t="s">
        <v>4320</v>
      </c>
      <c r="BH31" s="243" t="s">
        <v>4321</v>
      </c>
      <c r="BI31" s="205">
        <v>8</v>
      </c>
      <c r="BJ31" s="205">
        <v>8</v>
      </c>
      <c r="BK31" s="216">
        <v>1</v>
      </c>
      <c r="BL31" s="232" t="s">
        <v>4322</v>
      </c>
      <c r="BM31" s="243" t="s">
        <v>4315</v>
      </c>
      <c r="BN31" s="205"/>
      <c r="BO31" s="205"/>
      <c r="BP31" s="216"/>
      <c r="BQ31" s="216"/>
      <c r="BR31" s="219"/>
      <c r="BS31" s="204"/>
      <c r="BT31" s="205"/>
      <c r="BU31" s="216"/>
      <c r="BV31" s="216"/>
      <c r="BW31" s="219"/>
      <c r="BX31" s="205"/>
      <c r="BY31" s="205"/>
      <c r="BZ31" s="216"/>
      <c r="CA31" s="216"/>
      <c r="CB31" s="219"/>
      <c r="CC31" s="233"/>
      <c r="CE31" s="195">
        <f t="shared" si="21"/>
        <v>12</v>
      </c>
      <c r="CF31" s="195">
        <f t="shared" si="21"/>
        <v>12</v>
      </c>
      <c r="CG31" s="194">
        <f t="shared" si="11"/>
        <v>1</v>
      </c>
      <c r="CH31" s="194">
        <f t="shared" si="12"/>
        <v>1</v>
      </c>
      <c r="CI31" s="194">
        <f t="shared" si="13"/>
        <v>0.8</v>
      </c>
      <c r="CJ31" s="194">
        <f t="shared" si="14"/>
        <v>1.25</v>
      </c>
      <c r="CK31" s="240"/>
    </row>
    <row r="32" spans="1:89" s="228" customFormat="1" ht="177.75" customHeight="1" x14ac:dyDescent="0.25">
      <c r="B32" s="225" t="s">
        <v>105</v>
      </c>
      <c r="C32" s="225" t="s">
        <v>1774</v>
      </c>
      <c r="D32" s="225" t="s">
        <v>65</v>
      </c>
      <c r="E32" s="199" t="s">
        <v>2042</v>
      </c>
      <c r="F32" s="211" t="s">
        <v>2031</v>
      </c>
      <c r="G32" s="213" t="s">
        <v>2043</v>
      </c>
      <c r="H32" s="213" t="s">
        <v>2044</v>
      </c>
      <c r="I32" s="213" t="s">
        <v>2045</v>
      </c>
      <c r="J32" s="225" t="s">
        <v>1842</v>
      </c>
      <c r="K32" s="213" t="s">
        <v>2046</v>
      </c>
      <c r="L32" s="213" t="s">
        <v>2047</v>
      </c>
      <c r="M32" s="213" t="s">
        <v>2048</v>
      </c>
      <c r="N32" s="225" t="s">
        <v>1784</v>
      </c>
      <c r="O32" s="213" t="s">
        <v>2049</v>
      </c>
      <c r="P32" s="199" t="s">
        <v>1602</v>
      </c>
      <c r="Q32" s="215" t="s">
        <v>30</v>
      </c>
      <c r="R32" s="216" t="s">
        <v>1847</v>
      </c>
      <c r="S32" s="216" t="s">
        <v>1847</v>
      </c>
      <c r="T32" s="241">
        <v>0.8</v>
      </c>
      <c r="U32" s="205"/>
      <c r="V32" s="205"/>
      <c r="W32" s="216"/>
      <c r="X32" s="217"/>
      <c r="Y32" s="218"/>
      <c r="Z32" s="205"/>
      <c r="AA32" s="205"/>
      <c r="AB32" s="216"/>
      <c r="AC32" s="216"/>
      <c r="AD32" s="219"/>
      <c r="AE32" s="204"/>
      <c r="AF32" s="205"/>
      <c r="AG32" s="216"/>
      <c r="AH32" s="217"/>
      <c r="AI32" s="218"/>
      <c r="AJ32" s="205"/>
      <c r="AK32" s="205"/>
      <c r="AL32" s="216"/>
      <c r="AM32" s="219" t="s">
        <v>2050</v>
      </c>
      <c r="AN32" s="243" t="s">
        <v>4316</v>
      </c>
      <c r="AO32" s="205"/>
      <c r="AP32" s="205"/>
      <c r="AQ32" s="216"/>
      <c r="AR32" s="219" t="s">
        <v>2050</v>
      </c>
      <c r="AS32" s="243" t="s">
        <v>4317</v>
      </c>
      <c r="AT32" s="205">
        <v>8</v>
      </c>
      <c r="AU32" s="205">
        <v>21</v>
      </c>
      <c r="AV32" s="216">
        <v>0.38</v>
      </c>
      <c r="AW32" s="219" t="s">
        <v>2051</v>
      </c>
      <c r="AX32" s="243" t="s">
        <v>2052</v>
      </c>
      <c r="AY32" s="205"/>
      <c r="AZ32" s="205"/>
      <c r="BA32" s="216"/>
      <c r="BB32" s="218" t="s">
        <v>4323</v>
      </c>
      <c r="BC32" s="243" t="s">
        <v>4324</v>
      </c>
      <c r="BD32" s="205"/>
      <c r="BE32" s="205"/>
      <c r="BF32" s="216"/>
      <c r="BG32" s="232" t="s">
        <v>4325</v>
      </c>
      <c r="BH32" s="243" t="s">
        <v>4326</v>
      </c>
      <c r="BI32" s="205">
        <v>25</v>
      </c>
      <c r="BJ32" s="205">
        <v>25</v>
      </c>
      <c r="BK32" s="216">
        <f t="shared" ref="BK32" si="22">BI32/BJ32</f>
        <v>1</v>
      </c>
      <c r="BL32" s="232" t="s">
        <v>4327</v>
      </c>
      <c r="BM32" s="243" t="s">
        <v>4315</v>
      </c>
      <c r="BN32" s="205"/>
      <c r="BO32" s="205"/>
      <c r="BP32" s="216"/>
      <c r="BQ32" s="216"/>
      <c r="BR32" s="219"/>
      <c r="BS32" s="204"/>
      <c r="BT32" s="205"/>
      <c r="BU32" s="216"/>
      <c r="BV32" s="216"/>
      <c r="BW32" s="219"/>
      <c r="BX32" s="205"/>
      <c r="BY32" s="205"/>
      <c r="BZ32" s="216"/>
      <c r="CA32" s="216"/>
      <c r="CB32" s="219"/>
      <c r="CC32" s="233"/>
      <c r="CE32" s="195">
        <f t="shared" si="21"/>
        <v>33</v>
      </c>
      <c r="CF32" s="195">
        <f t="shared" si="21"/>
        <v>46</v>
      </c>
      <c r="CG32" s="194">
        <f t="shared" si="11"/>
        <v>0.71739130434782605</v>
      </c>
      <c r="CH32" s="194">
        <f t="shared" si="12"/>
        <v>0.71739130434782605</v>
      </c>
      <c r="CI32" s="194">
        <f t="shared" si="13"/>
        <v>0.8</v>
      </c>
      <c r="CJ32" s="194">
        <f t="shared" si="14"/>
        <v>0.89673913043478248</v>
      </c>
      <c r="CK32" s="240"/>
    </row>
    <row r="33" spans="2:89" s="196" customFormat="1" ht="216" x14ac:dyDescent="0.25">
      <c r="B33" s="175" t="s">
        <v>116</v>
      </c>
      <c r="C33" s="175" t="s">
        <v>41</v>
      </c>
      <c r="D33" s="176" t="s">
        <v>78</v>
      </c>
      <c r="E33" s="200" t="s">
        <v>2053</v>
      </c>
      <c r="F33" s="178" t="s">
        <v>2054</v>
      </c>
      <c r="G33" s="209" t="s">
        <v>2055</v>
      </c>
      <c r="H33" s="201" t="s">
        <v>2056</v>
      </c>
      <c r="I33" s="210" t="s">
        <v>2057</v>
      </c>
      <c r="J33" s="177" t="s">
        <v>1780</v>
      </c>
      <c r="K33" s="201" t="s">
        <v>2058</v>
      </c>
      <c r="L33" s="246" t="s">
        <v>2059</v>
      </c>
      <c r="M33" s="246" t="s">
        <v>2060</v>
      </c>
      <c r="N33" s="175" t="s">
        <v>1784</v>
      </c>
      <c r="O33" s="246" t="s">
        <v>2061</v>
      </c>
      <c r="P33" s="177" t="s">
        <v>1870</v>
      </c>
      <c r="Q33" s="235" t="s">
        <v>30</v>
      </c>
      <c r="R33" s="247">
        <v>0.86</v>
      </c>
      <c r="S33" s="175" t="s">
        <v>1784</v>
      </c>
      <c r="T33" s="179">
        <v>1</v>
      </c>
      <c r="U33" s="205"/>
      <c r="V33" s="205"/>
      <c r="W33" s="216"/>
      <c r="X33" s="248" t="s">
        <v>2062</v>
      </c>
      <c r="Y33" s="249" t="s">
        <v>2063</v>
      </c>
      <c r="Z33" s="182"/>
      <c r="AA33" s="182"/>
      <c r="AB33" s="183"/>
      <c r="AC33" s="248" t="s">
        <v>2064</v>
      </c>
      <c r="AD33" s="250" t="s">
        <v>2063</v>
      </c>
      <c r="AE33" s="204"/>
      <c r="AF33" s="205"/>
      <c r="AG33" s="216"/>
      <c r="AH33" s="243" t="s">
        <v>2065</v>
      </c>
      <c r="AI33" s="250" t="s">
        <v>2066</v>
      </c>
      <c r="AJ33" s="205"/>
      <c r="AK33" s="205"/>
      <c r="AL33" s="216"/>
      <c r="AM33" s="248" t="s">
        <v>2067</v>
      </c>
      <c r="AN33" s="250" t="s">
        <v>2068</v>
      </c>
      <c r="AO33" s="204"/>
      <c r="AP33" s="205"/>
      <c r="AQ33" s="216"/>
      <c r="AR33" s="248" t="s">
        <v>2069</v>
      </c>
      <c r="AS33" s="250" t="s">
        <v>2070</v>
      </c>
      <c r="AT33" s="205">
        <v>0</v>
      </c>
      <c r="AU33" s="205">
        <v>1</v>
      </c>
      <c r="AV33" s="216">
        <f>+AT33/AU33</f>
        <v>0</v>
      </c>
      <c r="AW33" s="248" t="s">
        <v>2071</v>
      </c>
      <c r="AX33" s="251" t="s">
        <v>2072</v>
      </c>
      <c r="AY33" s="204"/>
      <c r="AZ33" s="205"/>
      <c r="BA33" s="216"/>
      <c r="BB33" s="248" t="s">
        <v>4328</v>
      </c>
      <c r="BC33" s="243" t="s">
        <v>4329</v>
      </c>
      <c r="BD33" s="205"/>
      <c r="BE33" s="205"/>
      <c r="BF33" s="216"/>
      <c r="BG33" s="252" t="s">
        <v>4330</v>
      </c>
      <c r="BH33" s="804" t="s">
        <v>4331</v>
      </c>
      <c r="BI33" s="204"/>
      <c r="BJ33" s="205"/>
      <c r="BK33" s="216"/>
      <c r="BL33" s="252" t="s">
        <v>4332</v>
      </c>
      <c r="BM33" s="804" t="s">
        <v>4333</v>
      </c>
      <c r="BN33" s="205"/>
      <c r="BO33" s="205"/>
      <c r="BP33" s="216"/>
      <c r="BQ33" s="252"/>
      <c r="BR33" s="252"/>
      <c r="BS33" s="204"/>
      <c r="BT33" s="205"/>
      <c r="BU33" s="216"/>
      <c r="BV33" s="252"/>
      <c r="BW33" s="252"/>
      <c r="BX33" s="205"/>
      <c r="BY33" s="205"/>
      <c r="BZ33" s="216"/>
      <c r="CA33" s="252"/>
      <c r="CB33" s="252"/>
      <c r="CC33" s="253"/>
      <c r="CE33" s="195">
        <f t="shared" si="21"/>
        <v>0</v>
      </c>
      <c r="CF33" s="195">
        <f t="shared" si="21"/>
        <v>1</v>
      </c>
      <c r="CG33" s="194">
        <f>+CE33/CF33</f>
        <v>0</v>
      </c>
      <c r="CH33" s="194">
        <f>+CG33</f>
        <v>0</v>
      </c>
      <c r="CI33" s="194">
        <f>+T33</f>
        <v>1</v>
      </c>
      <c r="CJ33" s="194">
        <f>+CH33/CI33</f>
        <v>0</v>
      </c>
      <c r="CK33" s="195"/>
    </row>
    <row r="34" spans="2:89" s="196" customFormat="1" ht="156" x14ac:dyDescent="0.25">
      <c r="B34" s="175" t="s">
        <v>116</v>
      </c>
      <c r="C34" s="175" t="s">
        <v>41</v>
      </c>
      <c r="D34" s="176" t="s">
        <v>78</v>
      </c>
      <c r="E34" s="254" t="s">
        <v>2073</v>
      </c>
      <c r="F34" s="178" t="s">
        <v>2054</v>
      </c>
      <c r="G34" s="210" t="s">
        <v>2074</v>
      </c>
      <c r="H34" s="210" t="s">
        <v>2075</v>
      </c>
      <c r="I34" s="255" t="s">
        <v>2076</v>
      </c>
      <c r="J34" s="177" t="s">
        <v>1780</v>
      </c>
      <c r="K34" s="209" t="s">
        <v>2077</v>
      </c>
      <c r="L34" s="201" t="s">
        <v>2078</v>
      </c>
      <c r="M34" s="201" t="s">
        <v>2079</v>
      </c>
      <c r="N34" s="175" t="s">
        <v>1784</v>
      </c>
      <c r="O34" s="201" t="s">
        <v>2078</v>
      </c>
      <c r="P34" s="177" t="s">
        <v>1587</v>
      </c>
      <c r="Q34" s="235" t="s">
        <v>30</v>
      </c>
      <c r="R34" s="247">
        <v>0.61699999999999999</v>
      </c>
      <c r="S34" s="175" t="s">
        <v>1784</v>
      </c>
      <c r="T34" s="179">
        <v>0.6</v>
      </c>
      <c r="U34" s="205"/>
      <c r="V34" s="205"/>
      <c r="W34" s="216"/>
      <c r="X34" s="248" t="s">
        <v>2080</v>
      </c>
      <c r="Y34" s="249" t="s">
        <v>2063</v>
      </c>
      <c r="Z34" s="182"/>
      <c r="AA34" s="182"/>
      <c r="AB34" s="183"/>
      <c r="AC34" s="248" t="s">
        <v>2081</v>
      </c>
      <c r="AD34" s="250" t="s">
        <v>2063</v>
      </c>
      <c r="AE34" s="204"/>
      <c r="AF34" s="205"/>
      <c r="AG34" s="216"/>
      <c r="AH34" s="243" t="s">
        <v>2082</v>
      </c>
      <c r="AI34" s="250" t="s">
        <v>2066</v>
      </c>
      <c r="AJ34" s="205"/>
      <c r="AK34" s="205"/>
      <c r="AL34" s="216"/>
      <c r="AM34" s="243" t="s">
        <v>2083</v>
      </c>
      <c r="AN34" s="250" t="s">
        <v>2084</v>
      </c>
      <c r="AO34" s="204"/>
      <c r="AP34" s="205"/>
      <c r="AQ34" s="216"/>
      <c r="AR34" s="243" t="s">
        <v>2085</v>
      </c>
      <c r="AS34" s="250" t="s">
        <v>2070</v>
      </c>
      <c r="AT34" s="205"/>
      <c r="AU34" s="205"/>
      <c r="AV34" s="216"/>
      <c r="AW34" s="243" t="s">
        <v>2086</v>
      </c>
      <c r="AX34" s="250" t="s">
        <v>2087</v>
      </c>
      <c r="AY34" s="204"/>
      <c r="AZ34" s="205"/>
      <c r="BA34" s="216"/>
      <c r="BB34" s="243" t="s">
        <v>4334</v>
      </c>
      <c r="BC34" s="243" t="s">
        <v>4329</v>
      </c>
      <c r="BD34" s="205"/>
      <c r="BE34" s="205"/>
      <c r="BF34" s="216"/>
      <c r="BG34" s="243" t="s">
        <v>4335</v>
      </c>
      <c r="BH34" s="804" t="s">
        <v>4331</v>
      </c>
      <c r="BI34" s="805"/>
      <c r="BJ34" s="347"/>
      <c r="BK34" s="347"/>
      <c r="BL34" s="243" t="s">
        <v>4336</v>
      </c>
      <c r="BM34" s="243" t="s">
        <v>4337</v>
      </c>
      <c r="BN34" s="205"/>
      <c r="BO34" s="205"/>
      <c r="BP34" s="216"/>
      <c r="BQ34" s="252"/>
      <c r="BR34" s="252"/>
      <c r="BS34" s="204"/>
      <c r="BT34" s="205"/>
      <c r="BU34" s="216"/>
      <c r="BV34" s="252"/>
      <c r="BW34" s="252"/>
      <c r="BX34" s="216"/>
      <c r="BY34" s="216"/>
      <c r="BZ34" s="216"/>
      <c r="CA34" s="252"/>
      <c r="CB34" s="252"/>
      <c r="CC34" s="253"/>
      <c r="CE34" s="806">
        <f t="shared" si="21"/>
        <v>0</v>
      </c>
      <c r="CF34" s="806">
        <f t="shared" si="21"/>
        <v>0</v>
      </c>
      <c r="CG34" s="224" t="e">
        <f>+CE34/CF34</f>
        <v>#DIV/0!</v>
      </c>
      <c r="CH34" s="224" t="e">
        <f>CG34</f>
        <v>#DIV/0!</v>
      </c>
      <c r="CI34" s="224">
        <f>+T34</f>
        <v>0.6</v>
      </c>
      <c r="CJ34" s="224" t="e">
        <f>+CH34/CI34</f>
        <v>#DIV/0!</v>
      </c>
      <c r="CK34" s="195" t="s">
        <v>2088</v>
      </c>
    </row>
    <row r="35" spans="2:89" s="196" customFormat="1" ht="260.25" customHeight="1" x14ac:dyDescent="0.25">
      <c r="B35" s="175" t="s">
        <v>2111</v>
      </c>
      <c r="C35" s="175" t="s">
        <v>1847</v>
      </c>
      <c r="D35" s="176" t="s">
        <v>91</v>
      </c>
      <c r="E35" s="177" t="s">
        <v>2112</v>
      </c>
      <c r="F35" s="178" t="s">
        <v>2113</v>
      </c>
      <c r="G35" s="175" t="s">
        <v>2114</v>
      </c>
      <c r="H35" s="176" t="s">
        <v>2115</v>
      </c>
      <c r="I35" s="176" t="s">
        <v>2116</v>
      </c>
      <c r="J35" s="177" t="s">
        <v>1842</v>
      </c>
      <c r="K35" s="176" t="s">
        <v>2117</v>
      </c>
      <c r="L35" s="176" t="s">
        <v>2118</v>
      </c>
      <c r="M35" s="176" t="s">
        <v>2119</v>
      </c>
      <c r="N35" s="175" t="s">
        <v>1784</v>
      </c>
      <c r="O35" s="175" t="s">
        <v>2120</v>
      </c>
      <c r="P35" s="177" t="s">
        <v>1582</v>
      </c>
      <c r="Q35" s="175" t="s">
        <v>30</v>
      </c>
      <c r="R35" s="179">
        <v>0.81</v>
      </c>
      <c r="S35" s="175" t="s">
        <v>1784</v>
      </c>
      <c r="T35" s="181">
        <v>0.9</v>
      </c>
      <c r="U35" s="216">
        <v>0.88</v>
      </c>
      <c r="V35" s="216">
        <v>0.9</v>
      </c>
      <c r="W35" s="216">
        <f>+U35/V35</f>
        <v>0.97777777777777775</v>
      </c>
      <c r="X35" s="262" t="s">
        <v>2121</v>
      </c>
      <c r="Y35" s="218" t="s">
        <v>2122</v>
      </c>
      <c r="Z35" s="216">
        <v>0.84</v>
      </c>
      <c r="AA35" s="216">
        <v>0.9</v>
      </c>
      <c r="AB35" s="216">
        <f>+Z35/AA35</f>
        <v>0.93333333333333324</v>
      </c>
      <c r="AC35" s="219" t="s">
        <v>2123</v>
      </c>
      <c r="AD35" s="218" t="s">
        <v>2122</v>
      </c>
      <c r="AE35" s="216">
        <v>0.87</v>
      </c>
      <c r="AF35" s="216">
        <v>0.9</v>
      </c>
      <c r="AG35" s="216">
        <f>+AE35/AF35</f>
        <v>0.96666666666666667</v>
      </c>
      <c r="AH35" s="219" t="s">
        <v>2124</v>
      </c>
      <c r="AI35" s="218" t="s">
        <v>2125</v>
      </c>
      <c r="AJ35" s="216">
        <v>0.86</v>
      </c>
      <c r="AK35" s="216">
        <v>0.9</v>
      </c>
      <c r="AL35" s="216">
        <f>+AJ35/AK35</f>
        <v>0.95555555555555549</v>
      </c>
      <c r="AM35" s="219" t="s">
        <v>2126</v>
      </c>
      <c r="AN35" s="243" t="s">
        <v>2127</v>
      </c>
      <c r="AO35" s="216">
        <v>0.89</v>
      </c>
      <c r="AP35" s="216">
        <v>0.9</v>
      </c>
      <c r="AQ35" s="216">
        <f>+AO35/AP35</f>
        <v>0.98888888888888893</v>
      </c>
      <c r="AR35" s="218" t="s">
        <v>2128</v>
      </c>
      <c r="AS35" s="243" t="s">
        <v>2129</v>
      </c>
      <c r="AT35" s="216">
        <v>0.9</v>
      </c>
      <c r="AU35" s="216">
        <v>0.9</v>
      </c>
      <c r="AV35" s="216">
        <f>+AT35/AU35</f>
        <v>1</v>
      </c>
      <c r="AW35" s="219" t="s">
        <v>2130</v>
      </c>
      <c r="AX35" s="243" t="s">
        <v>2131</v>
      </c>
      <c r="AY35" s="216">
        <v>0.91</v>
      </c>
      <c r="AZ35" s="216">
        <v>0.9</v>
      </c>
      <c r="BA35" s="216">
        <f>+AY35/AZ35</f>
        <v>1.0111111111111111</v>
      </c>
      <c r="BB35" s="218" t="s">
        <v>4338</v>
      </c>
      <c r="BC35" s="243" t="s">
        <v>4339</v>
      </c>
      <c r="BD35" s="216">
        <v>0.92</v>
      </c>
      <c r="BE35" s="216">
        <v>0.9</v>
      </c>
      <c r="BF35" s="216">
        <f>+BD35/BE35</f>
        <v>1.0222222222222221</v>
      </c>
      <c r="BG35" s="219" t="s">
        <v>4340</v>
      </c>
      <c r="BH35" s="243" t="s">
        <v>4341</v>
      </c>
      <c r="BI35" s="216">
        <v>0.92</v>
      </c>
      <c r="BJ35" s="216">
        <v>0.9</v>
      </c>
      <c r="BK35" s="216">
        <f>+BI35/BJ35</f>
        <v>1.0222222222222221</v>
      </c>
      <c r="BL35" s="219" t="s">
        <v>4342</v>
      </c>
      <c r="BM35" s="243" t="s">
        <v>4343</v>
      </c>
      <c r="BN35" s="236"/>
      <c r="BO35" s="236"/>
      <c r="BP35" s="237"/>
      <c r="BQ35" s="219"/>
      <c r="BR35" s="218"/>
      <c r="BS35" s="236"/>
      <c r="BT35" s="205"/>
      <c r="BU35" s="216"/>
      <c r="BV35" s="264"/>
      <c r="BW35" s="219"/>
      <c r="BX35" s="263"/>
      <c r="BY35" s="263"/>
      <c r="BZ35" s="216"/>
      <c r="CA35" s="219"/>
      <c r="CB35" s="218"/>
      <c r="CC35" s="219"/>
      <c r="CE35" s="194">
        <f>(T35+Z35+AE35+AJ35+AO35+AT35+AY35+BD35+BI35)/9</f>
        <v>0.89</v>
      </c>
      <c r="CF35" s="194">
        <f>(V35+AA35+AF35+AK35+AP35+AU35+AZ35+BE35+BJ35)/9</f>
        <v>0.90000000000000013</v>
      </c>
      <c r="CG35" s="194">
        <f>CE35/CF35</f>
        <v>0.98888888888888871</v>
      </c>
      <c r="CH35" s="194">
        <f>CE35</f>
        <v>0.89</v>
      </c>
      <c r="CI35" s="194">
        <f>T35</f>
        <v>0.9</v>
      </c>
      <c r="CJ35" s="194">
        <f>CH35/CI35</f>
        <v>0.98888888888888893</v>
      </c>
      <c r="CK35" s="195"/>
    </row>
    <row r="36" spans="2:89" s="228" customFormat="1" ht="240" x14ac:dyDescent="0.25">
      <c r="B36" s="225" t="s">
        <v>2111</v>
      </c>
      <c r="C36" s="213" t="s">
        <v>106</v>
      </c>
      <c r="D36" s="225" t="s">
        <v>91</v>
      </c>
      <c r="E36" s="225" t="s">
        <v>2132</v>
      </c>
      <c r="F36" s="211" t="s">
        <v>2133</v>
      </c>
      <c r="G36" s="213" t="s">
        <v>2134</v>
      </c>
      <c r="H36" s="213" t="s">
        <v>2135</v>
      </c>
      <c r="I36" s="213" t="s">
        <v>2136</v>
      </c>
      <c r="J36" s="199" t="s">
        <v>1842</v>
      </c>
      <c r="K36" s="201" t="s">
        <v>2137</v>
      </c>
      <c r="L36" s="213" t="s">
        <v>2118</v>
      </c>
      <c r="M36" s="213" t="s">
        <v>2138</v>
      </c>
      <c r="N36" s="225" t="s">
        <v>1784</v>
      </c>
      <c r="O36" s="213" t="s">
        <v>2139</v>
      </c>
      <c r="P36" s="199" t="s">
        <v>1582</v>
      </c>
      <c r="Q36" s="225" t="s">
        <v>30</v>
      </c>
      <c r="R36" s="265">
        <v>0.91</v>
      </c>
      <c r="S36" s="199" t="s">
        <v>1784</v>
      </c>
      <c r="T36" s="265">
        <v>0.95</v>
      </c>
      <c r="U36" s="216">
        <v>0.93</v>
      </c>
      <c r="V36" s="216">
        <v>0.95</v>
      </c>
      <c r="W36" s="216">
        <f>+U36/V36</f>
        <v>0.97894736842105268</v>
      </c>
      <c r="X36" s="219" t="s">
        <v>2140</v>
      </c>
      <c r="Y36" s="218" t="s">
        <v>2122</v>
      </c>
      <c r="Z36" s="216">
        <v>0.93</v>
      </c>
      <c r="AA36" s="216">
        <v>0.95</v>
      </c>
      <c r="AB36" s="216">
        <f>+Z36/AA36</f>
        <v>0.97894736842105268</v>
      </c>
      <c r="AC36" s="219" t="s">
        <v>2141</v>
      </c>
      <c r="AD36" s="218" t="s">
        <v>2122</v>
      </c>
      <c r="AE36" s="216">
        <v>0.93</v>
      </c>
      <c r="AF36" s="216">
        <v>0.95</v>
      </c>
      <c r="AG36" s="216">
        <f>+AE36/AF36</f>
        <v>0.97894736842105268</v>
      </c>
      <c r="AH36" s="218" t="s">
        <v>2142</v>
      </c>
      <c r="AI36" s="218" t="s">
        <v>2143</v>
      </c>
      <c r="AJ36" s="216">
        <v>0.96</v>
      </c>
      <c r="AK36" s="216">
        <v>0.95</v>
      </c>
      <c r="AL36" s="216">
        <f>+AJ36/AK36</f>
        <v>1.0105263157894737</v>
      </c>
      <c r="AM36" s="219" t="s">
        <v>2144</v>
      </c>
      <c r="AN36" s="218" t="s">
        <v>2145</v>
      </c>
      <c r="AO36" s="266">
        <v>0.92</v>
      </c>
      <c r="AP36" s="216">
        <v>0.95</v>
      </c>
      <c r="AQ36" s="216">
        <f>+AO36/AP36</f>
        <v>0.96842105263157907</v>
      </c>
      <c r="AR36" s="218" t="s">
        <v>2146</v>
      </c>
      <c r="AS36" s="218" t="s">
        <v>2147</v>
      </c>
      <c r="AT36" s="216">
        <v>0.92</v>
      </c>
      <c r="AU36" s="216">
        <f>+AP36</f>
        <v>0.95</v>
      </c>
      <c r="AV36" s="216">
        <f>+AT36/AU36</f>
        <v>0.96842105263157907</v>
      </c>
      <c r="AW36" s="219" t="s">
        <v>2148</v>
      </c>
      <c r="AX36" s="252" t="s">
        <v>2149</v>
      </c>
      <c r="AY36" s="216">
        <v>0.95</v>
      </c>
      <c r="AZ36" s="216">
        <v>0.95</v>
      </c>
      <c r="BA36" s="216">
        <f>+AY36/AZ36</f>
        <v>1</v>
      </c>
      <c r="BB36" s="218" t="s">
        <v>4344</v>
      </c>
      <c r="BC36" s="252" t="s">
        <v>4345</v>
      </c>
      <c r="BD36" s="216">
        <v>0.92</v>
      </c>
      <c r="BE36" s="216">
        <v>0.95</v>
      </c>
      <c r="BF36" s="216">
        <f>+BD36/BE36</f>
        <v>0.96842105263157907</v>
      </c>
      <c r="BG36" s="219" t="s">
        <v>4346</v>
      </c>
      <c r="BH36" s="252" t="s">
        <v>4303</v>
      </c>
      <c r="BI36" s="216">
        <v>0.97</v>
      </c>
      <c r="BJ36" s="216">
        <v>0.95</v>
      </c>
      <c r="BK36" s="216">
        <f>+BI36/BJ36</f>
        <v>1.0210526315789474</v>
      </c>
      <c r="BL36" s="268" t="s">
        <v>4347</v>
      </c>
      <c r="BM36" s="252" t="s">
        <v>4305</v>
      </c>
      <c r="BN36" s="216"/>
      <c r="BO36" s="216"/>
      <c r="BP36" s="216"/>
      <c r="BQ36" s="218"/>
      <c r="BR36" s="219"/>
      <c r="BS36" s="263"/>
      <c r="BT36" s="216"/>
      <c r="BU36" s="216"/>
      <c r="BV36" s="219"/>
      <c r="BW36" s="219"/>
      <c r="BX36" s="216"/>
      <c r="BY36" s="216"/>
      <c r="BZ36" s="216"/>
      <c r="CA36" s="219"/>
      <c r="CB36" s="219"/>
      <c r="CC36" s="233"/>
      <c r="CE36" s="307">
        <f>(+U36+Z36+AE36+AJ36+AO36+AT36+AY36+BD36+BI36+BN36+BS36+BX36)/9</f>
        <v>0.93666666666666665</v>
      </c>
      <c r="CF36" s="307">
        <f>(+V36+AA36+AF36+AK36+AP36+AU36+AZ36+BE36+BJ36+BO36+BT36+BY36)/9</f>
        <v>0.95000000000000007</v>
      </c>
      <c r="CG36" s="307">
        <f t="shared" ref="CG36:CG67" si="23">+CE36/CF36</f>
        <v>0.98596491228070171</v>
      </c>
      <c r="CH36" s="307">
        <f>CE36</f>
        <v>0.93666666666666665</v>
      </c>
      <c r="CI36" s="307">
        <f t="shared" ref="CI36:CI67" si="24">+T36</f>
        <v>0.95</v>
      </c>
      <c r="CJ36" s="307">
        <f t="shared" ref="CJ36:CJ67" si="25">+CH36/CI36</f>
        <v>0.98596491228070182</v>
      </c>
      <c r="CK36" s="240"/>
    </row>
    <row r="37" spans="2:89" s="196" customFormat="1" ht="300" customHeight="1" x14ac:dyDescent="0.25">
      <c r="B37" s="175" t="s">
        <v>147</v>
      </c>
      <c r="C37" s="175" t="s">
        <v>1774</v>
      </c>
      <c r="D37" s="176" t="s">
        <v>91</v>
      </c>
      <c r="E37" s="177" t="s">
        <v>2280</v>
      </c>
      <c r="F37" s="178" t="s">
        <v>2281</v>
      </c>
      <c r="G37" s="212" t="s">
        <v>2282</v>
      </c>
      <c r="H37" s="212" t="s">
        <v>2283</v>
      </c>
      <c r="I37" s="212" t="s">
        <v>2284</v>
      </c>
      <c r="J37" s="177" t="s">
        <v>1780</v>
      </c>
      <c r="K37" s="176" t="s">
        <v>2285</v>
      </c>
      <c r="L37" s="176" t="s">
        <v>2286</v>
      </c>
      <c r="M37" s="176" t="s">
        <v>2287</v>
      </c>
      <c r="N37" s="175" t="s">
        <v>1784</v>
      </c>
      <c r="O37" s="176" t="s">
        <v>2288</v>
      </c>
      <c r="P37" s="177" t="s">
        <v>1602</v>
      </c>
      <c r="Q37" s="235" t="s">
        <v>60</v>
      </c>
      <c r="R37" s="179">
        <v>1</v>
      </c>
      <c r="S37" s="175" t="s">
        <v>1784</v>
      </c>
      <c r="T37" s="179">
        <v>1</v>
      </c>
      <c r="U37" s="216"/>
      <c r="V37" s="216"/>
      <c r="W37" s="216"/>
      <c r="X37" s="218" t="s">
        <v>2289</v>
      </c>
      <c r="Y37" s="291" t="s">
        <v>2290</v>
      </c>
      <c r="Z37" s="216">
        <v>0.01</v>
      </c>
      <c r="AA37" s="216">
        <v>0.01</v>
      </c>
      <c r="AB37" s="216">
        <f t="shared" ref="AB37" si="26">+Z37/AA37</f>
        <v>1</v>
      </c>
      <c r="AC37" s="219" t="s">
        <v>2291</v>
      </c>
      <c r="AD37" s="219" t="s">
        <v>2292</v>
      </c>
      <c r="AE37" s="216">
        <v>0.02</v>
      </c>
      <c r="AF37" s="216">
        <v>0.02</v>
      </c>
      <c r="AG37" s="216">
        <f t="shared" ref="AG37" si="27">+AE37/AF37</f>
        <v>1</v>
      </c>
      <c r="AH37" s="218" t="s">
        <v>2293</v>
      </c>
      <c r="AI37" s="218" t="s">
        <v>2294</v>
      </c>
      <c r="AJ37" s="216"/>
      <c r="AK37" s="216"/>
      <c r="AL37" s="216"/>
      <c r="AM37" s="219" t="s">
        <v>2295</v>
      </c>
      <c r="AN37" s="219" t="s">
        <v>1975</v>
      </c>
      <c r="AO37" s="204"/>
      <c r="AP37" s="205"/>
      <c r="AQ37" s="216"/>
      <c r="AR37" s="218" t="s">
        <v>2296</v>
      </c>
      <c r="AS37" s="218" t="s">
        <v>2297</v>
      </c>
      <c r="AT37" s="216">
        <v>0.22</v>
      </c>
      <c r="AU37" s="216">
        <v>0.22</v>
      </c>
      <c r="AV37" s="216">
        <f t="shared" ref="AV37" si="28">+AT37/AU37</f>
        <v>1</v>
      </c>
      <c r="AW37" s="219" t="s">
        <v>2298</v>
      </c>
      <c r="AX37" s="219" t="s">
        <v>2299</v>
      </c>
      <c r="AY37" s="204"/>
      <c r="AZ37" s="205"/>
      <c r="BA37" s="216"/>
      <c r="BB37" s="218" t="s">
        <v>4348</v>
      </c>
      <c r="BC37" s="218" t="s">
        <v>4289</v>
      </c>
      <c r="BD37" s="205"/>
      <c r="BE37" s="205"/>
      <c r="BF37" s="216"/>
      <c r="BG37" s="218" t="s">
        <v>4349</v>
      </c>
      <c r="BH37" s="219" t="s">
        <v>4350</v>
      </c>
      <c r="BI37" s="216">
        <v>0.28999999999999998</v>
      </c>
      <c r="BJ37" s="216">
        <v>0.28999999999999998</v>
      </c>
      <c r="BK37" s="216">
        <f t="shared" ref="BK37" si="29">+BI37/BJ37</f>
        <v>1</v>
      </c>
      <c r="BL37" s="218" t="s">
        <v>4351</v>
      </c>
      <c r="BM37" s="218" t="s">
        <v>4292</v>
      </c>
      <c r="BN37" s="205"/>
      <c r="BO37" s="205"/>
      <c r="BP37" s="216"/>
      <c r="BQ37" s="216"/>
      <c r="BR37" s="219"/>
      <c r="BS37" s="204"/>
      <c r="BT37" s="205"/>
      <c r="BU37" s="216"/>
      <c r="BV37" s="216"/>
      <c r="BW37" s="219"/>
      <c r="BX37" s="205"/>
      <c r="BY37" s="205"/>
      <c r="BZ37" s="216"/>
      <c r="CA37" s="216"/>
      <c r="CB37" s="219"/>
      <c r="CC37" s="233"/>
      <c r="CE37" s="194">
        <f>+AE37+AT37+BI37+BX37</f>
        <v>0.53</v>
      </c>
      <c r="CF37" s="194">
        <f>AF37+AU37+BJ37+BY37</f>
        <v>0.53</v>
      </c>
      <c r="CG37" s="194">
        <f t="shared" si="23"/>
        <v>1</v>
      </c>
      <c r="CH37" s="194">
        <f t="shared" ref="CH37:CH67" si="30">+CG37</f>
        <v>1</v>
      </c>
      <c r="CI37" s="194">
        <f t="shared" si="24"/>
        <v>1</v>
      </c>
      <c r="CJ37" s="194">
        <f t="shared" si="25"/>
        <v>1</v>
      </c>
      <c r="CK37" s="195"/>
    </row>
    <row r="38" spans="2:89" s="228" customFormat="1" ht="192" customHeight="1" x14ac:dyDescent="0.25">
      <c r="B38" s="225" t="s">
        <v>137</v>
      </c>
      <c r="C38" s="269" t="s">
        <v>1774</v>
      </c>
      <c r="D38" s="201" t="s">
        <v>2150</v>
      </c>
      <c r="E38" s="273" t="s">
        <v>2151</v>
      </c>
      <c r="F38" s="213" t="s">
        <v>2152</v>
      </c>
      <c r="G38" s="201" t="s">
        <v>2153</v>
      </c>
      <c r="H38" s="201" t="s">
        <v>2154</v>
      </c>
      <c r="I38" s="201" t="s">
        <v>2155</v>
      </c>
      <c r="J38" s="257" t="s">
        <v>1800</v>
      </c>
      <c r="K38" s="213" t="s">
        <v>2156</v>
      </c>
      <c r="L38" s="201" t="s">
        <v>2157</v>
      </c>
      <c r="M38" s="201" t="s">
        <v>2158</v>
      </c>
      <c r="N38" s="200" t="s">
        <v>1784</v>
      </c>
      <c r="O38" s="213" t="s">
        <v>2159</v>
      </c>
      <c r="P38" s="257" t="s">
        <v>1602</v>
      </c>
      <c r="Q38" s="215" t="s">
        <v>30</v>
      </c>
      <c r="R38" s="183">
        <v>0.7</v>
      </c>
      <c r="S38" s="257" t="s">
        <v>1784</v>
      </c>
      <c r="T38" s="183">
        <v>0.71</v>
      </c>
      <c r="U38" s="205"/>
      <c r="V38" s="205"/>
      <c r="W38" s="216"/>
      <c r="X38" s="218" t="s">
        <v>2160</v>
      </c>
      <c r="Y38" s="218" t="s">
        <v>2161</v>
      </c>
      <c r="Z38" s="205"/>
      <c r="AA38" s="205"/>
      <c r="AB38" s="216"/>
      <c r="AC38" s="219" t="s">
        <v>2162</v>
      </c>
      <c r="AD38" s="219" t="s">
        <v>2161</v>
      </c>
      <c r="AE38" s="204"/>
      <c r="AF38" s="205"/>
      <c r="AG38" s="216"/>
      <c r="AH38" s="218" t="s">
        <v>2163</v>
      </c>
      <c r="AI38" s="218" t="s">
        <v>2164</v>
      </c>
      <c r="AJ38" s="205"/>
      <c r="AK38" s="205"/>
      <c r="AL38" s="216"/>
      <c r="AM38" s="219" t="s">
        <v>2165</v>
      </c>
      <c r="AN38" s="219" t="s">
        <v>2166</v>
      </c>
      <c r="AO38" s="204"/>
      <c r="AP38" s="205"/>
      <c r="AQ38" s="216"/>
      <c r="AR38" s="218" t="s">
        <v>4352</v>
      </c>
      <c r="AS38" s="219" t="s">
        <v>2167</v>
      </c>
      <c r="AT38" s="205">
        <v>108</v>
      </c>
      <c r="AU38" s="205">
        <v>146</v>
      </c>
      <c r="AV38" s="216">
        <f>+AT38/AU38</f>
        <v>0.73972602739726023</v>
      </c>
      <c r="AW38" s="218" t="s">
        <v>4353</v>
      </c>
      <c r="AX38" s="219" t="s">
        <v>2168</v>
      </c>
      <c r="AY38" s="204"/>
      <c r="AZ38" s="205"/>
      <c r="BA38" s="216"/>
      <c r="BB38" s="218" t="s">
        <v>4354</v>
      </c>
      <c r="BC38" s="218" t="s">
        <v>4355</v>
      </c>
      <c r="BD38" s="205"/>
      <c r="BE38" s="205"/>
      <c r="BF38" s="216"/>
      <c r="BG38" s="219" t="s">
        <v>4356</v>
      </c>
      <c r="BH38" s="219" t="s">
        <v>4357</v>
      </c>
      <c r="BI38" s="204">
        <v>60</v>
      </c>
      <c r="BJ38" s="205">
        <v>64</v>
      </c>
      <c r="BK38" s="216">
        <f>+BI38/BJ38</f>
        <v>0.9375</v>
      </c>
      <c r="BL38" s="219" t="s">
        <v>4358</v>
      </c>
      <c r="BM38" s="218" t="s">
        <v>4359</v>
      </c>
      <c r="BN38" s="205"/>
      <c r="BO38" s="205"/>
      <c r="BP38" s="216"/>
      <c r="BQ38" s="216"/>
      <c r="BR38" s="219"/>
      <c r="BS38" s="204"/>
      <c r="BT38" s="205"/>
      <c r="BU38" s="216"/>
      <c r="BV38" s="216"/>
      <c r="BW38" s="219"/>
      <c r="BX38" s="205"/>
      <c r="BY38" s="205"/>
      <c r="BZ38" s="216"/>
      <c r="CA38" s="216"/>
      <c r="CB38" s="219"/>
      <c r="CC38" s="233"/>
      <c r="CE38" s="240">
        <f>108+BI38</f>
        <v>168</v>
      </c>
      <c r="CF38" s="240">
        <f>146+BJ38</f>
        <v>210</v>
      </c>
      <c r="CG38" s="307">
        <f>+CE38/CF38</f>
        <v>0.8</v>
      </c>
      <c r="CH38" s="307">
        <f>CG38</f>
        <v>0.8</v>
      </c>
      <c r="CI38" s="307">
        <f>T38</f>
        <v>0.71</v>
      </c>
      <c r="CJ38" s="307">
        <f>+CH38/CI38</f>
        <v>1.1267605633802817</v>
      </c>
      <c r="CK38" s="240"/>
    </row>
    <row r="39" spans="2:89" s="196" customFormat="1" ht="349.5" customHeight="1" x14ac:dyDescent="0.25">
      <c r="B39" s="225" t="s">
        <v>137</v>
      </c>
      <c r="C39" s="269" t="s">
        <v>1774</v>
      </c>
      <c r="D39" s="201" t="s">
        <v>65</v>
      </c>
      <c r="E39" s="273" t="s">
        <v>2169</v>
      </c>
      <c r="F39" s="176" t="s">
        <v>2152</v>
      </c>
      <c r="G39" s="201" t="s">
        <v>2170</v>
      </c>
      <c r="H39" s="201" t="s">
        <v>2171</v>
      </c>
      <c r="I39" s="201" t="s">
        <v>2172</v>
      </c>
      <c r="J39" s="257" t="s">
        <v>1842</v>
      </c>
      <c r="K39" s="201" t="s">
        <v>2173</v>
      </c>
      <c r="L39" s="201" t="s">
        <v>2174</v>
      </c>
      <c r="M39" s="201" t="s">
        <v>2175</v>
      </c>
      <c r="N39" s="200" t="s">
        <v>1784</v>
      </c>
      <c r="O39" s="201" t="s">
        <v>2176</v>
      </c>
      <c r="P39" s="257" t="s">
        <v>1602</v>
      </c>
      <c r="Q39" s="222" t="s">
        <v>30</v>
      </c>
      <c r="R39" s="179">
        <v>0.96</v>
      </c>
      <c r="S39" s="257" t="s">
        <v>1784</v>
      </c>
      <c r="T39" s="179">
        <v>0.96</v>
      </c>
      <c r="U39" s="205"/>
      <c r="V39" s="205"/>
      <c r="W39" s="216"/>
      <c r="X39" s="218" t="s">
        <v>2177</v>
      </c>
      <c r="Y39" s="218" t="s">
        <v>2161</v>
      </c>
      <c r="Z39" s="205"/>
      <c r="AA39" s="205"/>
      <c r="AB39" s="216"/>
      <c r="AC39" s="219" t="s">
        <v>2178</v>
      </c>
      <c r="AD39" s="219" t="s">
        <v>2161</v>
      </c>
      <c r="AE39" s="186">
        <v>407</v>
      </c>
      <c r="AF39" s="205">
        <v>416</v>
      </c>
      <c r="AG39" s="216">
        <f t="shared" ref="AG39:AG43" si="31">+AE39/AF39</f>
        <v>0.97836538461538458</v>
      </c>
      <c r="AH39" s="218" t="s">
        <v>4360</v>
      </c>
      <c r="AI39" s="218" t="s">
        <v>2179</v>
      </c>
      <c r="AJ39" s="205"/>
      <c r="AK39" s="205"/>
      <c r="AL39" s="216"/>
      <c r="AM39" s="219" t="s">
        <v>2180</v>
      </c>
      <c r="AN39" s="219" t="s">
        <v>2166</v>
      </c>
      <c r="AO39" s="204"/>
      <c r="AP39" s="205"/>
      <c r="AQ39" s="216"/>
      <c r="AR39" s="218" t="s">
        <v>2181</v>
      </c>
      <c r="AS39" s="219" t="s">
        <v>2167</v>
      </c>
      <c r="AT39" s="205">
        <v>3441</v>
      </c>
      <c r="AU39" s="205">
        <v>3809</v>
      </c>
      <c r="AV39" s="216">
        <f>+AT39/AU39</f>
        <v>0.90338671567340512</v>
      </c>
      <c r="AW39" s="219" t="s">
        <v>2182</v>
      </c>
      <c r="AX39" s="219" t="s">
        <v>2183</v>
      </c>
      <c r="AY39" s="204"/>
      <c r="AZ39" s="205"/>
      <c r="BA39" s="216"/>
      <c r="BB39" s="218" t="s">
        <v>4361</v>
      </c>
      <c r="BC39" s="218" t="s">
        <v>4355</v>
      </c>
      <c r="BD39" s="205"/>
      <c r="BE39" s="205"/>
      <c r="BF39" s="216"/>
      <c r="BG39" s="219" t="s">
        <v>4362</v>
      </c>
      <c r="BH39" s="219" t="s">
        <v>4363</v>
      </c>
      <c r="BI39" s="204">
        <v>1025</v>
      </c>
      <c r="BJ39" s="205">
        <v>1315</v>
      </c>
      <c r="BK39" s="216">
        <f>+BI39/BJ39</f>
        <v>0.77946768060836502</v>
      </c>
      <c r="BL39" s="218" t="s">
        <v>4364</v>
      </c>
      <c r="BM39" s="218" t="s">
        <v>4365</v>
      </c>
      <c r="BN39" s="205"/>
      <c r="BO39" s="205"/>
      <c r="BP39" s="216"/>
      <c r="BQ39" s="216"/>
      <c r="BR39" s="219"/>
      <c r="BS39" s="204"/>
      <c r="BT39" s="205"/>
      <c r="BU39" s="216"/>
      <c r="BV39" s="216"/>
      <c r="BW39" s="219"/>
      <c r="BX39" s="205"/>
      <c r="BY39" s="205"/>
      <c r="BZ39" s="216"/>
      <c r="CA39" s="216"/>
      <c r="CB39" s="219"/>
      <c r="CC39" s="233"/>
      <c r="CE39" s="240">
        <f>+U39+Z39+AE39+AJ39+AO39+AT39+AY39+BD39+BI39+BN39+BS39+BX39</f>
        <v>4873</v>
      </c>
      <c r="CF39" s="240">
        <f>+V39+AA39+AF39+AK39+AP39+AU39+AZ39+BE39+BJ39+BO39+BT39+BY39</f>
        <v>5540</v>
      </c>
      <c r="CG39" s="307">
        <f t="shared" ref="CG39:CG59" si="32">+CE39/CF39</f>
        <v>0.87960288808664255</v>
      </c>
      <c r="CH39" s="307">
        <f t="shared" ref="CH39:CH53" si="33">+CG39</f>
        <v>0.87960288808664255</v>
      </c>
      <c r="CI39" s="307">
        <f t="shared" ref="CI39:CI59" si="34">+T39</f>
        <v>0.96</v>
      </c>
      <c r="CJ39" s="307">
        <f>+CH39/CI39</f>
        <v>0.91625300842358604</v>
      </c>
      <c r="CK39" s="195"/>
    </row>
    <row r="40" spans="2:89" s="196" customFormat="1" ht="192" x14ac:dyDescent="0.25">
      <c r="B40" s="175" t="s">
        <v>137</v>
      </c>
      <c r="C40" s="175" t="s">
        <v>1774</v>
      </c>
      <c r="D40" s="274" t="s">
        <v>65</v>
      </c>
      <c r="E40" s="177" t="s">
        <v>2184</v>
      </c>
      <c r="F40" s="176" t="s">
        <v>2152</v>
      </c>
      <c r="G40" s="270" t="s">
        <v>2185</v>
      </c>
      <c r="H40" s="270" t="s">
        <v>2186</v>
      </c>
      <c r="I40" s="270" t="s">
        <v>2187</v>
      </c>
      <c r="J40" s="271" t="s">
        <v>1842</v>
      </c>
      <c r="K40" s="176" t="s">
        <v>2188</v>
      </c>
      <c r="L40" s="270" t="s">
        <v>2189</v>
      </c>
      <c r="M40" s="270" t="s">
        <v>2190</v>
      </c>
      <c r="N40" s="272" t="s">
        <v>1784</v>
      </c>
      <c r="O40" s="270" t="s">
        <v>2191</v>
      </c>
      <c r="P40" s="271" t="s">
        <v>1602</v>
      </c>
      <c r="Q40" s="222" t="s">
        <v>60</v>
      </c>
      <c r="R40" s="179">
        <v>1</v>
      </c>
      <c r="S40" s="271" t="s">
        <v>1784</v>
      </c>
      <c r="T40" s="179">
        <v>1</v>
      </c>
      <c r="U40" s="205"/>
      <c r="V40" s="205"/>
      <c r="W40" s="216"/>
      <c r="X40" s="218" t="s">
        <v>2192</v>
      </c>
      <c r="Y40" s="218" t="s">
        <v>2161</v>
      </c>
      <c r="Z40" s="205"/>
      <c r="AA40" s="205"/>
      <c r="AB40" s="216"/>
      <c r="AC40" s="219" t="s">
        <v>2193</v>
      </c>
      <c r="AD40" s="219" t="s">
        <v>2161</v>
      </c>
      <c r="AE40" s="275">
        <v>1105</v>
      </c>
      <c r="AF40" s="230">
        <v>2175</v>
      </c>
      <c r="AG40" s="231">
        <f t="shared" si="31"/>
        <v>0.50804597701149423</v>
      </c>
      <c r="AH40" s="276" t="s">
        <v>2194</v>
      </c>
      <c r="AI40" s="218" t="s">
        <v>2195</v>
      </c>
      <c r="AJ40" s="205"/>
      <c r="AK40" s="205"/>
      <c r="AL40" s="216"/>
      <c r="AM40" s="219" t="s">
        <v>4366</v>
      </c>
      <c r="AN40" s="219" t="s">
        <v>2166</v>
      </c>
      <c r="AO40" s="204"/>
      <c r="AP40" s="205"/>
      <c r="AQ40" s="216"/>
      <c r="AR40" s="218" t="s">
        <v>2196</v>
      </c>
      <c r="AS40" s="219" t="s">
        <v>2197</v>
      </c>
      <c r="AT40" s="182">
        <v>1766</v>
      </c>
      <c r="AU40" s="182">
        <v>1766</v>
      </c>
      <c r="AV40" s="216">
        <f>+AT40/AU40</f>
        <v>1</v>
      </c>
      <c r="AW40" s="219" t="s">
        <v>2198</v>
      </c>
      <c r="AX40" s="219" t="s">
        <v>2199</v>
      </c>
      <c r="AY40" s="204"/>
      <c r="AZ40" s="205"/>
      <c r="BA40" s="216"/>
      <c r="BB40" s="218" t="s">
        <v>4367</v>
      </c>
      <c r="BC40" s="218" t="s">
        <v>4355</v>
      </c>
      <c r="BD40" s="205"/>
      <c r="BE40" s="205"/>
      <c r="BF40" s="216"/>
      <c r="BG40" s="219" t="s">
        <v>4368</v>
      </c>
      <c r="BH40" s="219" t="s">
        <v>4363</v>
      </c>
      <c r="BI40" s="204"/>
      <c r="BJ40" s="205"/>
      <c r="BK40" s="216"/>
      <c r="BL40" s="218" t="s">
        <v>4369</v>
      </c>
      <c r="BM40" s="219" t="s">
        <v>4370</v>
      </c>
      <c r="BN40" s="205"/>
      <c r="BO40" s="205"/>
      <c r="BP40" s="216"/>
      <c r="BQ40" s="216"/>
      <c r="BR40" s="219"/>
      <c r="BS40" s="204"/>
      <c r="BT40" s="205"/>
      <c r="BU40" s="216"/>
      <c r="BV40" s="216"/>
      <c r="BW40" s="219"/>
      <c r="BX40" s="205"/>
      <c r="BY40" s="205"/>
      <c r="BZ40" s="216"/>
      <c r="CA40" s="216"/>
      <c r="CB40" s="219"/>
      <c r="CC40" s="233"/>
      <c r="CE40" s="240">
        <v>1766</v>
      </c>
      <c r="CF40" s="240">
        <v>1766</v>
      </c>
      <c r="CG40" s="307">
        <f t="shared" si="32"/>
        <v>1</v>
      </c>
      <c r="CH40" s="307">
        <f t="shared" si="33"/>
        <v>1</v>
      </c>
      <c r="CI40" s="307">
        <f t="shared" si="34"/>
        <v>1</v>
      </c>
      <c r="CJ40" s="307">
        <f t="shared" ref="CJ40:CJ59" si="35">+CH40/CI40</f>
        <v>1</v>
      </c>
      <c r="CK40" s="195"/>
    </row>
    <row r="41" spans="2:89" s="196" customFormat="1" ht="229.5" customHeight="1" x14ac:dyDescent="0.25">
      <c r="B41" s="225" t="s">
        <v>137</v>
      </c>
      <c r="C41" s="225" t="s">
        <v>1774</v>
      </c>
      <c r="D41" s="201" t="s">
        <v>65</v>
      </c>
      <c r="E41" s="199" t="s">
        <v>2200</v>
      </c>
      <c r="F41" s="176" t="s">
        <v>4371</v>
      </c>
      <c r="G41" s="201" t="s">
        <v>2201</v>
      </c>
      <c r="H41" s="201" t="s">
        <v>2202</v>
      </c>
      <c r="I41" s="201" t="s">
        <v>2203</v>
      </c>
      <c r="J41" s="257" t="s">
        <v>1842</v>
      </c>
      <c r="K41" s="176" t="s">
        <v>2204</v>
      </c>
      <c r="L41" s="201" t="s">
        <v>2205</v>
      </c>
      <c r="M41" s="176" t="s">
        <v>4372</v>
      </c>
      <c r="N41" s="200" t="s">
        <v>1784</v>
      </c>
      <c r="O41" s="201" t="s">
        <v>2206</v>
      </c>
      <c r="P41" s="257" t="s">
        <v>1582</v>
      </c>
      <c r="Q41" s="222" t="s">
        <v>30</v>
      </c>
      <c r="R41" s="278">
        <v>6.0000000000000001E-3</v>
      </c>
      <c r="S41" s="257" t="s">
        <v>1784</v>
      </c>
      <c r="T41" s="278">
        <v>0.02</v>
      </c>
      <c r="U41" s="205">
        <v>52</v>
      </c>
      <c r="V41" s="205">
        <v>10411</v>
      </c>
      <c r="W41" s="279">
        <f t="shared" ref="W41" si="36">+U41/V41</f>
        <v>4.9947171261166077E-3</v>
      </c>
      <c r="X41" s="218" t="s">
        <v>2207</v>
      </c>
      <c r="Y41" s="218" t="s">
        <v>2161</v>
      </c>
      <c r="Z41" s="205">
        <v>42</v>
      </c>
      <c r="AA41" s="205">
        <v>10263</v>
      </c>
      <c r="AB41" s="279">
        <f t="shared" ref="AB41" si="37">+Z41/AA41</f>
        <v>4.0923706518561824E-3</v>
      </c>
      <c r="AC41" s="219" t="s">
        <v>2208</v>
      </c>
      <c r="AD41" s="219" t="s">
        <v>2161</v>
      </c>
      <c r="AE41" s="204">
        <v>46</v>
      </c>
      <c r="AF41" s="205">
        <v>10385</v>
      </c>
      <c r="AG41" s="280">
        <f>+AE41/AF41</f>
        <v>4.4294655753490614E-3</v>
      </c>
      <c r="AH41" s="276" t="s">
        <v>4373</v>
      </c>
      <c r="AI41" s="218" t="s">
        <v>2164</v>
      </c>
      <c r="AJ41" s="205">
        <v>37</v>
      </c>
      <c r="AK41" s="205">
        <v>10382</v>
      </c>
      <c r="AL41" s="280">
        <f>+AJ41/AK41</f>
        <v>3.5638605278366401E-3</v>
      </c>
      <c r="AM41" s="219" t="s">
        <v>2209</v>
      </c>
      <c r="AN41" s="219" t="s">
        <v>2166</v>
      </c>
      <c r="AO41" s="205">
        <v>46</v>
      </c>
      <c r="AP41" s="205">
        <v>10485</v>
      </c>
      <c r="AQ41" s="280">
        <f>+AO41/AP41</f>
        <v>4.3872198378636148E-3</v>
      </c>
      <c r="AR41" s="218" t="s">
        <v>2210</v>
      </c>
      <c r="AS41" s="219" t="s">
        <v>2197</v>
      </c>
      <c r="AT41" s="205">
        <v>19</v>
      </c>
      <c r="AU41" s="205">
        <v>8964</v>
      </c>
      <c r="AV41" s="280">
        <f>+AT41/AU41</f>
        <v>2.1195894689870595E-3</v>
      </c>
      <c r="AW41" s="219" t="s">
        <v>2211</v>
      </c>
      <c r="AX41" s="219" t="s">
        <v>2212</v>
      </c>
      <c r="AY41" s="204">
        <v>30</v>
      </c>
      <c r="AZ41" s="205">
        <v>3450</v>
      </c>
      <c r="BA41" s="280">
        <f>+AY41/AZ41</f>
        <v>8.6956521739130436E-3</v>
      </c>
      <c r="BB41" s="218" t="s">
        <v>4374</v>
      </c>
      <c r="BC41" s="218" t="s">
        <v>4355</v>
      </c>
      <c r="BD41" s="205">
        <v>40</v>
      </c>
      <c r="BE41" s="205">
        <v>9253</v>
      </c>
      <c r="BF41" s="280">
        <f>+BD41/BE41</f>
        <v>4.322922295471739E-3</v>
      </c>
      <c r="BG41" s="219" t="s">
        <v>4375</v>
      </c>
      <c r="BH41" s="219" t="s">
        <v>4363</v>
      </c>
      <c r="BI41" s="204">
        <v>43</v>
      </c>
      <c r="BJ41" s="205">
        <v>9908</v>
      </c>
      <c r="BK41" s="280">
        <f>+BI41/BJ41</f>
        <v>4.3399273314493336E-3</v>
      </c>
      <c r="BL41" s="218" t="s">
        <v>4376</v>
      </c>
      <c r="BM41" s="219" t="s">
        <v>4370</v>
      </c>
      <c r="BN41" s="205"/>
      <c r="BO41" s="205"/>
      <c r="BP41" s="216"/>
      <c r="BQ41" s="216"/>
      <c r="BR41" s="219"/>
      <c r="BS41" s="204"/>
      <c r="BT41" s="205"/>
      <c r="BU41" s="216"/>
      <c r="BV41" s="216"/>
      <c r="BW41" s="219"/>
      <c r="BX41" s="205"/>
      <c r="BY41" s="205"/>
      <c r="BZ41" s="216"/>
      <c r="CA41" s="216"/>
      <c r="CB41" s="219"/>
      <c r="CC41" s="233"/>
      <c r="CE41" s="240">
        <f>+(U41+Z41+AE41+AJ41+AO41+AT41+AY41+BD41+BI41+BN41+BS41+BX41)/12</f>
        <v>29.583333333333332</v>
      </c>
      <c r="CF41" s="240">
        <f>+(V41+AA41+AF41+AK41+AP41+AU41+AZ41+BE41+BJ41+BO41+BT41+BY41)/12</f>
        <v>6958.416666666667</v>
      </c>
      <c r="CG41" s="807">
        <f>+CE41/CF41</f>
        <v>4.2514460904659818E-3</v>
      </c>
      <c r="CH41" s="807">
        <f>+CG41</f>
        <v>4.2514460904659818E-3</v>
      </c>
      <c r="CI41" s="808">
        <f t="shared" si="34"/>
        <v>0.02</v>
      </c>
      <c r="CJ41" s="307">
        <v>1</v>
      </c>
      <c r="CK41" s="195"/>
    </row>
    <row r="42" spans="2:89" s="196" customFormat="1" ht="204" x14ac:dyDescent="0.25">
      <c r="B42" s="175" t="s">
        <v>137</v>
      </c>
      <c r="C42" s="175" t="s">
        <v>1774</v>
      </c>
      <c r="D42" s="281" t="s">
        <v>2150</v>
      </c>
      <c r="E42" s="177" t="s">
        <v>2213</v>
      </c>
      <c r="F42" s="176" t="s">
        <v>4371</v>
      </c>
      <c r="G42" s="282" t="s">
        <v>2214</v>
      </c>
      <c r="H42" s="282" t="s">
        <v>2215</v>
      </c>
      <c r="I42" s="283" t="s">
        <v>2216</v>
      </c>
      <c r="J42" s="284" t="s">
        <v>1842</v>
      </c>
      <c r="K42" s="176" t="s">
        <v>2217</v>
      </c>
      <c r="L42" s="282" t="s">
        <v>2218</v>
      </c>
      <c r="M42" s="176" t="s">
        <v>4377</v>
      </c>
      <c r="N42" s="285" t="s">
        <v>1784</v>
      </c>
      <c r="O42" s="282" t="s">
        <v>2219</v>
      </c>
      <c r="P42" s="284" t="s">
        <v>1602</v>
      </c>
      <c r="Q42" s="222" t="s">
        <v>30</v>
      </c>
      <c r="R42" s="278">
        <v>3.5999999999999999E-3</v>
      </c>
      <c r="S42" s="257" t="s">
        <v>1784</v>
      </c>
      <c r="T42" s="278">
        <v>1.7999999999999999E-2</v>
      </c>
      <c r="U42" s="205"/>
      <c r="V42" s="205"/>
      <c r="W42" s="216"/>
      <c r="X42" s="218" t="s">
        <v>2220</v>
      </c>
      <c r="Y42" s="218" t="s">
        <v>2161</v>
      </c>
      <c r="Z42" s="205"/>
      <c r="AA42" s="205"/>
      <c r="AB42" s="216"/>
      <c r="AC42" s="219" t="s">
        <v>2221</v>
      </c>
      <c r="AD42" s="219" t="s">
        <v>2161</v>
      </c>
      <c r="AE42" s="204">
        <v>2207</v>
      </c>
      <c r="AF42" s="205">
        <v>641950</v>
      </c>
      <c r="AG42" s="279">
        <f t="shared" si="31"/>
        <v>3.4379624581353688E-3</v>
      </c>
      <c r="AH42" s="218" t="s">
        <v>2222</v>
      </c>
      <c r="AI42" s="218" t="s">
        <v>2164</v>
      </c>
      <c r="AJ42" s="205"/>
      <c r="AK42" s="205"/>
      <c r="AL42" s="216"/>
      <c r="AM42" s="219" t="s">
        <v>2223</v>
      </c>
      <c r="AN42" s="219" t="s">
        <v>2166</v>
      </c>
      <c r="AO42" s="204"/>
      <c r="AP42" s="205"/>
      <c r="AQ42" s="216"/>
      <c r="AR42" s="218" t="s">
        <v>2224</v>
      </c>
      <c r="AS42" s="219" t="s">
        <v>2197</v>
      </c>
      <c r="AT42" s="205">
        <v>1515</v>
      </c>
      <c r="AU42" s="205">
        <v>596723</v>
      </c>
      <c r="AV42" s="280">
        <f>+AT42/AU42</f>
        <v>2.5388664422185837E-3</v>
      </c>
      <c r="AW42" s="219" t="s">
        <v>2225</v>
      </c>
      <c r="AX42" s="219" t="s">
        <v>2226</v>
      </c>
      <c r="AY42" s="204"/>
      <c r="AZ42" s="205"/>
      <c r="BA42" s="216"/>
      <c r="BB42" s="218" t="s">
        <v>4378</v>
      </c>
      <c r="BC42" s="218" t="s">
        <v>4355</v>
      </c>
      <c r="BD42" s="205"/>
      <c r="BE42" s="205"/>
      <c r="BF42" s="216"/>
      <c r="BG42" s="219" t="s">
        <v>4379</v>
      </c>
      <c r="BH42" s="219" t="s">
        <v>4363</v>
      </c>
      <c r="BI42" s="204">
        <v>3061</v>
      </c>
      <c r="BJ42" s="205">
        <v>487092</v>
      </c>
      <c r="BK42" s="280">
        <f>+BI42/BJ42</f>
        <v>6.284233779244989E-3</v>
      </c>
      <c r="BL42" s="218" t="s">
        <v>4380</v>
      </c>
      <c r="BM42" s="219" t="s">
        <v>4381</v>
      </c>
      <c r="BN42" s="205"/>
      <c r="BO42" s="205"/>
      <c r="BP42" s="216"/>
      <c r="BQ42" s="216"/>
      <c r="BR42" s="219"/>
      <c r="BS42" s="204"/>
      <c r="BT42" s="205"/>
      <c r="BU42" s="216"/>
      <c r="BV42" s="216"/>
      <c r="BW42" s="219"/>
      <c r="BX42" s="205"/>
      <c r="BY42" s="205"/>
      <c r="BZ42" s="216"/>
      <c r="CA42" s="216"/>
      <c r="CB42" s="219"/>
      <c r="CC42" s="233"/>
      <c r="CE42" s="240">
        <f>+(U42+Z42+AE42+AJ42+AO42+AT42+AY42+BD42+BI42+BN42+BS42+BX42)/4</f>
        <v>1695.75</v>
      </c>
      <c r="CF42" s="240">
        <f>+(V42+AA42+AF42+AK42+AP42+AU42+AZ42+BE42+BJ42+BO42+BT42+BY42)/4</f>
        <v>431441.25</v>
      </c>
      <c r="CG42" s="807">
        <f>+CE42/CF42</f>
        <v>3.9304308524045857E-3</v>
      </c>
      <c r="CH42" s="807">
        <f t="shared" si="33"/>
        <v>3.9304308524045857E-3</v>
      </c>
      <c r="CI42" s="807">
        <f t="shared" si="34"/>
        <v>1.7999999999999999E-2</v>
      </c>
      <c r="CJ42" s="307">
        <v>1</v>
      </c>
      <c r="CK42" s="195"/>
    </row>
    <row r="43" spans="2:89" ht="224.25" customHeight="1" x14ac:dyDescent="0.25">
      <c r="B43" s="175" t="s">
        <v>137</v>
      </c>
      <c r="C43" s="175" t="s">
        <v>1774</v>
      </c>
      <c r="D43" s="176" t="s">
        <v>2150</v>
      </c>
      <c r="E43" s="177" t="s">
        <v>2227</v>
      </c>
      <c r="F43" s="176" t="s">
        <v>2152</v>
      </c>
      <c r="G43" s="282" t="s">
        <v>2228</v>
      </c>
      <c r="H43" s="282" t="s">
        <v>2229</v>
      </c>
      <c r="I43" s="282" t="s">
        <v>2230</v>
      </c>
      <c r="J43" s="284" t="s">
        <v>1842</v>
      </c>
      <c r="K43" s="176" t="s">
        <v>2231</v>
      </c>
      <c r="L43" s="282" t="s">
        <v>2232</v>
      </c>
      <c r="M43" s="176" t="s">
        <v>2233</v>
      </c>
      <c r="N43" s="285" t="s">
        <v>1784</v>
      </c>
      <c r="O43" s="282" t="s">
        <v>2234</v>
      </c>
      <c r="P43" s="284" t="s">
        <v>1602</v>
      </c>
      <c r="Q43" s="222" t="s">
        <v>30</v>
      </c>
      <c r="R43" s="278">
        <v>0</v>
      </c>
      <c r="S43" s="257" t="s">
        <v>1847</v>
      </c>
      <c r="T43" s="278">
        <v>0.8</v>
      </c>
      <c r="U43" s="205"/>
      <c r="V43" s="205"/>
      <c r="W43" s="216"/>
      <c r="X43" s="217"/>
      <c r="Y43" s="218"/>
      <c r="Z43" s="205"/>
      <c r="AA43" s="205"/>
      <c r="AB43" s="216"/>
      <c r="AC43" s="216"/>
      <c r="AD43" s="219"/>
      <c r="AE43" s="204">
        <f>1186+62+1+330+30+168</f>
        <v>1777</v>
      </c>
      <c r="AF43" s="205">
        <v>2175</v>
      </c>
      <c r="AG43" s="216">
        <f t="shared" si="31"/>
        <v>0.81701149425287356</v>
      </c>
      <c r="AH43" s="218" t="s">
        <v>2235</v>
      </c>
      <c r="AI43" s="218" t="s">
        <v>2236</v>
      </c>
      <c r="AJ43" s="205"/>
      <c r="AK43" s="205"/>
      <c r="AL43" s="216"/>
      <c r="AM43" s="219" t="s">
        <v>2237</v>
      </c>
      <c r="AN43" s="219" t="s">
        <v>2166</v>
      </c>
      <c r="AO43" s="204"/>
      <c r="AP43" s="205"/>
      <c r="AQ43" s="216"/>
      <c r="AR43" s="218" t="s">
        <v>2238</v>
      </c>
      <c r="AS43" s="219" t="s">
        <v>2197</v>
      </c>
      <c r="AT43" s="205">
        <v>1775</v>
      </c>
      <c r="AU43" s="205">
        <v>2175</v>
      </c>
      <c r="AV43" s="286">
        <f t="shared" ref="AV43" si="38">+AT43/AU43</f>
        <v>0.81609195402298851</v>
      </c>
      <c r="AW43" s="219" t="s">
        <v>2239</v>
      </c>
      <c r="AX43" s="219" t="s">
        <v>2240</v>
      </c>
      <c r="AY43" s="204"/>
      <c r="AZ43" s="205"/>
      <c r="BA43" s="216"/>
      <c r="BB43" s="218" t="s">
        <v>4382</v>
      </c>
      <c r="BC43" s="218" t="s">
        <v>4355</v>
      </c>
      <c r="BD43" s="205"/>
      <c r="BE43" s="205"/>
      <c r="BF43" s="216"/>
      <c r="BG43" s="219" t="s">
        <v>4383</v>
      </c>
      <c r="BH43" s="219" t="s">
        <v>4363</v>
      </c>
      <c r="BI43" s="204">
        <v>1762</v>
      </c>
      <c r="BJ43" s="205">
        <v>2175</v>
      </c>
      <c r="BK43" s="286">
        <f t="shared" ref="BK43" si="39">+BI43/BJ43</f>
        <v>0.81011494252873562</v>
      </c>
      <c r="BL43" s="218" t="s">
        <v>4384</v>
      </c>
      <c r="BM43" s="218" t="s">
        <v>4385</v>
      </c>
      <c r="BN43" s="205"/>
      <c r="BO43" s="205"/>
      <c r="BP43" s="216"/>
      <c r="BQ43" s="216"/>
      <c r="BR43" s="219"/>
      <c r="BS43" s="204"/>
      <c r="BT43" s="205"/>
      <c r="BU43" s="216"/>
      <c r="BV43" s="216"/>
      <c r="BW43" s="219"/>
      <c r="BX43" s="205"/>
      <c r="BY43" s="205"/>
      <c r="BZ43" s="216"/>
      <c r="CA43" s="216"/>
      <c r="CB43" s="219"/>
      <c r="CC43" s="233"/>
      <c r="CE43" s="240">
        <f>+U43+Z43+AE43+AJ43+AO43+AT43+AY43+BD43+BI43+BN43+BS43+BX43</f>
        <v>5314</v>
      </c>
      <c r="CF43" s="240">
        <f>+V43+AA43+AF43+AK43+AP43+AU43+AZ43+BE43+BJ43+BO43+BT43+BY43</f>
        <v>6525</v>
      </c>
      <c r="CG43" s="307">
        <f t="shared" si="32"/>
        <v>0.81440613026819919</v>
      </c>
      <c r="CH43" s="307">
        <f t="shared" si="33"/>
        <v>0.81440613026819919</v>
      </c>
      <c r="CI43" s="307">
        <f t="shared" si="34"/>
        <v>0.8</v>
      </c>
      <c r="CJ43" s="307">
        <f t="shared" si="35"/>
        <v>1.018007662835249</v>
      </c>
      <c r="CK43" s="195"/>
    </row>
    <row r="44" spans="2:89" ht="180" x14ac:dyDescent="0.25">
      <c r="B44" s="175" t="s">
        <v>137</v>
      </c>
      <c r="C44" s="175" t="s">
        <v>138</v>
      </c>
      <c r="D44" s="175" t="s">
        <v>65</v>
      </c>
      <c r="E44" s="177" t="s">
        <v>2241</v>
      </c>
      <c r="F44" s="176" t="s">
        <v>4371</v>
      </c>
      <c r="G44" s="212" t="s">
        <v>2242</v>
      </c>
      <c r="H44" s="212" t="s">
        <v>2243</v>
      </c>
      <c r="I44" s="212" t="s">
        <v>2244</v>
      </c>
      <c r="J44" s="177" t="s">
        <v>1842</v>
      </c>
      <c r="K44" s="176" t="s">
        <v>2245</v>
      </c>
      <c r="L44" s="176" t="s">
        <v>2246</v>
      </c>
      <c r="M44" s="176" t="s">
        <v>2247</v>
      </c>
      <c r="N44" s="175" t="s">
        <v>1784</v>
      </c>
      <c r="O44" s="176" t="s">
        <v>2248</v>
      </c>
      <c r="P44" s="287" t="s">
        <v>1602</v>
      </c>
      <c r="Q44" s="183" t="s">
        <v>60</v>
      </c>
      <c r="R44" s="179">
        <v>0.97</v>
      </c>
      <c r="S44" s="288" t="s">
        <v>1784</v>
      </c>
      <c r="T44" s="278">
        <v>0.98</v>
      </c>
      <c r="U44" s="205"/>
      <c r="V44" s="205"/>
      <c r="W44" s="216"/>
      <c r="X44" s="218" t="s">
        <v>2249</v>
      </c>
      <c r="Y44" s="289" t="s">
        <v>2250</v>
      </c>
      <c r="Z44" s="205"/>
      <c r="AA44" s="205"/>
      <c r="AB44" s="216"/>
      <c r="AC44" s="218" t="s">
        <v>2251</v>
      </c>
      <c r="AD44" s="219" t="s">
        <v>2252</v>
      </c>
      <c r="AE44" s="204"/>
      <c r="AF44" s="205"/>
      <c r="AG44" s="216">
        <v>0</v>
      </c>
      <c r="AH44" s="218" t="s">
        <v>2253</v>
      </c>
      <c r="AI44" s="219" t="s">
        <v>2254</v>
      </c>
      <c r="AJ44" s="205"/>
      <c r="AK44" s="205"/>
      <c r="AL44" s="216"/>
      <c r="AM44" s="219" t="s">
        <v>2255</v>
      </c>
      <c r="AN44" s="219" t="s">
        <v>2256</v>
      </c>
      <c r="AO44" s="204"/>
      <c r="AP44" s="205"/>
      <c r="AQ44" s="216"/>
      <c r="AR44" s="218" t="s">
        <v>2257</v>
      </c>
      <c r="AS44" s="219" t="s">
        <v>2258</v>
      </c>
      <c r="AT44" s="205">
        <v>113648398233</v>
      </c>
      <c r="AU44" s="205">
        <v>121583513245</v>
      </c>
      <c r="AV44" s="216">
        <f>+AT44/AU44</f>
        <v>0.9347352712533471</v>
      </c>
      <c r="AW44" s="218" t="s">
        <v>2259</v>
      </c>
      <c r="AX44" s="219" t="s">
        <v>2260</v>
      </c>
      <c r="AY44" s="204"/>
      <c r="AZ44" s="205"/>
      <c r="BA44" s="216"/>
      <c r="BB44" s="219" t="s">
        <v>4386</v>
      </c>
      <c r="BC44" s="218" t="s">
        <v>4387</v>
      </c>
      <c r="BD44" s="205"/>
      <c r="BE44" s="205"/>
      <c r="BF44" s="216"/>
      <c r="BG44" s="219" t="s">
        <v>4388</v>
      </c>
      <c r="BH44" s="219" t="s">
        <v>4389</v>
      </c>
      <c r="BI44" s="809">
        <v>179932522036</v>
      </c>
      <c r="BJ44" s="809">
        <v>187867865209</v>
      </c>
      <c r="BK44" s="216">
        <f>+BI44/BJ44</f>
        <v>0.95776104037711796</v>
      </c>
      <c r="BL44" s="219" t="s">
        <v>4390</v>
      </c>
      <c r="BM44" s="218" t="s">
        <v>4391</v>
      </c>
      <c r="BN44" s="205"/>
      <c r="BO44" s="205"/>
      <c r="BP44" s="216"/>
      <c r="BQ44" s="216"/>
      <c r="BR44" s="219"/>
      <c r="BS44" s="204"/>
      <c r="BT44" s="205"/>
      <c r="BU44" s="216"/>
      <c r="BV44" s="216"/>
      <c r="BW44" s="219"/>
      <c r="BX44" s="205"/>
      <c r="BY44" s="205"/>
      <c r="BZ44" s="216"/>
      <c r="CA44" s="216"/>
      <c r="CB44" s="219"/>
      <c r="CC44" s="233"/>
      <c r="CE44" s="240">
        <f>+BI44</f>
        <v>179932522036</v>
      </c>
      <c r="CF44" s="240">
        <f>+BJ44</f>
        <v>187867865209</v>
      </c>
      <c r="CG44" s="307">
        <f t="shared" si="32"/>
        <v>0.95776104037711796</v>
      </c>
      <c r="CH44" s="307">
        <f t="shared" si="33"/>
        <v>0.95776104037711796</v>
      </c>
      <c r="CI44" s="307">
        <f t="shared" si="34"/>
        <v>0.98</v>
      </c>
      <c r="CJ44" s="307">
        <f t="shared" si="35"/>
        <v>0.97730718405828365</v>
      </c>
      <c r="CK44" s="195"/>
    </row>
    <row r="45" spans="2:89" ht="228" x14ac:dyDescent="0.25">
      <c r="B45" s="175" t="s">
        <v>137</v>
      </c>
      <c r="C45" s="175" t="s">
        <v>138</v>
      </c>
      <c r="D45" s="175" t="s">
        <v>65</v>
      </c>
      <c r="E45" s="177" t="s">
        <v>2261</v>
      </c>
      <c r="F45" s="176" t="s">
        <v>4371</v>
      </c>
      <c r="G45" s="212" t="s">
        <v>2262</v>
      </c>
      <c r="H45" s="212" t="s">
        <v>2263</v>
      </c>
      <c r="I45" s="212" t="s">
        <v>2264</v>
      </c>
      <c r="J45" s="177" t="s">
        <v>1842</v>
      </c>
      <c r="K45" s="176" t="s">
        <v>2265</v>
      </c>
      <c r="L45" s="176" t="s">
        <v>2266</v>
      </c>
      <c r="M45" s="176" t="s">
        <v>2267</v>
      </c>
      <c r="N45" s="175" t="s">
        <v>1784</v>
      </c>
      <c r="O45" s="176" t="s">
        <v>2268</v>
      </c>
      <c r="P45" s="287" t="s">
        <v>1582</v>
      </c>
      <c r="Q45" s="183" t="s">
        <v>30</v>
      </c>
      <c r="R45" s="179">
        <v>0.94</v>
      </c>
      <c r="S45" s="288" t="s">
        <v>1784</v>
      </c>
      <c r="T45" s="179">
        <v>1</v>
      </c>
      <c r="U45" s="205">
        <v>6</v>
      </c>
      <c r="V45" s="205">
        <v>6</v>
      </c>
      <c r="W45" s="216">
        <f>+U45/V45</f>
        <v>1</v>
      </c>
      <c r="X45" s="218" t="s">
        <v>2269</v>
      </c>
      <c r="Y45" s="289" t="s">
        <v>2270</v>
      </c>
      <c r="Z45" s="205">
        <v>21</v>
      </c>
      <c r="AA45" s="205">
        <v>22</v>
      </c>
      <c r="AB45" s="216">
        <f t="shared" ref="AB45" si="40">+Z45/AA45</f>
        <v>0.95454545454545459</v>
      </c>
      <c r="AC45" s="218" t="s">
        <v>2271</v>
      </c>
      <c r="AD45" s="290" t="s">
        <v>2272</v>
      </c>
      <c r="AE45" s="204">
        <v>23</v>
      </c>
      <c r="AF45" s="205">
        <v>23</v>
      </c>
      <c r="AG45" s="216">
        <f t="shared" ref="AG45" si="41">+AE45/AF45</f>
        <v>1</v>
      </c>
      <c r="AH45" s="218" t="s">
        <v>2273</v>
      </c>
      <c r="AI45" s="219" t="s">
        <v>2274</v>
      </c>
      <c r="AJ45" s="205">
        <v>22</v>
      </c>
      <c r="AK45" s="205">
        <v>22</v>
      </c>
      <c r="AL45" s="216">
        <v>1</v>
      </c>
      <c r="AM45" s="219" t="s">
        <v>2275</v>
      </c>
      <c r="AN45" s="219" t="s">
        <v>2276</v>
      </c>
      <c r="AO45" s="204">
        <v>23</v>
      </c>
      <c r="AP45" s="205">
        <v>23</v>
      </c>
      <c r="AQ45" s="216">
        <v>1</v>
      </c>
      <c r="AR45" s="219" t="s">
        <v>2277</v>
      </c>
      <c r="AS45" s="219" t="s">
        <v>2258</v>
      </c>
      <c r="AT45" s="205">
        <v>23</v>
      </c>
      <c r="AU45" s="205">
        <v>23</v>
      </c>
      <c r="AV45" s="216">
        <f t="shared" ref="AV45" si="42">+AT45/AU45</f>
        <v>1</v>
      </c>
      <c r="AW45" s="219" t="s">
        <v>2278</v>
      </c>
      <c r="AX45" s="219" t="s">
        <v>2279</v>
      </c>
      <c r="AY45" s="204">
        <v>27</v>
      </c>
      <c r="AZ45" s="205">
        <v>27</v>
      </c>
      <c r="BA45" s="216">
        <f>+AZ45/AY45</f>
        <v>1</v>
      </c>
      <c r="BB45" s="219" t="s">
        <v>4392</v>
      </c>
      <c r="BC45" s="218" t="s">
        <v>4387</v>
      </c>
      <c r="BD45" s="810">
        <v>22.666599999999999</v>
      </c>
      <c r="BE45" s="205">
        <v>23</v>
      </c>
      <c r="BF45" s="216">
        <f>+BD45/BE45</f>
        <v>0.98550434782608687</v>
      </c>
      <c r="BG45" s="219" t="s">
        <v>4393</v>
      </c>
      <c r="BH45" s="219" t="s">
        <v>4394</v>
      </c>
      <c r="BI45" s="204">
        <v>23</v>
      </c>
      <c r="BJ45" s="205">
        <v>23</v>
      </c>
      <c r="BK45" s="216">
        <f>+BI45/BJ45</f>
        <v>1</v>
      </c>
      <c r="BL45" s="216" t="s">
        <v>4395</v>
      </c>
      <c r="BM45" s="218" t="s">
        <v>4396</v>
      </c>
      <c r="BN45" s="205"/>
      <c r="BO45" s="205"/>
      <c r="BP45" s="216"/>
      <c r="BQ45" s="216"/>
      <c r="BR45" s="219"/>
      <c r="BS45" s="204"/>
      <c r="BT45" s="205"/>
      <c r="BU45" s="216"/>
      <c r="BV45" s="216"/>
      <c r="BW45" s="219"/>
      <c r="BX45" s="205"/>
      <c r="BY45" s="205"/>
      <c r="BZ45" s="216"/>
      <c r="CA45" s="216"/>
      <c r="CB45" s="219"/>
      <c r="CC45" s="233"/>
      <c r="CE45" s="240">
        <f>+U45+Z45+AE45+AJ45+AO45+AT45+AY45+BD45+BI45+BN45+BS45+BX45</f>
        <v>190.66659999999999</v>
      </c>
      <c r="CF45" s="240">
        <f>+V45+AA45+AF45+AK45+AP45+AU45+AZ45+BE45+BJ45+BO45+BT45+BY45</f>
        <v>192</v>
      </c>
      <c r="CG45" s="307">
        <f t="shared" si="32"/>
        <v>0.99305520833333327</v>
      </c>
      <c r="CH45" s="307">
        <f t="shared" si="33"/>
        <v>0.99305520833333327</v>
      </c>
      <c r="CI45" s="307">
        <f t="shared" si="34"/>
        <v>1</v>
      </c>
      <c r="CJ45" s="307">
        <f t="shared" si="35"/>
        <v>0.99305520833333327</v>
      </c>
      <c r="CK45" s="195"/>
    </row>
    <row r="46" spans="2:89" s="196" customFormat="1" ht="240" customHeight="1" x14ac:dyDescent="0.25">
      <c r="B46" s="175" t="s">
        <v>2300</v>
      </c>
      <c r="C46" s="175" t="s">
        <v>1774</v>
      </c>
      <c r="D46" s="213" t="s">
        <v>91</v>
      </c>
      <c r="E46" s="199" t="s">
        <v>2301</v>
      </c>
      <c r="F46" s="211" t="s">
        <v>2302</v>
      </c>
      <c r="G46" s="213" t="s">
        <v>2303</v>
      </c>
      <c r="H46" s="213" t="s">
        <v>2304</v>
      </c>
      <c r="I46" s="213" t="s">
        <v>2305</v>
      </c>
      <c r="J46" s="177" t="s">
        <v>1842</v>
      </c>
      <c r="K46" s="213" t="s">
        <v>2306</v>
      </c>
      <c r="L46" s="213" t="s">
        <v>2307</v>
      </c>
      <c r="M46" s="213" t="s">
        <v>2308</v>
      </c>
      <c r="N46" s="213" t="s">
        <v>1784</v>
      </c>
      <c r="O46" s="213" t="s">
        <v>2307</v>
      </c>
      <c r="P46" s="177" t="s">
        <v>1870</v>
      </c>
      <c r="Q46" s="222" t="s">
        <v>60</v>
      </c>
      <c r="R46" s="183">
        <v>0.26</v>
      </c>
      <c r="S46" s="226" t="s">
        <v>1784</v>
      </c>
      <c r="T46" s="183">
        <v>1</v>
      </c>
      <c r="U46" s="205"/>
      <c r="V46" s="205"/>
      <c r="W46" s="216"/>
      <c r="X46" s="206" t="s">
        <v>2309</v>
      </c>
      <c r="Y46" s="206" t="s">
        <v>2310</v>
      </c>
      <c r="Z46" s="205"/>
      <c r="AA46" s="205"/>
      <c r="AB46" s="216"/>
      <c r="AC46" s="206" t="s">
        <v>2311</v>
      </c>
      <c r="AD46" s="206" t="s">
        <v>2312</v>
      </c>
      <c r="AE46" s="205"/>
      <c r="AF46" s="205"/>
      <c r="AG46" s="216"/>
      <c r="AH46" s="206" t="s">
        <v>2313</v>
      </c>
      <c r="AI46" s="206" t="s">
        <v>2314</v>
      </c>
      <c r="AJ46" s="205"/>
      <c r="AK46" s="205"/>
      <c r="AL46" s="216"/>
      <c r="AM46" s="206" t="s">
        <v>2315</v>
      </c>
      <c r="AN46" s="206" t="s">
        <v>2316</v>
      </c>
      <c r="AO46" s="205"/>
      <c r="AP46" s="205"/>
      <c r="AQ46" s="216"/>
      <c r="AR46" s="206" t="s">
        <v>2317</v>
      </c>
      <c r="AS46" s="206" t="s">
        <v>2318</v>
      </c>
      <c r="AT46" s="234">
        <v>24</v>
      </c>
      <c r="AU46" s="234">
        <v>47</v>
      </c>
      <c r="AV46" s="216">
        <f>AT46/AU46</f>
        <v>0.51063829787234039</v>
      </c>
      <c r="AW46" s="206" t="s">
        <v>2319</v>
      </c>
      <c r="AX46" s="206" t="s">
        <v>2320</v>
      </c>
      <c r="AY46" s="234"/>
      <c r="AZ46" s="205"/>
      <c r="BA46" s="216"/>
      <c r="BB46" s="185" t="s">
        <v>4397</v>
      </c>
      <c r="BC46" s="185" t="s">
        <v>4398</v>
      </c>
      <c r="BD46" s="205"/>
      <c r="BE46" s="205"/>
      <c r="BF46" s="216"/>
      <c r="BG46" s="811" t="s">
        <v>4399</v>
      </c>
      <c r="BH46" s="185" t="s">
        <v>4400</v>
      </c>
      <c r="BI46" s="205"/>
      <c r="BJ46" s="205"/>
      <c r="BK46" s="216"/>
      <c r="BL46" s="812" t="s">
        <v>4401</v>
      </c>
      <c r="BM46" s="185" t="s">
        <v>4402</v>
      </c>
      <c r="BN46" s="205"/>
      <c r="BO46" s="205"/>
      <c r="BP46" s="216"/>
      <c r="BQ46" s="190"/>
      <c r="BR46" s="190"/>
      <c r="BS46" s="204"/>
      <c r="BT46" s="205"/>
      <c r="BU46" s="216"/>
      <c r="BV46" s="293"/>
      <c r="BW46" s="190"/>
      <c r="BX46" s="205"/>
      <c r="BY46" s="205"/>
      <c r="BZ46" s="216"/>
      <c r="CA46" s="219"/>
      <c r="CB46" s="219"/>
      <c r="CC46" s="233"/>
      <c r="CE46" s="277">
        <f>AT46</f>
        <v>24</v>
      </c>
      <c r="CF46" s="277">
        <f>AU46</f>
        <v>47</v>
      </c>
      <c r="CG46" s="420">
        <f t="shared" si="32"/>
        <v>0.51063829787234039</v>
      </c>
      <c r="CH46" s="420">
        <f t="shared" si="33"/>
        <v>0.51063829787234039</v>
      </c>
      <c r="CI46" s="420">
        <f t="shared" si="34"/>
        <v>1</v>
      </c>
      <c r="CJ46" s="420">
        <f t="shared" si="35"/>
        <v>0.51063829787234039</v>
      </c>
      <c r="CK46" s="261"/>
    </row>
    <row r="47" spans="2:89" s="192" customFormat="1" ht="409.5" x14ac:dyDescent="0.25">
      <c r="B47" s="175" t="s">
        <v>2300</v>
      </c>
      <c r="C47" s="175" t="s">
        <v>1774</v>
      </c>
      <c r="D47" s="213" t="s">
        <v>91</v>
      </c>
      <c r="E47" s="199" t="s">
        <v>2321</v>
      </c>
      <c r="F47" s="211" t="s">
        <v>2302</v>
      </c>
      <c r="G47" s="213" t="s">
        <v>2322</v>
      </c>
      <c r="H47" s="213" t="s">
        <v>2323</v>
      </c>
      <c r="I47" s="213" t="s">
        <v>2324</v>
      </c>
      <c r="J47" s="177" t="s">
        <v>1780</v>
      </c>
      <c r="K47" s="176" t="s">
        <v>2325</v>
      </c>
      <c r="L47" s="176" t="s">
        <v>2326</v>
      </c>
      <c r="M47" s="176" t="s">
        <v>2327</v>
      </c>
      <c r="N47" s="212" t="s">
        <v>1784</v>
      </c>
      <c r="O47" s="176" t="s">
        <v>2328</v>
      </c>
      <c r="P47" s="177" t="s">
        <v>1870</v>
      </c>
      <c r="Q47" s="222" t="s">
        <v>60</v>
      </c>
      <c r="R47" s="179" t="s">
        <v>1847</v>
      </c>
      <c r="S47" s="212" t="s">
        <v>1847</v>
      </c>
      <c r="T47" s="179">
        <v>0.05</v>
      </c>
      <c r="U47" s="182"/>
      <c r="V47" s="182"/>
      <c r="W47" s="183"/>
      <c r="X47" s="191"/>
      <c r="Y47" s="189"/>
      <c r="Z47" s="182"/>
      <c r="AA47" s="182"/>
      <c r="AB47" s="183"/>
      <c r="AC47" s="206" t="s">
        <v>2329</v>
      </c>
      <c r="AD47" s="206" t="s">
        <v>2310</v>
      </c>
      <c r="AE47" s="182"/>
      <c r="AF47" s="182"/>
      <c r="AG47" s="183"/>
      <c r="AH47" s="206" t="s">
        <v>2330</v>
      </c>
      <c r="AI47" s="206" t="s">
        <v>2331</v>
      </c>
      <c r="AJ47" s="182"/>
      <c r="AK47" s="182"/>
      <c r="AL47" s="183"/>
      <c r="AM47" s="206" t="s">
        <v>2332</v>
      </c>
      <c r="AN47" s="206" t="s">
        <v>2333</v>
      </c>
      <c r="AO47" s="205"/>
      <c r="AP47" s="182"/>
      <c r="AQ47" s="183"/>
      <c r="AR47" s="206" t="s">
        <v>4403</v>
      </c>
      <c r="AS47" s="206" t="s">
        <v>2318</v>
      </c>
      <c r="AT47" s="182">
        <v>1272.75</v>
      </c>
      <c r="AU47" s="182">
        <v>5581.75</v>
      </c>
      <c r="AV47" s="216">
        <f>AT47/AU47</f>
        <v>0.22801988623639541</v>
      </c>
      <c r="AW47" s="206" t="s">
        <v>4404</v>
      </c>
      <c r="AX47" s="206" t="s">
        <v>2334</v>
      </c>
      <c r="AY47" s="182"/>
      <c r="AZ47" s="182"/>
      <c r="BA47" s="183"/>
      <c r="BB47" s="185" t="s">
        <v>4405</v>
      </c>
      <c r="BC47" s="185" t="s">
        <v>4406</v>
      </c>
      <c r="BD47" s="182"/>
      <c r="BE47" s="182"/>
      <c r="BF47" s="183"/>
      <c r="BG47" s="184" t="s">
        <v>4407</v>
      </c>
      <c r="BH47" s="185" t="s">
        <v>4408</v>
      </c>
      <c r="BI47" s="182"/>
      <c r="BJ47" s="182"/>
      <c r="BK47" s="183"/>
      <c r="BL47" s="185" t="s">
        <v>4409</v>
      </c>
      <c r="BM47" s="185" t="s">
        <v>4402</v>
      </c>
      <c r="BN47" s="182"/>
      <c r="BO47" s="182"/>
      <c r="BP47" s="183"/>
      <c r="BQ47" s="183"/>
      <c r="BR47" s="190"/>
      <c r="BS47" s="186"/>
      <c r="BT47" s="182"/>
      <c r="BU47" s="183"/>
      <c r="BV47" s="183"/>
      <c r="BW47" s="190"/>
      <c r="BX47" s="182"/>
      <c r="BY47" s="182"/>
      <c r="BZ47" s="183"/>
      <c r="CA47" s="183"/>
      <c r="CB47" s="190"/>
      <c r="CC47" s="794"/>
      <c r="CE47" s="277">
        <f>+U47+Z47+AE47+AJ47+AO47+AT47+AY47+BD47+BI47+BN47+BS47+BX47</f>
        <v>1272.75</v>
      </c>
      <c r="CF47" s="277">
        <f>+V47+AA47+AF47+AK47+AP47+AU47+AZ47+BE47+BJ47+BO47+BT47+BY47</f>
        <v>5581.75</v>
      </c>
      <c r="CG47" s="420">
        <f t="shared" si="32"/>
        <v>0.22801988623639541</v>
      </c>
      <c r="CH47" s="420">
        <f t="shared" si="33"/>
        <v>0.22801988623639541</v>
      </c>
      <c r="CI47" s="420">
        <f t="shared" si="34"/>
        <v>0.05</v>
      </c>
      <c r="CJ47" s="420">
        <f t="shared" si="35"/>
        <v>4.5603977247279079</v>
      </c>
      <c r="CK47" s="261"/>
    </row>
    <row r="48" spans="2:89" s="196" customFormat="1" ht="241.5" customHeight="1" x14ac:dyDescent="0.25">
      <c r="B48" s="175" t="s">
        <v>177</v>
      </c>
      <c r="C48" s="200" t="s">
        <v>1774</v>
      </c>
      <c r="D48" s="175" t="s">
        <v>91</v>
      </c>
      <c r="E48" s="177" t="s">
        <v>2335</v>
      </c>
      <c r="F48" s="178" t="s">
        <v>2336</v>
      </c>
      <c r="G48" s="176" t="s">
        <v>2337</v>
      </c>
      <c r="H48" s="176" t="s">
        <v>2338</v>
      </c>
      <c r="I48" s="176" t="s">
        <v>2339</v>
      </c>
      <c r="J48" s="177" t="s">
        <v>1842</v>
      </c>
      <c r="K48" s="176" t="s">
        <v>2340</v>
      </c>
      <c r="L48" s="176" t="s">
        <v>2341</v>
      </c>
      <c r="M48" s="213" t="s">
        <v>2342</v>
      </c>
      <c r="N48" s="176" t="s">
        <v>2343</v>
      </c>
      <c r="O48" s="176" t="s">
        <v>2344</v>
      </c>
      <c r="P48" s="287" t="s">
        <v>1582</v>
      </c>
      <c r="Q48" s="222" t="s">
        <v>30</v>
      </c>
      <c r="R48" s="179">
        <v>0.90728566590186488</v>
      </c>
      <c r="S48" s="175" t="s">
        <v>1784</v>
      </c>
      <c r="T48" s="179">
        <v>1</v>
      </c>
      <c r="U48" s="205">
        <v>14483225643</v>
      </c>
      <c r="V48" s="205">
        <v>18585853137</v>
      </c>
      <c r="W48" s="216">
        <f>+U48/V48</f>
        <v>0.77926073859732337</v>
      </c>
      <c r="X48" s="206" t="s">
        <v>2345</v>
      </c>
      <c r="Y48" s="206" t="s">
        <v>1817</v>
      </c>
      <c r="Z48" s="205">
        <v>37780056026</v>
      </c>
      <c r="AA48" s="205">
        <v>44896472072</v>
      </c>
      <c r="AB48" s="216">
        <f t="shared" ref="AB48:AB49" si="43">+Z48/AA48</f>
        <v>0.841492756166064</v>
      </c>
      <c r="AC48" s="206" t="s">
        <v>2346</v>
      </c>
      <c r="AD48" s="207" t="s">
        <v>1817</v>
      </c>
      <c r="AE48" s="204">
        <v>51925881011</v>
      </c>
      <c r="AF48" s="205">
        <v>61514086090</v>
      </c>
      <c r="AG48" s="216">
        <f t="shared" ref="AG48:AG49" si="44">+AE48/AF48</f>
        <v>0.84412992716868629</v>
      </c>
      <c r="AH48" s="206" t="s">
        <v>2347</v>
      </c>
      <c r="AI48" s="207" t="s">
        <v>1789</v>
      </c>
      <c r="AJ48" s="205">
        <v>67953563280</v>
      </c>
      <c r="AK48" s="205">
        <v>68078631851</v>
      </c>
      <c r="AL48" s="286">
        <f t="shared" ref="AL48:AL49" si="45">+AJ48/AK48</f>
        <v>0.99816288066314651</v>
      </c>
      <c r="AM48" s="206" t="s">
        <v>2348</v>
      </c>
      <c r="AN48" s="207" t="s">
        <v>2349</v>
      </c>
      <c r="AO48" s="204">
        <v>81620998021</v>
      </c>
      <c r="AP48" s="205">
        <v>85286152777</v>
      </c>
      <c r="AQ48" s="216">
        <f t="shared" ref="AQ48:AQ49" si="46">+AO48/AP48</f>
        <v>0.95702520706282324</v>
      </c>
      <c r="AR48" s="206" t="s">
        <v>2350</v>
      </c>
      <c r="AS48" s="207" t="s">
        <v>2351</v>
      </c>
      <c r="AT48" s="205">
        <v>96222698973</v>
      </c>
      <c r="AU48" s="205">
        <v>98822284155</v>
      </c>
      <c r="AV48" s="216">
        <f t="shared" ref="AV48:AV49" si="47">+AT48/AU48</f>
        <v>0.97369434228091079</v>
      </c>
      <c r="AW48" s="206" t="s">
        <v>2352</v>
      </c>
      <c r="AX48" s="207" t="s">
        <v>2353</v>
      </c>
      <c r="AY48" s="205">
        <v>83477825270</v>
      </c>
      <c r="AZ48" s="205">
        <v>84438464097</v>
      </c>
      <c r="BA48" s="216">
        <f>+AY48/AZ48</f>
        <v>0.98862320818748606</v>
      </c>
      <c r="BB48" s="206" t="s">
        <v>4410</v>
      </c>
      <c r="BC48" s="207" t="s">
        <v>4217</v>
      </c>
      <c r="BD48" s="205">
        <v>96066218317</v>
      </c>
      <c r="BE48" s="205">
        <v>96070355659</v>
      </c>
      <c r="BF48" s="216">
        <f>+BD48/BE48</f>
        <v>0.99995693424915921</v>
      </c>
      <c r="BG48" s="206" t="s">
        <v>4411</v>
      </c>
      <c r="BH48" s="207" t="s">
        <v>4412</v>
      </c>
      <c r="BI48" s="204">
        <v>98776877692</v>
      </c>
      <c r="BJ48" s="205">
        <v>98850799563</v>
      </c>
      <c r="BK48" s="216">
        <f>+BI48/BJ48</f>
        <v>0.99925218742461575</v>
      </c>
      <c r="BL48" s="206" t="s">
        <v>4413</v>
      </c>
      <c r="BM48" s="206" t="s">
        <v>4414</v>
      </c>
      <c r="BN48" s="205"/>
      <c r="BO48" s="205"/>
      <c r="BP48" s="216"/>
      <c r="BQ48" s="216"/>
      <c r="BR48" s="219"/>
      <c r="BS48" s="204"/>
      <c r="BT48" s="205"/>
      <c r="BU48" s="216"/>
      <c r="BV48" s="216"/>
      <c r="BW48" s="219"/>
      <c r="BX48" s="205"/>
      <c r="BY48" s="205"/>
      <c r="BZ48" s="216"/>
      <c r="CA48" s="216"/>
      <c r="CB48" s="219"/>
      <c r="CC48" s="233"/>
      <c r="CE48" s="193">
        <f t="shared" ref="CE48:CF49" si="48">+U48+Z48+AE48+AJ48+AO48+AT48+AY48+BD48+BI48+BN48+BS48+BX48</f>
        <v>628307344233</v>
      </c>
      <c r="CF48" s="193">
        <f t="shared" si="48"/>
        <v>656543099401</v>
      </c>
      <c r="CG48" s="194">
        <f>+CE48/CF48</f>
        <v>0.95699329534685385</v>
      </c>
      <c r="CH48" s="194">
        <f>+CG48</f>
        <v>0.95699329534685385</v>
      </c>
      <c r="CI48" s="194">
        <f>+T48</f>
        <v>1</v>
      </c>
      <c r="CJ48" s="194">
        <f>+CH48/CI48</f>
        <v>0.95699329534685385</v>
      </c>
      <c r="CK48" s="261"/>
    </row>
    <row r="49" spans="2:89" s="196" customFormat="1" ht="277.5" customHeight="1" x14ac:dyDescent="0.25">
      <c r="B49" s="175" t="s">
        <v>177</v>
      </c>
      <c r="C49" s="200" t="s">
        <v>1774</v>
      </c>
      <c r="D49" s="175" t="s">
        <v>91</v>
      </c>
      <c r="E49" s="177" t="s">
        <v>2354</v>
      </c>
      <c r="F49" s="178" t="s">
        <v>2336</v>
      </c>
      <c r="G49" s="176" t="s">
        <v>2355</v>
      </c>
      <c r="H49" s="176" t="s">
        <v>2356</v>
      </c>
      <c r="I49" s="176" t="s">
        <v>2357</v>
      </c>
      <c r="J49" s="177" t="s">
        <v>1842</v>
      </c>
      <c r="K49" s="176" t="s">
        <v>2358</v>
      </c>
      <c r="L49" s="176" t="s">
        <v>2359</v>
      </c>
      <c r="M49" s="176" t="s">
        <v>2360</v>
      </c>
      <c r="N49" s="176" t="s">
        <v>2343</v>
      </c>
      <c r="O49" s="176" t="s">
        <v>2361</v>
      </c>
      <c r="P49" s="287" t="s">
        <v>1582</v>
      </c>
      <c r="Q49" s="222" t="s">
        <v>30</v>
      </c>
      <c r="R49" s="179">
        <v>0.8</v>
      </c>
      <c r="S49" s="175" t="s">
        <v>1784</v>
      </c>
      <c r="T49" s="179">
        <v>1</v>
      </c>
      <c r="U49" s="205">
        <v>13</v>
      </c>
      <c r="V49" s="205">
        <v>13</v>
      </c>
      <c r="W49" s="216">
        <f>+U49/V49</f>
        <v>1</v>
      </c>
      <c r="X49" s="206" t="s">
        <v>2362</v>
      </c>
      <c r="Y49" s="206" t="s">
        <v>1817</v>
      </c>
      <c r="Z49" s="205">
        <v>10</v>
      </c>
      <c r="AA49" s="205">
        <v>12</v>
      </c>
      <c r="AB49" s="216">
        <f t="shared" si="43"/>
        <v>0.83333333333333337</v>
      </c>
      <c r="AC49" s="206" t="s">
        <v>2363</v>
      </c>
      <c r="AD49" s="207" t="s">
        <v>1817</v>
      </c>
      <c r="AE49" s="204">
        <v>12</v>
      </c>
      <c r="AF49" s="205">
        <v>13</v>
      </c>
      <c r="AG49" s="216">
        <f t="shared" si="44"/>
        <v>0.92307692307692313</v>
      </c>
      <c r="AH49" s="206" t="s">
        <v>2364</v>
      </c>
      <c r="AI49" s="207" t="s">
        <v>1789</v>
      </c>
      <c r="AJ49" s="205">
        <v>15</v>
      </c>
      <c r="AK49" s="205">
        <v>15</v>
      </c>
      <c r="AL49" s="216">
        <f t="shared" si="45"/>
        <v>1</v>
      </c>
      <c r="AM49" s="206" t="s">
        <v>2365</v>
      </c>
      <c r="AN49" s="207" t="s">
        <v>2349</v>
      </c>
      <c r="AO49" s="204">
        <v>14</v>
      </c>
      <c r="AP49" s="205">
        <v>14</v>
      </c>
      <c r="AQ49" s="216">
        <f t="shared" si="46"/>
        <v>1</v>
      </c>
      <c r="AR49" s="206" t="s">
        <v>2366</v>
      </c>
      <c r="AS49" s="207" t="s">
        <v>2351</v>
      </c>
      <c r="AT49" s="205">
        <v>14</v>
      </c>
      <c r="AU49" s="205">
        <v>15</v>
      </c>
      <c r="AV49" s="216">
        <f t="shared" si="47"/>
        <v>0.93333333333333335</v>
      </c>
      <c r="AW49" s="206" t="s">
        <v>2367</v>
      </c>
      <c r="AX49" s="207" t="s">
        <v>2353</v>
      </c>
      <c r="AY49" s="205">
        <v>15</v>
      </c>
      <c r="AZ49" s="205">
        <v>16</v>
      </c>
      <c r="BA49" s="216">
        <f t="shared" ref="BA49" si="49">+AY49/AZ49</f>
        <v>0.9375</v>
      </c>
      <c r="BB49" s="206" t="s">
        <v>4415</v>
      </c>
      <c r="BC49" s="207" t="s">
        <v>4217</v>
      </c>
      <c r="BD49" s="205">
        <v>14</v>
      </c>
      <c r="BE49" s="205">
        <v>15</v>
      </c>
      <c r="BF49" s="216">
        <f t="shared" ref="BF49" si="50">+BD49/BE49</f>
        <v>0.93333333333333335</v>
      </c>
      <c r="BG49" s="206" t="s">
        <v>4416</v>
      </c>
      <c r="BH49" s="207" t="s">
        <v>4412</v>
      </c>
      <c r="BI49" s="204">
        <v>15</v>
      </c>
      <c r="BJ49" s="205">
        <v>15</v>
      </c>
      <c r="BK49" s="216">
        <f t="shared" ref="BK49" si="51">+BI49/BJ49</f>
        <v>1</v>
      </c>
      <c r="BL49" s="206" t="s">
        <v>4417</v>
      </c>
      <c r="BM49" s="206" t="s">
        <v>4414</v>
      </c>
      <c r="BN49" s="205"/>
      <c r="BO49" s="205"/>
      <c r="BP49" s="216"/>
      <c r="BQ49" s="216"/>
      <c r="BR49" s="219"/>
      <c r="BS49" s="204"/>
      <c r="BT49" s="205"/>
      <c r="BU49" s="216"/>
      <c r="BV49" s="216"/>
      <c r="BW49" s="219"/>
      <c r="BX49" s="205"/>
      <c r="BY49" s="205"/>
      <c r="BZ49" s="216"/>
      <c r="CA49" s="216"/>
      <c r="CB49" s="219"/>
      <c r="CC49" s="233"/>
      <c r="CE49" s="195">
        <f t="shared" si="48"/>
        <v>122</v>
      </c>
      <c r="CF49" s="195">
        <f t="shared" si="48"/>
        <v>128</v>
      </c>
      <c r="CG49" s="194">
        <f>+CE49/CF49</f>
        <v>0.953125</v>
      </c>
      <c r="CH49" s="194">
        <f>+CG49</f>
        <v>0.953125</v>
      </c>
      <c r="CI49" s="194">
        <f>+T49</f>
        <v>1</v>
      </c>
      <c r="CJ49" s="194">
        <f>+CH49/CI49</f>
        <v>0.953125</v>
      </c>
      <c r="CK49" s="261"/>
    </row>
    <row r="50" spans="2:89" s="196" customFormat="1" ht="192" x14ac:dyDescent="0.25">
      <c r="B50" s="175" t="s">
        <v>187</v>
      </c>
      <c r="C50" s="175" t="s">
        <v>1847</v>
      </c>
      <c r="D50" s="175" t="s">
        <v>65</v>
      </c>
      <c r="E50" s="175" t="s">
        <v>2368</v>
      </c>
      <c r="F50" s="176" t="s">
        <v>2152</v>
      </c>
      <c r="G50" s="294" t="s">
        <v>2369</v>
      </c>
      <c r="H50" s="294" t="s">
        <v>2370</v>
      </c>
      <c r="I50" s="294" t="s">
        <v>2371</v>
      </c>
      <c r="J50" s="294" t="s">
        <v>1842</v>
      </c>
      <c r="K50" s="294" t="s">
        <v>2372</v>
      </c>
      <c r="L50" s="294" t="s">
        <v>2373</v>
      </c>
      <c r="M50" s="294" t="s">
        <v>2374</v>
      </c>
      <c r="N50" s="294" t="s">
        <v>2375</v>
      </c>
      <c r="O50" s="294" t="s">
        <v>2376</v>
      </c>
      <c r="P50" s="294" t="s">
        <v>1870</v>
      </c>
      <c r="Q50" s="222" t="s">
        <v>30</v>
      </c>
      <c r="R50" s="295">
        <v>0.95</v>
      </c>
      <c r="S50" s="175" t="s">
        <v>1784</v>
      </c>
      <c r="T50" s="183">
        <v>1</v>
      </c>
      <c r="U50" s="236"/>
      <c r="V50" s="236"/>
      <c r="W50" s="237"/>
      <c r="X50" s="218" t="s">
        <v>2377</v>
      </c>
      <c r="Y50" s="218" t="s">
        <v>2378</v>
      </c>
      <c r="Z50" s="236"/>
      <c r="AA50" s="236"/>
      <c r="AB50" s="237"/>
      <c r="AC50" s="218" t="s">
        <v>2379</v>
      </c>
      <c r="AD50" s="219" t="s">
        <v>2378</v>
      </c>
      <c r="AE50" s="296"/>
      <c r="AF50" s="236"/>
      <c r="AG50" s="237"/>
      <c r="AH50" s="297" t="s">
        <v>2380</v>
      </c>
      <c r="AI50" s="219" t="s">
        <v>2381</v>
      </c>
      <c r="AJ50" s="236"/>
      <c r="AK50" s="236"/>
      <c r="AL50" s="237"/>
      <c r="AM50" s="297" t="s">
        <v>2382</v>
      </c>
      <c r="AN50" s="219" t="s">
        <v>2383</v>
      </c>
      <c r="AO50" s="296"/>
      <c r="AP50" s="236"/>
      <c r="AQ50" s="237"/>
      <c r="AR50" s="218" t="s">
        <v>2384</v>
      </c>
      <c r="AS50" s="219" t="s">
        <v>2385</v>
      </c>
      <c r="AT50" s="205">
        <v>18</v>
      </c>
      <c r="AU50" s="205">
        <v>18</v>
      </c>
      <c r="AV50" s="179">
        <f>AT50/AU50*100%</f>
        <v>1</v>
      </c>
      <c r="AW50" s="218" t="s">
        <v>2386</v>
      </c>
      <c r="AX50" s="219" t="s">
        <v>2387</v>
      </c>
      <c r="AY50" s="296"/>
      <c r="AZ50" s="236"/>
      <c r="BA50" s="237"/>
      <c r="BB50" s="218"/>
      <c r="BC50" s="219" t="s">
        <v>4418</v>
      </c>
      <c r="BD50" s="236"/>
      <c r="BE50" s="236"/>
      <c r="BF50" s="237"/>
      <c r="BG50" s="218"/>
      <c r="BH50" s="219" t="s">
        <v>4418</v>
      </c>
      <c r="BI50" s="296"/>
      <c r="BJ50" s="236"/>
      <c r="BK50" s="237"/>
      <c r="BL50" s="297" t="s">
        <v>4419</v>
      </c>
      <c r="BM50" s="219" t="s">
        <v>4420</v>
      </c>
      <c r="BN50" s="236"/>
      <c r="BO50" s="236"/>
      <c r="BP50" s="237"/>
      <c r="BQ50" s="218"/>
      <c r="BR50" s="219"/>
      <c r="BS50" s="204"/>
      <c r="BT50" s="205"/>
      <c r="BU50" s="216"/>
      <c r="BV50" s="218"/>
      <c r="BW50" s="219"/>
      <c r="BX50" s="205"/>
      <c r="BY50" s="205"/>
      <c r="BZ50" s="216"/>
      <c r="CA50" s="219"/>
      <c r="CB50" s="219"/>
      <c r="CC50" s="219"/>
      <c r="CE50" s="298">
        <f>+AT50+BX50</f>
        <v>18</v>
      </c>
      <c r="CF50" s="299">
        <f t="shared" ref="CF50" si="52">+AU50+BY50</f>
        <v>18</v>
      </c>
      <c r="CG50" s="194">
        <f t="shared" si="32"/>
        <v>1</v>
      </c>
      <c r="CH50" s="194">
        <f t="shared" si="33"/>
        <v>1</v>
      </c>
      <c r="CI50" s="194">
        <f t="shared" si="34"/>
        <v>1</v>
      </c>
      <c r="CJ50" s="194">
        <f t="shared" si="35"/>
        <v>1</v>
      </c>
      <c r="CK50" s="195"/>
    </row>
    <row r="51" spans="2:89" s="196" customFormat="1" ht="235.5" customHeight="1" x14ac:dyDescent="0.25">
      <c r="B51" s="175" t="s">
        <v>187</v>
      </c>
      <c r="C51" s="175" t="s">
        <v>1847</v>
      </c>
      <c r="D51" s="175" t="s">
        <v>65</v>
      </c>
      <c r="E51" s="175" t="s">
        <v>2388</v>
      </c>
      <c r="F51" s="176" t="s">
        <v>2152</v>
      </c>
      <c r="G51" s="294" t="s">
        <v>2389</v>
      </c>
      <c r="H51" s="294" t="s">
        <v>2390</v>
      </c>
      <c r="I51" s="294" t="s">
        <v>2391</v>
      </c>
      <c r="J51" s="294" t="s">
        <v>1842</v>
      </c>
      <c r="K51" s="294" t="s">
        <v>2392</v>
      </c>
      <c r="L51" s="294" t="s">
        <v>2393</v>
      </c>
      <c r="M51" s="294" t="s">
        <v>2394</v>
      </c>
      <c r="N51" s="294" t="s">
        <v>2375</v>
      </c>
      <c r="O51" s="200" t="s">
        <v>2395</v>
      </c>
      <c r="P51" s="294" t="s">
        <v>1870</v>
      </c>
      <c r="Q51" s="222" t="s">
        <v>30</v>
      </c>
      <c r="R51" s="300">
        <v>1</v>
      </c>
      <c r="S51" s="175" t="s">
        <v>1784</v>
      </c>
      <c r="T51" s="179">
        <v>1</v>
      </c>
      <c r="U51" s="236"/>
      <c r="V51" s="236"/>
      <c r="W51" s="237"/>
      <c r="X51" s="218" t="s">
        <v>2396</v>
      </c>
      <c r="Y51" s="218" t="s">
        <v>2378</v>
      </c>
      <c r="Z51" s="236"/>
      <c r="AA51" s="236"/>
      <c r="AB51" s="237"/>
      <c r="AC51" s="218" t="s">
        <v>2397</v>
      </c>
      <c r="AD51" s="219" t="s">
        <v>2378</v>
      </c>
      <c r="AE51" s="296"/>
      <c r="AF51" s="236"/>
      <c r="AG51" s="237"/>
      <c r="AH51" s="218" t="s">
        <v>2398</v>
      </c>
      <c r="AI51" s="219" t="s">
        <v>2381</v>
      </c>
      <c r="AJ51" s="236"/>
      <c r="AK51" s="236"/>
      <c r="AL51" s="237"/>
      <c r="AM51" s="218" t="s">
        <v>2399</v>
      </c>
      <c r="AN51" s="219" t="s">
        <v>2383</v>
      </c>
      <c r="AO51" s="296"/>
      <c r="AP51" s="236"/>
      <c r="AQ51" s="237"/>
      <c r="AR51" s="218" t="s">
        <v>2400</v>
      </c>
      <c r="AS51" s="219" t="s">
        <v>2385</v>
      </c>
      <c r="AT51" s="205">
        <v>281</v>
      </c>
      <c r="AU51" s="205">
        <v>309</v>
      </c>
      <c r="AV51" s="179">
        <f>AT51/AU51*100%</f>
        <v>0.90938511326860838</v>
      </c>
      <c r="AW51" s="218" t="s">
        <v>2401</v>
      </c>
      <c r="AX51" s="219" t="s">
        <v>2402</v>
      </c>
      <c r="AY51" s="296"/>
      <c r="AZ51" s="236"/>
      <c r="BA51" s="237"/>
      <c r="BB51" s="218"/>
      <c r="BC51" s="219" t="s">
        <v>4418</v>
      </c>
      <c r="BD51" s="236"/>
      <c r="BE51" s="236"/>
      <c r="BF51" s="237"/>
      <c r="BG51" s="218"/>
      <c r="BH51" s="219" t="s">
        <v>4418</v>
      </c>
      <c r="BI51" s="296"/>
      <c r="BJ51" s="236"/>
      <c r="BK51" s="237"/>
      <c r="BL51" s="218" t="s">
        <v>4421</v>
      </c>
      <c r="BM51" s="219" t="s">
        <v>4422</v>
      </c>
      <c r="BN51" s="236"/>
      <c r="BO51" s="236"/>
      <c r="BP51" s="237"/>
      <c r="BQ51" s="218"/>
      <c r="BR51" s="219"/>
      <c r="BS51" s="204"/>
      <c r="BT51" s="205"/>
      <c r="BU51" s="216"/>
      <c r="BV51" s="218"/>
      <c r="BW51" s="219"/>
      <c r="BX51" s="205"/>
      <c r="BY51" s="182"/>
      <c r="BZ51" s="216"/>
      <c r="CA51" s="297"/>
      <c r="CB51" s="190"/>
      <c r="CC51" s="301"/>
      <c r="CE51" s="299">
        <f t="shared" ref="CE51:CF52" si="53">+AT51+BX51</f>
        <v>281</v>
      </c>
      <c r="CF51" s="299">
        <f t="shared" si="53"/>
        <v>309</v>
      </c>
      <c r="CG51" s="194">
        <f t="shared" si="32"/>
        <v>0.90938511326860838</v>
      </c>
      <c r="CH51" s="194">
        <f t="shared" si="33"/>
        <v>0.90938511326860838</v>
      </c>
      <c r="CI51" s="194">
        <f t="shared" si="34"/>
        <v>1</v>
      </c>
      <c r="CJ51" s="194">
        <f t="shared" si="35"/>
        <v>0.90938511326860838</v>
      </c>
      <c r="CK51" s="195"/>
    </row>
    <row r="52" spans="2:89" s="196" customFormat="1" ht="258.75" x14ac:dyDescent="0.25">
      <c r="B52" s="175" t="s">
        <v>187</v>
      </c>
      <c r="C52" s="175" t="s">
        <v>1847</v>
      </c>
      <c r="D52" s="175" t="s">
        <v>65</v>
      </c>
      <c r="E52" s="175" t="s">
        <v>2403</v>
      </c>
      <c r="F52" s="176" t="s">
        <v>2152</v>
      </c>
      <c r="G52" s="200" t="s">
        <v>2404</v>
      </c>
      <c r="H52" s="200" t="s">
        <v>2405</v>
      </c>
      <c r="I52" s="200" t="s">
        <v>2406</v>
      </c>
      <c r="J52" s="200" t="s">
        <v>1780</v>
      </c>
      <c r="K52" s="200" t="s">
        <v>2407</v>
      </c>
      <c r="L52" s="200" t="s">
        <v>2408</v>
      </c>
      <c r="M52" s="200" t="s">
        <v>2409</v>
      </c>
      <c r="N52" s="200" t="s">
        <v>2375</v>
      </c>
      <c r="O52" s="200" t="s">
        <v>2410</v>
      </c>
      <c r="P52" s="200" t="s">
        <v>1870</v>
      </c>
      <c r="Q52" s="222" t="s">
        <v>30</v>
      </c>
      <c r="R52" s="295">
        <v>0.84</v>
      </c>
      <c r="S52" s="225" t="s">
        <v>1784</v>
      </c>
      <c r="T52" s="183">
        <v>0.85</v>
      </c>
      <c r="U52" s="236"/>
      <c r="V52" s="236"/>
      <c r="W52" s="237"/>
      <c r="X52" s="218" t="s">
        <v>2411</v>
      </c>
      <c r="Y52" s="218" t="s">
        <v>2378</v>
      </c>
      <c r="Z52" s="236"/>
      <c r="AA52" s="236"/>
      <c r="AB52" s="237"/>
      <c r="AC52" s="218" t="s">
        <v>2412</v>
      </c>
      <c r="AD52" s="219" t="s">
        <v>2378</v>
      </c>
      <c r="AE52" s="296"/>
      <c r="AF52" s="236"/>
      <c r="AG52" s="237"/>
      <c r="AH52" s="218" t="s">
        <v>2413</v>
      </c>
      <c r="AI52" s="219" t="s">
        <v>2381</v>
      </c>
      <c r="AJ52" s="236"/>
      <c r="AK52" s="236"/>
      <c r="AL52" s="237"/>
      <c r="AM52" s="218" t="s">
        <v>2414</v>
      </c>
      <c r="AN52" s="219" t="s">
        <v>2383</v>
      </c>
      <c r="AO52" s="296"/>
      <c r="AP52" s="236"/>
      <c r="AQ52" s="237"/>
      <c r="AR52" s="218" t="s">
        <v>2415</v>
      </c>
      <c r="AS52" s="219" t="s">
        <v>2385</v>
      </c>
      <c r="AT52" s="205">
        <v>397</v>
      </c>
      <c r="AU52" s="205">
        <v>437</v>
      </c>
      <c r="AV52" s="183">
        <f>AT52/AU52*100%</f>
        <v>0.90846681922196793</v>
      </c>
      <c r="AW52" s="302" t="s">
        <v>2416</v>
      </c>
      <c r="AX52" s="251" t="s">
        <v>2417</v>
      </c>
      <c r="AY52" s="296"/>
      <c r="AZ52" s="236"/>
      <c r="BA52" s="237"/>
      <c r="BB52" s="218"/>
      <c r="BC52" s="219" t="s">
        <v>4418</v>
      </c>
      <c r="BD52" s="236"/>
      <c r="BE52" s="236"/>
      <c r="BF52" s="237"/>
      <c r="BG52" s="218"/>
      <c r="BH52" s="219" t="s">
        <v>4418</v>
      </c>
      <c r="BI52" s="296"/>
      <c r="BJ52" s="236"/>
      <c r="BK52" s="237"/>
      <c r="BL52" s="218" t="s">
        <v>4423</v>
      </c>
      <c r="BM52" s="219" t="s">
        <v>4420</v>
      </c>
      <c r="BN52" s="236"/>
      <c r="BO52" s="236"/>
      <c r="BP52" s="237"/>
      <c r="BQ52" s="218"/>
      <c r="BR52" s="219"/>
      <c r="BS52" s="204"/>
      <c r="BT52" s="205"/>
      <c r="BU52" s="216"/>
      <c r="BV52" s="218"/>
      <c r="BW52" s="219"/>
      <c r="BX52" s="182"/>
      <c r="BY52" s="205"/>
      <c r="BZ52" s="216"/>
      <c r="CA52" s="218"/>
      <c r="CB52" s="219"/>
      <c r="CC52" s="301"/>
      <c r="CE52" s="299">
        <f t="shared" si="53"/>
        <v>397</v>
      </c>
      <c r="CF52" s="299">
        <f t="shared" si="53"/>
        <v>437</v>
      </c>
      <c r="CG52" s="194">
        <f t="shared" si="32"/>
        <v>0.90846681922196793</v>
      </c>
      <c r="CH52" s="194">
        <f t="shared" si="33"/>
        <v>0.90846681922196793</v>
      </c>
      <c r="CI52" s="194">
        <f t="shared" si="34"/>
        <v>0.85</v>
      </c>
      <c r="CJ52" s="194">
        <f t="shared" si="35"/>
        <v>1.0687844932023152</v>
      </c>
      <c r="CK52" s="195"/>
    </row>
    <row r="53" spans="2:89" s="196" customFormat="1" ht="258.75" customHeight="1" x14ac:dyDescent="0.25">
      <c r="B53" s="175" t="s">
        <v>187</v>
      </c>
      <c r="C53" s="175" t="s">
        <v>1847</v>
      </c>
      <c r="D53" s="175" t="s">
        <v>65</v>
      </c>
      <c r="E53" s="175" t="s">
        <v>2418</v>
      </c>
      <c r="F53" s="176" t="s">
        <v>2419</v>
      </c>
      <c r="G53" s="200" t="s">
        <v>2420</v>
      </c>
      <c r="H53" s="200" t="s">
        <v>2421</v>
      </c>
      <c r="I53" s="200" t="s">
        <v>2422</v>
      </c>
      <c r="J53" s="200" t="s">
        <v>1780</v>
      </c>
      <c r="K53" s="200" t="s">
        <v>2423</v>
      </c>
      <c r="L53" s="200" t="s">
        <v>2424</v>
      </c>
      <c r="M53" s="200" t="s">
        <v>2425</v>
      </c>
      <c r="N53" s="200" t="s">
        <v>2375</v>
      </c>
      <c r="O53" s="200" t="s">
        <v>2426</v>
      </c>
      <c r="P53" s="200" t="s">
        <v>1582</v>
      </c>
      <c r="Q53" s="222" t="s">
        <v>30</v>
      </c>
      <c r="R53" s="295">
        <v>0.72</v>
      </c>
      <c r="S53" s="225" t="s">
        <v>1784</v>
      </c>
      <c r="T53" s="183">
        <v>0.75</v>
      </c>
      <c r="U53" s="205"/>
      <c r="V53" s="205"/>
      <c r="W53" s="216"/>
      <c r="X53" s="218" t="s">
        <v>2427</v>
      </c>
      <c r="Y53" s="218" t="s">
        <v>2378</v>
      </c>
      <c r="Z53" s="205">
        <v>81</v>
      </c>
      <c r="AA53" s="205">
        <v>89</v>
      </c>
      <c r="AB53" s="216">
        <f>Z53/AA53*100%</f>
        <v>0.9101123595505618</v>
      </c>
      <c r="AC53" s="218" t="s">
        <v>2428</v>
      </c>
      <c r="AD53" s="219" t="s">
        <v>2378</v>
      </c>
      <c r="AE53" s="205">
        <v>99</v>
      </c>
      <c r="AF53" s="205">
        <v>107</v>
      </c>
      <c r="AG53" s="216">
        <f>AE53/AF53*100%</f>
        <v>0.92523364485981308</v>
      </c>
      <c r="AH53" s="218" t="s">
        <v>2429</v>
      </c>
      <c r="AI53" s="219" t="s">
        <v>2381</v>
      </c>
      <c r="AJ53" s="205">
        <v>72</v>
      </c>
      <c r="AK53" s="205">
        <v>74</v>
      </c>
      <c r="AL53" s="216">
        <f>AJ53/AK53*100%</f>
        <v>0.97297297297297303</v>
      </c>
      <c r="AM53" s="218" t="s">
        <v>2430</v>
      </c>
      <c r="AN53" s="219" t="s">
        <v>2383</v>
      </c>
      <c r="AO53" s="205">
        <v>77</v>
      </c>
      <c r="AP53" s="205">
        <v>83</v>
      </c>
      <c r="AQ53" s="216">
        <f>AO53/AP53*100%</f>
        <v>0.92771084337349397</v>
      </c>
      <c r="AR53" s="218" t="s">
        <v>2431</v>
      </c>
      <c r="AS53" s="219" t="s">
        <v>2385</v>
      </c>
      <c r="AT53" s="205">
        <v>80</v>
      </c>
      <c r="AU53" s="205">
        <v>91</v>
      </c>
      <c r="AV53" s="216">
        <f>AT53/AU53*100%</f>
        <v>0.87912087912087911</v>
      </c>
      <c r="AW53" s="218" t="s">
        <v>2432</v>
      </c>
      <c r="AX53" s="251" t="s">
        <v>2433</v>
      </c>
      <c r="AY53" s="205"/>
      <c r="AZ53" s="205"/>
      <c r="BA53" s="216"/>
      <c r="BB53" s="218"/>
      <c r="BC53" s="219" t="s">
        <v>4418</v>
      </c>
      <c r="BD53" s="205"/>
      <c r="BE53" s="205"/>
      <c r="BF53" s="216"/>
      <c r="BG53" s="218"/>
      <c r="BH53" s="219" t="s">
        <v>4418</v>
      </c>
      <c r="BI53" s="205">
        <v>225</v>
      </c>
      <c r="BJ53" s="205">
        <v>237</v>
      </c>
      <c r="BK53" s="216">
        <f>BI53/BJ53*100%</f>
        <v>0.94936708860759489</v>
      </c>
      <c r="BL53" s="218" t="s">
        <v>4424</v>
      </c>
      <c r="BM53" s="219" t="s">
        <v>4425</v>
      </c>
      <c r="BN53" s="205"/>
      <c r="BO53" s="205"/>
      <c r="BP53" s="216"/>
      <c r="BQ53" s="218"/>
      <c r="BR53" s="219"/>
      <c r="BS53" s="204"/>
      <c r="BT53" s="205"/>
      <c r="BU53" s="216"/>
      <c r="BV53" s="218"/>
      <c r="BW53" s="219"/>
      <c r="BX53" s="205"/>
      <c r="BY53" s="205"/>
      <c r="BZ53" s="216"/>
      <c r="CA53" s="233"/>
      <c r="CB53" s="219"/>
      <c r="CC53" s="233"/>
      <c r="CE53" s="195">
        <f t="shared" ref="CE53:CF53" si="54">+U53+Z53+AE53+AJ53+AO53+AT53+AY53+BD53+BI53+BN53+BS53+BX53</f>
        <v>634</v>
      </c>
      <c r="CF53" s="195">
        <f t="shared" si="54"/>
        <v>681</v>
      </c>
      <c r="CG53" s="194">
        <f t="shared" si="32"/>
        <v>0.93098384728340677</v>
      </c>
      <c r="CH53" s="194">
        <f t="shared" si="33"/>
        <v>0.93098384728340677</v>
      </c>
      <c r="CI53" s="194">
        <f t="shared" si="34"/>
        <v>0.75</v>
      </c>
      <c r="CJ53" s="194">
        <f t="shared" si="35"/>
        <v>1.2413117963778757</v>
      </c>
      <c r="CK53" s="195"/>
    </row>
    <row r="54" spans="2:89" s="228" customFormat="1" ht="203.25" customHeight="1" x14ac:dyDescent="0.25">
      <c r="B54" s="225" t="s">
        <v>195</v>
      </c>
      <c r="C54" s="225" t="s">
        <v>1774</v>
      </c>
      <c r="D54" s="213" t="s">
        <v>65</v>
      </c>
      <c r="E54" s="199" t="s">
        <v>2434</v>
      </c>
      <c r="F54" s="211" t="s">
        <v>1838</v>
      </c>
      <c r="G54" s="225" t="s">
        <v>2435</v>
      </c>
      <c r="H54" s="213" t="s">
        <v>2436</v>
      </c>
      <c r="I54" s="213" t="s">
        <v>2437</v>
      </c>
      <c r="J54" s="225" t="s">
        <v>1842</v>
      </c>
      <c r="K54" s="213" t="s">
        <v>2438</v>
      </c>
      <c r="L54" s="213" t="s">
        <v>2439</v>
      </c>
      <c r="M54" s="213" t="s">
        <v>2440</v>
      </c>
      <c r="N54" s="225" t="s">
        <v>1784</v>
      </c>
      <c r="O54" s="303" t="s">
        <v>2441</v>
      </c>
      <c r="P54" s="199" t="s">
        <v>1582</v>
      </c>
      <c r="Q54" s="304" t="s">
        <v>30</v>
      </c>
      <c r="R54" s="305">
        <v>1</v>
      </c>
      <c r="S54" s="305" t="s">
        <v>1784</v>
      </c>
      <c r="T54" s="305">
        <v>1</v>
      </c>
      <c r="U54" s="205">
        <v>5375</v>
      </c>
      <c r="V54" s="205">
        <v>5375</v>
      </c>
      <c r="W54" s="216">
        <v>1</v>
      </c>
      <c r="X54" s="219" t="s">
        <v>4426</v>
      </c>
      <c r="Y54" s="358" t="s">
        <v>2063</v>
      </c>
      <c r="Z54" s="205">
        <v>6246</v>
      </c>
      <c r="AA54" s="205">
        <v>6246</v>
      </c>
      <c r="AB54" s="216">
        <v>1</v>
      </c>
      <c r="AC54" s="219" t="s">
        <v>4427</v>
      </c>
      <c r="AD54" s="358" t="s">
        <v>2063</v>
      </c>
      <c r="AE54" s="205">
        <v>6233</v>
      </c>
      <c r="AF54" s="205">
        <v>6233</v>
      </c>
      <c r="AG54" s="216">
        <v>1</v>
      </c>
      <c r="AH54" s="219" t="s">
        <v>4428</v>
      </c>
      <c r="AI54" s="218" t="s">
        <v>3163</v>
      </c>
      <c r="AJ54" s="205">
        <v>4319</v>
      </c>
      <c r="AK54" s="205">
        <v>4319</v>
      </c>
      <c r="AL54" s="216">
        <v>1</v>
      </c>
      <c r="AM54" s="219" t="s">
        <v>2442</v>
      </c>
      <c r="AN54" s="219" t="s">
        <v>2443</v>
      </c>
      <c r="AO54" s="205">
        <v>4351</v>
      </c>
      <c r="AP54" s="205">
        <v>4351</v>
      </c>
      <c r="AQ54" s="216">
        <v>1</v>
      </c>
      <c r="AR54" s="219" t="s">
        <v>2444</v>
      </c>
      <c r="AS54" s="219" t="s">
        <v>2445</v>
      </c>
      <c r="AT54" s="205">
        <v>5435</v>
      </c>
      <c r="AU54" s="205">
        <v>5435</v>
      </c>
      <c r="AV54" s="216">
        <f>AT54/AU54</f>
        <v>1</v>
      </c>
      <c r="AW54" s="219" t="s">
        <v>2446</v>
      </c>
      <c r="AX54" s="306" t="s">
        <v>2447</v>
      </c>
      <c r="AY54" s="204"/>
      <c r="AZ54" s="205"/>
      <c r="BA54" s="216"/>
      <c r="BB54" s="190"/>
      <c r="BC54" s="219" t="s">
        <v>4418</v>
      </c>
      <c r="BD54" s="205">
        <v>5491</v>
      </c>
      <c r="BE54" s="205">
        <v>5491</v>
      </c>
      <c r="BF54" s="216">
        <f>BD54/BE54</f>
        <v>1</v>
      </c>
      <c r="BG54" s="219" t="s">
        <v>4429</v>
      </c>
      <c r="BH54" s="251" t="s">
        <v>4430</v>
      </c>
      <c r="BI54" s="205">
        <f>649+1409+39+139+2658+224+6+30+12+49+39+29</f>
        <v>5283</v>
      </c>
      <c r="BJ54" s="205">
        <f>649+1409+39+139+2658+224+6+30+12+49+39+29</f>
        <v>5283</v>
      </c>
      <c r="BK54" s="216">
        <f>BI54/BJ54</f>
        <v>1</v>
      </c>
      <c r="BL54" s="219" t="s">
        <v>4431</v>
      </c>
      <c r="BM54" s="251" t="s">
        <v>4432</v>
      </c>
      <c r="BN54" s="204"/>
      <c r="BO54" s="204"/>
      <c r="BP54" s="216"/>
      <c r="BQ54" s="190"/>
      <c r="BR54" s="251"/>
      <c r="BS54" s="205"/>
      <c r="BT54" s="205"/>
      <c r="BU54" s="216"/>
      <c r="BV54" s="190"/>
      <c r="BW54" s="219"/>
      <c r="BX54" s="205"/>
      <c r="BY54" s="205"/>
      <c r="BZ54" s="190"/>
      <c r="CA54" s="190"/>
      <c r="CB54" s="219"/>
      <c r="CC54" s="233"/>
      <c r="CE54" s="205">
        <v>5283</v>
      </c>
      <c r="CF54" s="205">
        <v>5283</v>
      </c>
      <c r="CG54" s="307">
        <f t="shared" si="32"/>
        <v>1</v>
      </c>
      <c r="CH54" s="307">
        <f>+CG54</f>
        <v>1</v>
      </c>
      <c r="CI54" s="307">
        <f t="shared" si="34"/>
        <v>1</v>
      </c>
      <c r="CJ54" s="307">
        <f t="shared" si="35"/>
        <v>1</v>
      </c>
      <c r="CK54" s="240"/>
    </row>
    <row r="55" spans="2:89" s="228" customFormat="1" ht="203.25" customHeight="1" x14ac:dyDescent="0.25">
      <c r="B55" s="225" t="s">
        <v>195</v>
      </c>
      <c r="C55" s="225" t="s">
        <v>1774</v>
      </c>
      <c r="D55" s="213" t="s">
        <v>65</v>
      </c>
      <c r="E55" s="199" t="s">
        <v>2448</v>
      </c>
      <c r="F55" s="211" t="s">
        <v>1838</v>
      </c>
      <c r="G55" s="225" t="s">
        <v>2449</v>
      </c>
      <c r="H55" s="213" t="s">
        <v>2450</v>
      </c>
      <c r="I55" s="213" t="s">
        <v>2451</v>
      </c>
      <c r="J55" s="225" t="s">
        <v>1842</v>
      </c>
      <c r="K55" s="213" t="s">
        <v>2452</v>
      </c>
      <c r="L55" s="213" t="s">
        <v>2453</v>
      </c>
      <c r="M55" s="213" t="s">
        <v>2454</v>
      </c>
      <c r="N55" s="225" t="s">
        <v>1784</v>
      </c>
      <c r="O55" s="175" t="s">
        <v>2455</v>
      </c>
      <c r="P55" s="199" t="s">
        <v>1870</v>
      </c>
      <c r="Q55" s="304" t="s">
        <v>30</v>
      </c>
      <c r="R55" s="216">
        <v>1</v>
      </c>
      <c r="S55" s="305" t="s">
        <v>1784</v>
      </c>
      <c r="T55" s="305">
        <v>1</v>
      </c>
      <c r="U55" s="236"/>
      <c r="V55" s="236"/>
      <c r="W55" s="237"/>
      <c r="X55" s="219" t="s">
        <v>4433</v>
      </c>
      <c r="Y55" s="358" t="s">
        <v>2063</v>
      </c>
      <c r="Z55" s="236"/>
      <c r="AA55" s="236"/>
      <c r="AB55" s="237"/>
      <c r="AC55" s="219" t="s">
        <v>4434</v>
      </c>
      <c r="AD55" s="358" t="s">
        <v>2063</v>
      </c>
      <c r="AE55" s="205"/>
      <c r="AF55" s="205"/>
      <c r="AG55" s="216"/>
      <c r="AH55" s="219" t="s">
        <v>4435</v>
      </c>
      <c r="AI55" s="218" t="s">
        <v>3163</v>
      </c>
      <c r="AJ55" s="236"/>
      <c r="AK55" s="236"/>
      <c r="AL55" s="237"/>
      <c r="AM55" s="219" t="s">
        <v>2456</v>
      </c>
      <c r="AN55" s="218" t="s">
        <v>2457</v>
      </c>
      <c r="AO55" s="205"/>
      <c r="AP55" s="205"/>
      <c r="AQ55" s="216"/>
      <c r="AR55" s="219" t="s">
        <v>2458</v>
      </c>
      <c r="AS55" s="218" t="s">
        <v>2459</v>
      </c>
      <c r="AT55" s="308">
        <v>0.45</v>
      </c>
      <c r="AU55" s="230">
        <v>1</v>
      </c>
      <c r="AV55" s="216">
        <f>AT55/AU55</f>
        <v>0.45</v>
      </c>
      <c r="AW55" s="190" t="s">
        <v>2460</v>
      </c>
      <c r="AX55" s="306" t="s">
        <v>2461</v>
      </c>
      <c r="AY55" s="296"/>
      <c r="AZ55" s="236"/>
      <c r="BA55" s="237"/>
      <c r="BB55" s="218"/>
      <c r="BC55" s="219" t="s">
        <v>4418</v>
      </c>
      <c r="BD55" s="236"/>
      <c r="BE55" s="236"/>
      <c r="BF55" s="237"/>
      <c r="BG55" s="218" t="s">
        <v>4436</v>
      </c>
      <c r="BH55" s="251" t="s">
        <v>4430</v>
      </c>
      <c r="BI55" s="204"/>
      <c r="BJ55" s="205"/>
      <c r="BK55" s="216"/>
      <c r="BL55" s="189" t="s">
        <v>4437</v>
      </c>
      <c r="BM55" s="251" t="s">
        <v>4438</v>
      </c>
      <c r="BN55" s="236"/>
      <c r="BO55" s="236"/>
      <c r="BP55" s="237"/>
      <c r="BQ55" s="218"/>
      <c r="BR55" s="251"/>
      <c r="BS55" s="204"/>
      <c r="BT55" s="205"/>
      <c r="BU55" s="216"/>
      <c r="BV55" s="219"/>
      <c r="BW55" s="219"/>
      <c r="BX55" s="205"/>
      <c r="BY55" s="205"/>
      <c r="BZ55" s="216"/>
      <c r="CA55" s="190"/>
      <c r="CB55" s="219"/>
      <c r="CC55" s="233"/>
      <c r="CE55" s="240">
        <f>+U55+Z55+AE55+AJ55+AO55+AT55+AY55+BD55+BI55+BN55+BS55+BX55</f>
        <v>0.45</v>
      </c>
      <c r="CF55" s="240">
        <f t="shared" ref="CF55" si="55">+V55+AA55+AF55+AK55+AP55+AU55+AZ55+BE55+BJ55+BO55+BT55+BY55</f>
        <v>1</v>
      </c>
      <c r="CG55" s="307">
        <f t="shared" si="32"/>
        <v>0.45</v>
      </c>
      <c r="CH55" s="307">
        <f t="shared" ref="CH55:CH57" si="56">+CG55</f>
        <v>0.45</v>
      </c>
      <c r="CI55" s="307">
        <f t="shared" si="34"/>
        <v>1</v>
      </c>
      <c r="CJ55" s="307">
        <f t="shared" si="35"/>
        <v>0.45</v>
      </c>
      <c r="CK55" s="195"/>
    </row>
    <row r="56" spans="2:89" s="228" customFormat="1" ht="203.25" customHeight="1" x14ac:dyDescent="0.25">
      <c r="B56" s="225" t="s">
        <v>195</v>
      </c>
      <c r="C56" s="225" t="s">
        <v>1774</v>
      </c>
      <c r="D56" s="213" t="s">
        <v>65</v>
      </c>
      <c r="E56" s="199" t="s">
        <v>2462</v>
      </c>
      <c r="F56" s="211" t="s">
        <v>1838</v>
      </c>
      <c r="G56" s="225" t="s">
        <v>2463</v>
      </c>
      <c r="H56" s="213" t="s">
        <v>2464</v>
      </c>
      <c r="I56" s="213" t="s">
        <v>2465</v>
      </c>
      <c r="J56" s="225" t="s">
        <v>1842</v>
      </c>
      <c r="K56" s="213" t="s">
        <v>2466</v>
      </c>
      <c r="L56" s="213" t="s">
        <v>2467</v>
      </c>
      <c r="M56" s="213" t="s">
        <v>2468</v>
      </c>
      <c r="N56" s="225" t="s">
        <v>1784</v>
      </c>
      <c r="O56" s="175" t="s">
        <v>2469</v>
      </c>
      <c r="P56" s="199" t="s">
        <v>1602</v>
      </c>
      <c r="Q56" s="304" t="s">
        <v>30</v>
      </c>
      <c r="R56" s="216">
        <v>0.8</v>
      </c>
      <c r="S56" s="305" t="s">
        <v>1784</v>
      </c>
      <c r="T56" s="305">
        <v>1</v>
      </c>
      <c r="U56" s="236"/>
      <c r="V56" s="236"/>
      <c r="W56" s="237"/>
      <c r="X56" s="219" t="s">
        <v>4439</v>
      </c>
      <c r="Y56" s="358" t="s">
        <v>2063</v>
      </c>
      <c r="Z56" s="236"/>
      <c r="AA56" s="236"/>
      <c r="AB56" s="237"/>
      <c r="AC56" s="219" t="s">
        <v>4440</v>
      </c>
      <c r="AD56" s="358" t="s">
        <v>2063</v>
      </c>
      <c r="AE56" s="230">
        <v>2746</v>
      </c>
      <c r="AF56" s="230">
        <v>2746</v>
      </c>
      <c r="AG56" s="231">
        <v>1</v>
      </c>
      <c r="AH56" s="220" t="s">
        <v>4441</v>
      </c>
      <c r="AI56" s="218" t="s">
        <v>3163</v>
      </c>
      <c r="AJ56" s="236"/>
      <c r="AK56" s="236"/>
      <c r="AL56" s="237"/>
      <c r="AM56" s="219" t="s">
        <v>2470</v>
      </c>
      <c r="AN56" s="218" t="s">
        <v>2457</v>
      </c>
      <c r="AO56" s="205"/>
      <c r="AP56" s="205"/>
      <c r="AQ56" s="216"/>
      <c r="AR56" s="219" t="s">
        <v>2471</v>
      </c>
      <c r="AS56" s="218" t="s">
        <v>2459</v>
      </c>
      <c r="AT56" s="205">
        <v>2069</v>
      </c>
      <c r="AU56" s="205">
        <v>2069</v>
      </c>
      <c r="AV56" s="216">
        <f t="shared" ref="AV56:AV57" si="57">AT56/AU56</f>
        <v>1</v>
      </c>
      <c r="AW56" s="190" t="s">
        <v>2472</v>
      </c>
      <c r="AX56" s="306" t="s">
        <v>2473</v>
      </c>
      <c r="AY56" s="296"/>
      <c r="AZ56" s="236"/>
      <c r="BA56" s="237"/>
      <c r="BB56" s="219"/>
      <c r="BC56" s="219" t="s">
        <v>4418</v>
      </c>
      <c r="BD56" s="236"/>
      <c r="BE56" s="236"/>
      <c r="BF56" s="237"/>
      <c r="BG56" s="219" t="s">
        <v>4442</v>
      </c>
      <c r="BH56" s="251" t="s">
        <v>4430</v>
      </c>
      <c r="BI56" s="204">
        <v>2011</v>
      </c>
      <c r="BJ56" s="205">
        <v>2011</v>
      </c>
      <c r="BK56" s="216">
        <f>BI56/BJ56</f>
        <v>1</v>
      </c>
      <c r="BL56" s="190" t="s">
        <v>4443</v>
      </c>
      <c r="BM56" s="251" t="s">
        <v>4432</v>
      </c>
      <c r="BN56" s="236"/>
      <c r="BO56" s="236"/>
      <c r="BP56" s="309"/>
      <c r="BQ56" s="219"/>
      <c r="BR56" s="232"/>
      <c r="BS56" s="204"/>
      <c r="BT56" s="205"/>
      <c r="BU56" s="216"/>
      <c r="BV56" s="219"/>
      <c r="BW56" s="219"/>
      <c r="BX56" s="205"/>
      <c r="BY56" s="205"/>
      <c r="BZ56" s="216"/>
      <c r="CA56" s="190"/>
      <c r="CB56" s="219"/>
      <c r="CC56" s="233"/>
      <c r="CE56" s="240">
        <v>2011</v>
      </c>
      <c r="CF56" s="240">
        <v>2011</v>
      </c>
      <c r="CG56" s="307">
        <f t="shared" si="32"/>
        <v>1</v>
      </c>
      <c r="CH56" s="307">
        <f t="shared" si="56"/>
        <v>1</v>
      </c>
      <c r="CI56" s="307">
        <f t="shared" si="34"/>
        <v>1</v>
      </c>
      <c r="CJ56" s="307">
        <f t="shared" si="35"/>
        <v>1</v>
      </c>
      <c r="CK56" s="240"/>
    </row>
    <row r="57" spans="2:89" s="228" customFormat="1" ht="203.25" customHeight="1" x14ac:dyDescent="0.25">
      <c r="B57" s="225" t="s">
        <v>195</v>
      </c>
      <c r="C57" s="225" t="s">
        <v>1774</v>
      </c>
      <c r="D57" s="213" t="s">
        <v>65</v>
      </c>
      <c r="E57" s="199" t="s">
        <v>2474</v>
      </c>
      <c r="F57" s="211" t="s">
        <v>1838</v>
      </c>
      <c r="G57" s="225" t="s">
        <v>2475</v>
      </c>
      <c r="H57" s="213" t="s">
        <v>2476</v>
      </c>
      <c r="I57" s="213" t="s">
        <v>2477</v>
      </c>
      <c r="J57" s="225" t="s">
        <v>1842</v>
      </c>
      <c r="K57" s="213" t="s">
        <v>2478</v>
      </c>
      <c r="L57" s="213" t="s">
        <v>2479</v>
      </c>
      <c r="M57" s="213" t="s">
        <v>2480</v>
      </c>
      <c r="N57" s="225" t="s">
        <v>1784</v>
      </c>
      <c r="O57" s="175" t="s">
        <v>2481</v>
      </c>
      <c r="P57" s="199" t="s">
        <v>1870</v>
      </c>
      <c r="Q57" s="304" t="s">
        <v>30</v>
      </c>
      <c r="R57" s="216">
        <v>1</v>
      </c>
      <c r="S57" s="305" t="s">
        <v>1784</v>
      </c>
      <c r="T57" s="305">
        <v>1</v>
      </c>
      <c r="U57" s="205"/>
      <c r="V57" s="205"/>
      <c r="W57" s="216"/>
      <c r="X57" s="219" t="s">
        <v>4444</v>
      </c>
      <c r="Y57" s="358" t="s">
        <v>2063</v>
      </c>
      <c r="Z57" s="205"/>
      <c r="AA57" s="205"/>
      <c r="AB57" s="216"/>
      <c r="AC57" s="219" t="s">
        <v>4444</v>
      </c>
      <c r="AD57" s="358" t="s">
        <v>2063</v>
      </c>
      <c r="AE57" s="205"/>
      <c r="AF57" s="205"/>
      <c r="AG57" s="216"/>
      <c r="AH57" s="219" t="s">
        <v>4445</v>
      </c>
      <c r="AI57" s="218" t="s">
        <v>3163</v>
      </c>
      <c r="AJ57" s="236"/>
      <c r="AK57" s="236"/>
      <c r="AL57" s="237"/>
      <c r="AM57" s="219" t="s">
        <v>2482</v>
      </c>
      <c r="AN57" s="218" t="s">
        <v>2457</v>
      </c>
      <c r="AO57" s="205"/>
      <c r="AP57" s="205"/>
      <c r="AQ57" s="216"/>
      <c r="AR57" s="219" t="s">
        <v>2483</v>
      </c>
      <c r="AS57" s="218" t="s">
        <v>2459</v>
      </c>
      <c r="AT57" s="205">
        <v>302</v>
      </c>
      <c r="AU57" s="205">
        <v>302</v>
      </c>
      <c r="AV57" s="216">
        <f t="shared" si="57"/>
        <v>1</v>
      </c>
      <c r="AW57" s="190" t="s">
        <v>4446</v>
      </c>
      <c r="AX57" s="306" t="s">
        <v>2484</v>
      </c>
      <c r="AY57" s="296"/>
      <c r="AZ57" s="236"/>
      <c r="BA57" s="237"/>
      <c r="BB57" s="218"/>
      <c r="BC57" s="219" t="s">
        <v>4418</v>
      </c>
      <c r="BD57" s="236"/>
      <c r="BE57" s="236"/>
      <c r="BF57" s="237"/>
      <c r="BG57" s="218" t="s">
        <v>4447</v>
      </c>
      <c r="BH57" s="251" t="s">
        <v>4430</v>
      </c>
      <c r="BI57" s="204"/>
      <c r="BJ57" s="205"/>
      <c r="BK57" s="216"/>
      <c r="BL57" s="218" t="s">
        <v>4448</v>
      </c>
      <c r="BM57" s="251" t="s">
        <v>4432</v>
      </c>
      <c r="BN57" s="236"/>
      <c r="BO57" s="236"/>
      <c r="BP57" s="237"/>
      <c r="BQ57" s="218"/>
      <c r="BR57" s="232"/>
      <c r="BS57" s="204"/>
      <c r="BT57" s="205"/>
      <c r="BU57" s="216"/>
      <c r="BV57" s="218"/>
      <c r="BW57" s="219"/>
      <c r="BX57" s="205"/>
      <c r="BY57" s="205"/>
      <c r="BZ57" s="216"/>
      <c r="CA57" s="190"/>
      <c r="CB57" s="219"/>
      <c r="CC57" s="233"/>
      <c r="CE57" s="240">
        <f t="shared" ref="CE57:CF57" si="58">+U57+Z57+AE57+AJ57+AO57+AT57+AY57+BD57+BI57+BN57+BS57+BX57</f>
        <v>302</v>
      </c>
      <c r="CF57" s="240">
        <f t="shared" si="58"/>
        <v>302</v>
      </c>
      <c r="CG57" s="307">
        <f t="shared" si="32"/>
        <v>1</v>
      </c>
      <c r="CH57" s="307">
        <f t="shared" si="56"/>
        <v>1</v>
      </c>
      <c r="CI57" s="307">
        <f t="shared" si="34"/>
        <v>1</v>
      </c>
      <c r="CJ57" s="307">
        <f t="shared" si="35"/>
        <v>1</v>
      </c>
      <c r="CK57" s="195"/>
    </row>
    <row r="58" spans="2:89" s="192" customFormat="1" ht="200.25" customHeight="1" x14ac:dyDescent="0.25">
      <c r="B58" s="175" t="s">
        <v>203</v>
      </c>
      <c r="C58" s="175" t="s">
        <v>1774</v>
      </c>
      <c r="D58" s="176" t="s">
        <v>65</v>
      </c>
      <c r="E58" s="177" t="s">
        <v>2485</v>
      </c>
      <c r="F58" s="178" t="s">
        <v>4449</v>
      </c>
      <c r="G58" s="176" t="s">
        <v>2486</v>
      </c>
      <c r="H58" s="176" t="s">
        <v>2487</v>
      </c>
      <c r="I58" s="176" t="s">
        <v>2488</v>
      </c>
      <c r="J58" s="177" t="s">
        <v>1842</v>
      </c>
      <c r="K58" s="176" t="s">
        <v>2489</v>
      </c>
      <c r="L58" s="176" t="s">
        <v>2490</v>
      </c>
      <c r="M58" s="176" t="s">
        <v>2491</v>
      </c>
      <c r="N58" s="176" t="s">
        <v>1784</v>
      </c>
      <c r="O58" s="176" t="s">
        <v>2492</v>
      </c>
      <c r="P58" s="175" t="s">
        <v>1602</v>
      </c>
      <c r="Q58" s="175" t="s">
        <v>60</v>
      </c>
      <c r="R58" s="179">
        <v>1</v>
      </c>
      <c r="S58" s="175" t="s">
        <v>1784</v>
      </c>
      <c r="T58" s="179">
        <v>1</v>
      </c>
      <c r="U58" s="205"/>
      <c r="V58" s="205"/>
      <c r="W58" s="216"/>
      <c r="X58" s="310" t="s">
        <v>2493</v>
      </c>
      <c r="Y58" s="310" t="s">
        <v>1971</v>
      </c>
      <c r="Z58" s="205"/>
      <c r="AA58" s="205"/>
      <c r="AB58" s="216"/>
      <c r="AC58" s="311" t="s">
        <v>2494</v>
      </c>
      <c r="AD58" s="207" t="s">
        <v>1971</v>
      </c>
      <c r="AE58" s="204">
        <v>2</v>
      </c>
      <c r="AF58" s="205">
        <v>15</v>
      </c>
      <c r="AG58" s="216">
        <f t="shared" ref="AG58" si="59">+AE58/AF58</f>
        <v>0.13333333333333333</v>
      </c>
      <c r="AH58" s="310" t="s">
        <v>2495</v>
      </c>
      <c r="AI58" s="206" t="s">
        <v>2496</v>
      </c>
      <c r="AJ58" s="205"/>
      <c r="AK58" s="205"/>
      <c r="AL58" s="216"/>
      <c r="AM58" s="185" t="s">
        <v>2497</v>
      </c>
      <c r="AN58" s="311" t="s">
        <v>1975</v>
      </c>
      <c r="AO58" s="204"/>
      <c r="AP58" s="205"/>
      <c r="AQ58" s="216"/>
      <c r="AR58" s="292" t="s">
        <v>2498</v>
      </c>
      <c r="AS58" s="218" t="s">
        <v>2499</v>
      </c>
      <c r="AT58" s="205">
        <v>19</v>
      </c>
      <c r="AU58" s="205">
        <v>32</v>
      </c>
      <c r="AV58" s="216">
        <f>+AT58/AU58</f>
        <v>0.59375</v>
      </c>
      <c r="AW58" s="206" t="s">
        <v>4450</v>
      </c>
      <c r="AX58" s="312" t="s">
        <v>2299</v>
      </c>
      <c r="AY58" s="204"/>
      <c r="AZ58" s="205"/>
      <c r="BA58" s="216"/>
      <c r="BB58" s="185" t="s">
        <v>4451</v>
      </c>
      <c r="BC58" s="206" t="s">
        <v>4452</v>
      </c>
      <c r="BD58" s="205"/>
      <c r="BE58" s="205"/>
      <c r="BF58" s="216"/>
      <c r="BG58" s="185" t="s">
        <v>4453</v>
      </c>
      <c r="BH58" s="219" t="s">
        <v>4454</v>
      </c>
      <c r="BI58" s="204">
        <v>30</v>
      </c>
      <c r="BJ58" s="205">
        <v>43</v>
      </c>
      <c r="BK58" s="216">
        <f t="shared" ref="BK58:BK59" si="60">+BI58/BJ58</f>
        <v>0.69767441860465118</v>
      </c>
      <c r="BL58" s="185" t="s">
        <v>4455</v>
      </c>
      <c r="BM58" s="218" t="s">
        <v>4456</v>
      </c>
      <c r="BN58" s="205"/>
      <c r="BO58" s="205"/>
      <c r="BP58" s="216"/>
      <c r="BQ58" s="216"/>
      <c r="BR58" s="219"/>
      <c r="BS58" s="204"/>
      <c r="BT58" s="205"/>
      <c r="BU58" s="216"/>
      <c r="BV58" s="216"/>
      <c r="BW58" s="219"/>
      <c r="BX58" s="205"/>
      <c r="BY58" s="205"/>
      <c r="BZ58" s="216"/>
      <c r="CA58" s="216"/>
      <c r="CB58" s="219"/>
      <c r="CC58" s="221"/>
      <c r="CD58" s="196"/>
      <c r="CE58" s="195">
        <f>BI58</f>
        <v>30</v>
      </c>
      <c r="CF58" s="195">
        <f>BJ58</f>
        <v>43</v>
      </c>
      <c r="CG58" s="194">
        <f t="shared" si="32"/>
        <v>0.69767441860465118</v>
      </c>
      <c r="CH58" s="194">
        <f>+CG58</f>
        <v>0.69767441860465118</v>
      </c>
      <c r="CI58" s="194">
        <f t="shared" si="34"/>
        <v>1</v>
      </c>
      <c r="CJ58" s="194">
        <f t="shared" si="35"/>
        <v>0.69767441860465118</v>
      </c>
      <c r="CK58" s="277"/>
    </row>
    <row r="59" spans="2:89" s="196" customFormat="1" ht="200.25" customHeight="1" x14ac:dyDescent="0.25">
      <c r="B59" s="175" t="s">
        <v>203</v>
      </c>
      <c r="C59" s="175" t="s">
        <v>1774</v>
      </c>
      <c r="D59" s="176" t="s">
        <v>65</v>
      </c>
      <c r="E59" s="179" t="s">
        <v>4457</v>
      </c>
      <c r="F59" s="178" t="s">
        <v>4449</v>
      </c>
      <c r="G59" s="176" t="s">
        <v>4458</v>
      </c>
      <c r="H59" s="176" t="s">
        <v>4459</v>
      </c>
      <c r="I59" s="176" t="s">
        <v>4460</v>
      </c>
      <c r="J59" s="177" t="s">
        <v>1842</v>
      </c>
      <c r="K59" s="813" t="s">
        <v>4461</v>
      </c>
      <c r="L59" s="176" t="s">
        <v>4462</v>
      </c>
      <c r="M59" s="813" t="s">
        <v>4463</v>
      </c>
      <c r="N59" s="176" t="s">
        <v>1784</v>
      </c>
      <c r="O59" s="813" t="s">
        <v>4464</v>
      </c>
      <c r="P59" s="175" t="s">
        <v>1602</v>
      </c>
      <c r="Q59" s="175" t="s">
        <v>60</v>
      </c>
      <c r="R59" s="183" t="s">
        <v>1847</v>
      </c>
      <c r="S59" s="175" t="s">
        <v>1784</v>
      </c>
      <c r="T59" s="179">
        <v>1</v>
      </c>
      <c r="U59" s="205"/>
      <c r="V59" s="205"/>
      <c r="W59" s="216"/>
      <c r="X59" s="310" t="s">
        <v>4465</v>
      </c>
      <c r="Y59" s="310"/>
      <c r="Z59" s="205"/>
      <c r="AA59" s="205"/>
      <c r="AB59" s="216"/>
      <c r="AC59" s="311" t="s">
        <v>4465</v>
      </c>
      <c r="AD59" s="219"/>
      <c r="AE59" s="204"/>
      <c r="AF59" s="205"/>
      <c r="AG59" s="216"/>
      <c r="AH59" s="311" t="s">
        <v>4465</v>
      </c>
      <c r="AI59" s="218"/>
      <c r="AJ59" s="205"/>
      <c r="AK59" s="205"/>
      <c r="AL59" s="216"/>
      <c r="AM59" s="310" t="s">
        <v>4465</v>
      </c>
      <c r="AN59" s="311"/>
      <c r="AO59" s="204"/>
      <c r="AP59" s="205"/>
      <c r="AQ59" s="216"/>
      <c r="AR59" s="310" t="s">
        <v>4465</v>
      </c>
      <c r="AS59" s="218"/>
      <c r="AT59" s="205"/>
      <c r="AU59" s="205"/>
      <c r="AV59" s="216"/>
      <c r="AW59" s="207" t="s">
        <v>4465</v>
      </c>
      <c r="AX59" s="219"/>
      <c r="AY59" s="204"/>
      <c r="AZ59" s="205"/>
      <c r="BA59" s="216"/>
      <c r="BB59" s="206" t="s">
        <v>4465</v>
      </c>
      <c r="BC59" s="218"/>
      <c r="BD59" s="205"/>
      <c r="BE59" s="205"/>
      <c r="BF59" s="216"/>
      <c r="BG59" s="206" t="s">
        <v>4466</v>
      </c>
      <c r="BH59" s="219" t="s">
        <v>4454</v>
      </c>
      <c r="BI59" s="204">
        <v>918</v>
      </c>
      <c r="BJ59" s="205">
        <v>1128</v>
      </c>
      <c r="BK59" s="216">
        <f t="shared" si="60"/>
        <v>0.81382978723404253</v>
      </c>
      <c r="BL59" s="206" t="s">
        <v>4467</v>
      </c>
      <c r="BM59" s="218" t="s">
        <v>4456</v>
      </c>
      <c r="BN59" s="205"/>
      <c r="BO59" s="205"/>
      <c r="BP59" s="216"/>
      <c r="BQ59" s="216"/>
      <c r="BR59" s="219"/>
      <c r="BS59" s="204"/>
      <c r="BT59" s="205"/>
      <c r="BU59" s="216"/>
      <c r="BV59" s="216"/>
      <c r="BW59" s="219"/>
      <c r="BX59" s="205"/>
      <c r="BY59" s="205"/>
      <c r="BZ59" s="216"/>
      <c r="CA59" s="216"/>
      <c r="CB59" s="219"/>
      <c r="CC59" s="221"/>
      <c r="CE59" s="195">
        <f>BI59</f>
        <v>918</v>
      </c>
      <c r="CF59" s="195">
        <f>BJ59</f>
        <v>1128</v>
      </c>
      <c r="CG59" s="194">
        <f t="shared" si="32"/>
        <v>0.81382978723404253</v>
      </c>
      <c r="CH59" s="194">
        <f>+CG59</f>
        <v>0.81382978723404253</v>
      </c>
      <c r="CI59" s="194">
        <f t="shared" si="34"/>
        <v>1</v>
      </c>
      <c r="CJ59" s="194">
        <f t="shared" si="35"/>
        <v>0.81382978723404253</v>
      </c>
      <c r="CK59" s="195"/>
    </row>
    <row r="60" spans="2:89" s="256" customFormat="1" ht="264" x14ac:dyDescent="0.25">
      <c r="B60" s="225" t="s">
        <v>212</v>
      </c>
      <c r="C60" s="225" t="s">
        <v>1774</v>
      </c>
      <c r="D60" s="213" t="s">
        <v>65</v>
      </c>
      <c r="E60" s="199" t="s">
        <v>2500</v>
      </c>
      <c r="F60" s="211" t="s">
        <v>4468</v>
      </c>
      <c r="G60" s="225" t="s">
        <v>4469</v>
      </c>
      <c r="H60" s="213" t="s">
        <v>4470</v>
      </c>
      <c r="I60" s="213" t="s">
        <v>4471</v>
      </c>
      <c r="J60" s="814" t="s">
        <v>1780</v>
      </c>
      <c r="K60" s="213" t="s">
        <v>4472</v>
      </c>
      <c r="L60" s="213" t="s">
        <v>4473</v>
      </c>
      <c r="M60" s="213" t="s">
        <v>4474</v>
      </c>
      <c r="N60" s="225" t="s">
        <v>2343</v>
      </c>
      <c r="O60" s="213" t="s">
        <v>4473</v>
      </c>
      <c r="P60" s="199" t="s">
        <v>1582</v>
      </c>
      <c r="Q60" s="259" t="s">
        <v>30</v>
      </c>
      <c r="R60" s="183">
        <v>1</v>
      </c>
      <c r="S60" s="225" t="s">
        <v>1784</v>
      </c>
      <c r="T60" s="183">
        <v>1</v>
      </c>
      <c r="U60" s="182">
        <v>2</v>
      </c>
      <c r="V60" s="182">
        <v>2</v>
      </c>
      <c r="W60" s="183">
        <f>+U60/V60</f>
        <v>1</v>
      </c>
      <c r="X60" s="190" t="s">
        <v>2501</v>
      </c>
      <c r="Y60" s="189" t="s">
        <v>2502</v>
      </c>
      <c r="Z60" s="182">
        <v>15</v>
      </c>
      <c r="AA60" s="182">
        <v>15</v>
      </c>
      <c r="AB60" s="183">
        <f t="shared" ref="AB60" si="61">+Z60/AA60</f>
        <v>1</v>
      </c>
      <c r="AC60" s="190" t="s">
        <v>4475</v>
      </c>
      <c r="AD60" s="190" t="s">
        <v>2503</v>
      </c>
      <c r="AE60" s="186">
        <v>4</v>
      </c>
      <c r="AF60" s="182">
        <v>4</v>
      </c>
      <c r="AG60" s="183">
        <f>+AF60/AE60</f>
        <v>1</v>
      </c>
      <c r="AH60" s="189" t="s">
        <v>2504</v>
      </c>
      <c r="AI60" s="189" t="s">
        <v>2505</v>
      </c>
      <c r="AJ60" s="182">
        <v>5</v>
      </c>
      <c r="AK60" s="182">
        <v>5</v>
      </c>
      <c r="AL60" s="183">
        <v>1</v>
      </c>
      <c r="AM60" s="189" t="s">
        <v>2506</v>
      </c>
      <c r="AN60" s="189" t="s">
        <v>2507</v>
      </c>
      <c r="AO60" s="182">
        <v>7</v>
      </c>
      <c r="AP60" s="182">
        <v>7</v>
      </c>
      <c r="AQ60" s="183">
        <v>1</v>
      </c>
      <c r="AR60" s="189" t="s">
        <v>2508</v>
      </c>
      <c r="AS60" s="189" t="s">
        <v>2509</v>
      </c>
      <c r="AT60" s="182">
        <v>13</v>
      </c>
      <c r="AU60" s="182">
        <v>13</v>
      </c>
      <c r="AV60" s="183">
        <v>1</v>
      </c>
      <c r="AW60" s="189" t="s">
        <v>2510</v>
      </c>
      <c r="AX60" s="190" t="s">
        <v>2511</v>
      </c>
      <c r="AY60" s="186">
        <v>11</v>
      </c>
      <c r="AZ60" s="182">
        <v>11</v>
      </c>
      <c r="BA60" s="183">
        <v>1</v>
      </c>
      <c r="BB60" s="189" t="s">
        <v>4476</v>
      </c>
      <c r="BC60" s="190" t="s">
        <v>4477</v>
      </c>
      <c r="BD60" s="182">
        <v>12</v>
      </c>
      <c r="BE60" s="182">
        <v>12</v>
      </c>
      <c r="BF60" s="183">
        <v>1</v>
      </c>
      <c r="BG60" s="189" t="s">
        <v>4478</v>
      </c>
      <c r="BH60" s="190" t="s">
        <v>4479</v>
      </c>
      <c r="BI60" s="186">
        <v>8</v>
      </c>
      <c r="BJ60" s="182">
        <v>8</v>
      </c>
      <c r="BK60" s="183">
        <v>1</v>
      </c>
      <c r="BL60" s="189" t="s">
        <v>4480</v>
      </c>
      <c r="BM60" s="189" t="s">
        <v>4481</v>
      </c>
      <c r="BN60" s="182"/>
      <c r="BO60" s="182"/>
      <c r="BP60" s="183"/>
      <c r="BQ60" s="183"/>
      <c r="BR60" s="190"/>
      <c r="BS60" s="186"/>
      <c r="BT60" s="182"/>
      <c r="BU60" s="183"/>
      <c r="BV60" s="183"/>
      <c r="BW60" s="190"/>
      <c r="BX60" s="182"/>
      <c r="BY60" s="182"/>
      <c r="BZ60" s="183"/>
      <c r="CA60" s="183"/>
      <c r="CB60" s="190"/>
      <c r="CC60" s="794"/>
      <c r="CE60" s="261">
        <f>+U60+Z60+AE60+AJ60+AO60+AT60+AY60+BD60+BI60+BN60+BS60+BX60</f>
        <v>77</v>
      </c>
      <c r="CF60" s="261">
        <f t="shared" ref="CF60" si="62">+V60+AA60+AF60+AK60+AP60+AU60+AZ60+BE60+BJ60+BO60+BT60+BY60</f>
        <v>77</v>
      </c>
      <c r="CG60" s="797">
        <f t="shared" si="23"/>
        <v>1</v>
      </c>
      <c r="CH60" s="797">
        <f t="shared" si="30"/>
        <v>1</v>
      </c>
      <c r="CI60" s="797">
        <f t="shared" si="24"/>
        <v>1</v>
      </c>
      <c r="CJ60" s="797">
        <f t="shared" si="25"/>
        <v>1</v>
      </c>
      <c r="CK60" s="261"/>
    </row>
    <row r="61" spans="2:89" s="196" customFormat="1" ht="200.25" customHeight="1" x14ac:dyDescent="0.25">
      <c r="B61" s="175" t="s">
        <v>212</v>
      </c>
      <c r="C61" s="176" t="s">
        <v>106</v>
      </c>
      <c r="D61" s="175" t="s">
        <v>65</v>
      </c>
      <c r="E61" s="175" t="s">
        <v>2512</v>
      </c>
      <c r="F61" s="211" t="s">
        <v>4306</v>
      </c>
      <c r="G61" s="176" t="s">
        <v>2513</v>
      </c>
      <c r="H61" s="176" t="s">
        <v>2514</v>
      </c>
      <c r="I61" s="176" t="s">
        <v>2515</v>
      </c>
      <c r="J61" s="177" t="s">
        <v>1842</v>
      </c>
      <c r="K61" s="313" t="s">
        <v>2516</v>
      </c>
      <c r="L61" s="213" t="s">
        <v>2517</v>
      </c>
      <c r="M61" s="213" t="s">
        <v>2518</v>
      </c>
      <c r="N61" s="176" t="s">
        <v>1784</v>
      </c>
      <c r="O61" s="213" t="s">
        <v>2519</v>
      </c>
      <c r="P61" s="199" t="s">
        <v>1602</v>
      </c>
      <c r="Q61" s="225" t="s">
        <v>30</v>
      </c>
      <c r="R61" s="183">
        <v>0.92</v>
      </c>
      <c r="S61" s="225" t="s">
        <v>1784</v>
      </c>
      <c r="T61" s="183">
        <v>0.98</v>
      </c>
      <c r="U61" s="216"/>
      <c r="V61" s="216"/>
      <c r="W61" s="216"/>
      <c r="X61" s="291" t="s">
        <v>2520</v>
      </c>
      <c r="Y61" s="218" t="s">
        <v>2521</v>
      </c>
      <c r="Z61" s="216"/>
      <c r="AA61" s="216"/>
      <c r="AB61" s="216"/>
      <c r="AC61" s="291" t="s">
        <v>2522</v>
      </c>
      <c r="AD61" s="218" t="s">
        <v>2521</v>
      </c>
      <c r="AE61" s="216">
        <v>1</v>
      </c>
      <c r="AF61" s="216">
        <v>0.95</v>
      </c>
      <c r="AG61" s="216">
        <f>+AE61/AF61</f>
        <v>1.0526315789473684</v>
      </c>
      <c r="AH61" s="218" t="s">
        <v>2523</v>
      </c>
      <c r="AI61" s="218" t="s">
        <v>2524</v>
      </c>
      <c r="AJ61" s="216"/>
      <c r="AK61" s="216"/>
      <c r="AL61" s="216"/>
      <c r="AM61" s="291" t="s">
        <v>2525</v>
      </c>
      <c r="AN61" s="218" t="s">
        <v>2526</v>
      </c>
      <c r="AO61" s="266"/>
      <c r="AP61" s="216"/>
      <c r="AQ61" s="286"/>
      <c r="AR61" s="291" t="s">
        <v>2527</v>
      </c>
      <c r="AS61" s="218" t="s">
        <v>2528</v>
      </c>
      <c r="AT61" s="216">
        <v>0.96799999999999997</v>
      </c>
      <c r="AU61" s="216">
        <f>+AF61</f>
        <v>0.95</v>
      </c>
      <c r="AV61" s="216">
        <f>+AT61/AU61</f>
        <v>1.0189473684210526</v>
      </c>
      <c r="AW61" s="218" t="s">
        <v>2529</v>
      </c>
      <c r="AX61" s="252" t="s">
        <v>2530</v>
      </c>
      <c r="AY61" s="267"/>
      <c r="AZ61" s="216"/>
      <c r="BA61" s="216"/>
      <c r="BB61" s="291" t="s">
        <v>4482</v>
      </c>
      <c r="BC61" s="218" t="s">
        <v>4483</v>
      </c>
      <c r="BD61" s="216"/>
      <c r="BE61" s="216"/>
      <c r="BF61" s="216"/>
      <c r="BG61" s="291" t="s">
        <v>4484</v>
      </c>
      <c r="BH61" s="218" t="s">
        <v>4485</v>
      </c>
      <c r="BI61" s="216">
        <v>0.98750000000000004</v>
      </c>
      <c r="BJ61" s="216">
        <v>0.98</v>
      </c>
      <c r="BK61" s="216">
        <f>BI61/BJ61</f>
        <v>1.0076530612244898</v>
      </c>
      <c r="BL61" s="815" t="s">
        <v>4486</v>
      </c>
      <c r="BM61" s="252" t="s">
        <v>4305</v>
      </c>
      <c r="BN61" s="216"/>
      <c r="BO61" s="216"/>
      <c r="BP61" s="216"/>
      <c r="BQ61" s="218"/>
      <c r="BR61" s="219"/>
      <c r="BS61" s="263"/>
      <c r="BT61" s="216"/>
      <c r="BU61" s="216"/>
      <c r="BV61" s="219"/>
      <c r="BW61" s="219"/>
      <c r="BX61" s="216"/>
      <c r="BY61" s="216"/>
      <c r="BZ61" s="216"/>
      <c r="CA61" s="219"/>
      <c r="CB61" s="219"/>
      <c r="CC61" s="233"/>
      <c r="CE61" s="194">
        <f>(+U61+Z61+AE61+AJ61+AO61+AT61+AY61+BD61+BI61+BN61+BS61+BX61)/3</f>
        <v>0.98516666666666663</v>
      </c>
      <c r="CF61" s="194">
        <f>(+V61+AA61+AF61+AK61+AP61+AU61+AZ61+BE61+BJ61+BO61+BT61+BY61)/3</f>
        <v>0.96</v>
      </c>
      <c r="CG61" s="194">
        <f t="shared" si="23"/>
        <v>1.0262152777777778</v>
      </c>
      <c r="CH61" s="194">
        <f t="shared" si="30"/>
        <v>1.0262152777777778</v>
      </c>
      <c r="CI61" s="194">
        <f t="shared" si="24"/>
        <v>0.98</v>
      </c>
      <c r="CJ61" s="194">
        <f t="shared" si="25"/>
        <v>1.0471584467120181</v>
      </c>
      <c r="CK61" s="195"/>
    </row>
    <row r="62" spans="2:89" s="196" customFormat="1" ht="180" customHeight="1" x14ac:dyDescent="0.25">
      <c r="B62" s="175" t="s">
        <v>221</v>
      </c>
      <c r="C62" s="175" t="s">
        <v>26</v>
      </c>
      <c r="D62" s="176" t="s">
        <v>65</v>
      </c>
      <c r="E62" s="175" t="s">
        <v>2531</v>
      </c>
      <c r="F62" s="178" t="s">
        <v>2532</v>
      </c>
      <c r="G62" s="176" t="s">
        <v>2533</v>
      </c>
      <c r="H62" s="176" t="s">
        <v>2534</v>
      </c>
      <c r="I62" s="176" t="s">
        <v>2535</v>
      </c>
      <c r="J62" s="177" t="s">
        <v>1842</v>
      </c>
      <c r="K62" s="270" t="s">
        <v>2536</v>
      </c>
      <c r="L62" s="176" t="s">
        <v>2537</v>
      </c>
      <c r="M62" s="226" t="s">
        <v>2538</v>
      </c>
      <c r="N62" s="175" t="s">
        <v>1784</v>
      </c>
      <c r="O62" s="176" t="s">
        <v>2539</v>
      </c>
      <c r="P62" s="177" t="s">
        <v>1602</v>
      </c>
      <c r="Q62" s="235" t="s">
        <v>30</v>
      </c>
      <c r="R62" s="303">
        <v>0.89</v>
      </c>
      <c r="S62" s="179" t="s">
        <v>1784</v>
      </c>
      <c r="T62" s="314">
        <v>0.9</v>
      </c>
      <c r="U62" s="205"/>
      <c r="V62" s="205"/>
      <c r="W62" s="216"/>
      <c r="X62" s="219" t="s">
        <v>2540</v>
      </c>
      <c r="Y62" s="218" t="s">
        <v>2541</v>
      </c>
      <c r="Z62" s="205"/>
      <c r="AA62" s="205"/>
      <c r="AB62" s="216"/>
      <c r="AC62" s="219" t="s">
        <v>2542</v>
      </c>
      <c r="AD62" s="218" t="s">
        <v>2541</v>
      </c>
      <c r="AE62" s="205">
        <v>11578</v>
      </c>
      <c r="AF62" s="205">
        <v>12278</v>
      </c>
      <c r="AG62" s="216">
        <f t="shared" ref="AG62:AG84" si="63">+AE62/AF62</f>
        <v>0.94298745724059296</v>
      </c>
      <c r="AH62" s="218" t="s">
        <v>2543</v>
      </c>
      <c r="AI62" s="218" t="s">
        <v>2544</v>
      </c>
      <c r="AJ62" s="205"/>
      <c r="AK62" s="205"/>
      <c r="AL62" s="216"/>
      <c r="AM62" s="219" t="s">
        <v>2545</v>
      </c>
      <c r="AN62" s="315" t="s">
        <v>2546</v>
      </c>
      <c r="AO62" s="204"/>
      <c r="AP62" s="205"/>
      <c r="AQ62" s="216"/>
      <c r="AR62" s="218" t="s">
        <v>2547</v>
      </c>
      <c r="AS62" s="315" t="s">
        <v>2548</v>
      </c>
      <c r="AT62" s="205">
        <v>25663</v>
      </c>
      <c r="AU62" s="205">
        <v>27429</v>
      </c>
      <c r="AV62" s="216">
        <f>AT62/AU62</f>
        <v>0.93561558933974986</v>
      </c>
      <c r="AW62" s="219" t="s">
        <v>2549</v>
      </c>
      <c r="AX62" s="252" t="s">
        <v>2550</v>
      </c>
      <c r="AY62" s="204"/>
      <c r="AZ62" s="205"/>
      <c r="BA62" s="216"/>
      <c r="BB62" s="219" t="s">
        <v>4487</v>
      </c>
      <c r="BC62" s="252" t="s">
        <v>4488</v>
      </c>
      <c r="BD62" s="205"/>
      <c r="BE62" s="205"/>
      <c r="BF62" s="216"/>
      <c r="BG62" s="219" t="s">
        <v>4489</v>
      </c>
      <c r="BH62" s="252" t="s">
        <v>4490</v>
      </c>
      <c r="BI62" s="816">
        <v>29.687000000000001</v>
      </c>
      <c r="BJ62" s="816">
        <v>31.884</v>
      </c>
      <c r="BK62" s="817">
        <v>0.93</v>
      </c>
      <c r="BL62" s="818" t="s">
        <v>4491</v>
      </c>
      <c r="BM62" s="252" t="s">
        <v>4492</v>
      </c>
      <c r="BN62" s="205"/>
      <c r="BO62" s="205"/>
      <c r="BP62" s="216"/>
      <c r="BQ62" s="216"/>
      <c r="BR62" s="219"/>
      <c r="BS62" s="204"/>
      <c r="BT62" s="205"/>
      <c r="BU62" s="216"/>
      <c r="BV62" s="216"/>
      <c r="BW62" s="219"/>
      <c r="BX62" s="205"/>
      <c r="BY62" s="205"/>
      <c r="BZ62" s="216"/>
      <c r="CA62" s="216"/>
      <c r="CB62" s="219"/>
      <c r="CC62" s="233"/>
      <c r="CE62" s="193">
        <f t="shared" ref="CE62:CF67" si="64">+U62+Z62+AE62+AJ62+AO62+AT62+AY62+BD62+BI62+BN62+BS62+BX62</f>
        <v>37270.686999999998</v>
      </c>
      <c r="CF62" s="193">
        <f t="shared" si="64"/>
        <v>39738.883999999998</v>
      </c>
      <c r="CG62" s="194">
        <f t="shared" si="23"/>
        <v>0.93788962468095483</v>
      </c>
      <c r="CH62" s="194">
        <f t="shared" si="30"/>
        <v>0.93788962468095483</v>
      </c>
      <c r="CI62" s="194">
        <f t="shared" si="24"/>
        <v>0.9</v>
      </c>
      <c r="CJ62" s="194">
        <f t="shared" si="25"/>
        <v>1.0420995829788386</v>
      </c>
      <c r="CK62" s="195"/>
    </row>
    <row r="63" spans="2:89" s="196" customFormat="1" ht="233.25" customHeight="1" x14ac:dyDescent="0.25">
      <c r="B63" s="225" t="s">
        <v>2551</v>
      </c>
      <c r="C63" s="225" t="s">
        <v>56</v>
      </c>
      <c r="D63" s="176" t="s">
        <v>2090</v>
      </c>
      <c r="E63" s="177" t="s">
        <v>2552</v>
      </c>
      <c r="F63" s="178" t="s">
        <v>1962</v>
      </c>
      <c r="G63" s="176" t="s">
        <v>2553</v>
      </c>
      <c r="H63" s="176" t="s">
        <v>2554</v>
      </c>
      <c r="I63" s="212" t="s">
        <v>2555</v>
      </c>
      <c r="J63" s="177" t="s">
        <v>1842</v>
      </c>
      <c r="K63" s="176" t="s">
        <v>2556</v>
      </c>
      <c r="L63" s="176" t="s">
        <v>2557</v>
      </c>
      <c r="M63" s="176" t="s">
        <v>2558</v>
      </c>
      <c r="N63" s="175" t="s">
        <v>1784</v>
      </c>
      <c r="O63" s="176" t="s">
        <v>2559</v>
      </c>
      <c r="P63" s="177" t="s">
        <v>1602</v>
      </c>
      <c r="Q63" s="235" t="s">
        <v>30</v>
      </c>
      <c r="R63" s="179">
        <v>0.53</v>
      </c>
      <c r="S63" s="175" t="s">
        <v>1784</v>
      </c>
      <c r="T63" s="179">
        <v>0.6</v>
      </c>
      <c r="U63" s="205"/>
      <c r="V63" s="205"/>
      <c r="W63" s="216"/>
      <c r="X63" s="206" t="s">
        <v>2560</v>
      </c>
      <c r="Y63" s="251" t="s">
        <v>2561</v>
      </c>
      <c r="Z63" s="205"/>
      <c r="AA63" s="205"/>
      <c r="AB63" s="216"/>
      <c r="AC63" s="316" t="s">
        <v>2562</v>
      </c>
      <c r="AD63" s="251" t="s">
        <v>2561</v>
      </c>
      <c r="AE63" s="204">
        <v>230</v>
      </c>
      <c r="AF63" s="205">
        <v>385</v>
      </c>
      <c r="AG63" s="216">
        <f t="shared" si="63"/>
        <v>0.59740259740259738</v>
      </c>
      <c r="AH63" s="316" t="s">
        <v>2563</v>
      </c>
      <c r="AI63" s="251" t="s">
        <v>2564</v>
      </c>
      <c r="AJ63" s="205"/>
      <c r="AK63" s="205"/>
      <c r="AL63" s="216"/>
      <c r="AM63" s="207" t="s">
        <v>2565</v>
      </c>
      <c r="AN63" s="251" t="s">
        <v>2566</v>
      </c>
      <c r="AO63" s="204"/>
      <c r="AP63" s="205"/>
      <c r="AQ63" s="216"/>
      <c r="AR63" s="207" t="s">
        <v>2567</v>
      </c>
      <c r="AS63" s="251" t="s">
        <v>2568</v>
      </c>
      <c r="AT63" s="205">
        <v>238</v>
      </c>
      <c r="AU63" s="205">
        <v>370</v>
      </c>
      <c r="AV63" s="216">
        <f>+AT63/AU63</f>
        <v>0.64324324324324322</v>
      </c>
      <c r="AW63" s="207" t="s">
        <v>2569</v>
      </c>
      <c r="AX63" s="251" t="s">
        <v>2087</v>
      </c>
      <c r="AY63" s="204"/>
      <c r="AZ63" s="205"/>
      <c r="BA63" s="216"/>
      <c r="BB63" s="207" t="s">
        <v>4493</v>
      </c>
      <c r="BC63" s="251" t="s">
        <v>4329</v>
      </c>
      <c r="BD63" s="205"/>
      <c r="BE63" s="205"/>
      <c r="BF63" s="216"/>
      <c r="BG63" s="207" t="s">
        <v>4494</v>
      </c>
      <c r="BH63" s="251" t="s">
        <v>4495</v>
      </c>
      <c r="BI63" s="204">
        <v>162</v>
      </c>
      <c r="BJ63" s="182">
        <v>267</v>
      </c>
      <c r="BK63" s="183">
        <f>+BI63/BJ63</f>
        <v>0.6067415730337079</v>
      </c>
      <c r="BL63" s="185" t="s">
        <v>4496</v>
      </c>
      <c r="BM63" s="251" t="s">
        <v>4497</v>
      </c>
      <c r="BN63" s="205"/>
      <c r="BO63" s="205"/>
      <c r="BP63" s="216"/>
      <c r="BQ63" s="216"/>
      <c r="BR63" s="219"/>
      <c r="BS63" s="204"/>
      <c r="BT63" s="205"/>
      <c r="BU63" s="216"/>
      <c r="BV63" s="216"/>
      <c r="BW63" s="219"/>
      <c r="BX63" s="205"/>
      <c r="BY63" s="205"/>
      <c r="BZ63" s="216"/>
      <c r="CA63" s="216"/>
      <c r="CB63" s="219"/>
      <c r="CC63" s="233"/>
      <c r="CE63" s="195">
        <f t="shared" si="64"/>
        <v>630</v>
      </c>
      <c r="CF63" s="193">
        <f t="shared" si="64"/>
        <v>1022</v>
      </c>
      <c r="CG63" s="194">
        <f t="shared" si="23"/>
        <v>0.61643835616438358</v>
      </c>
      <c r="CH63" s="194">
        <f t="shared" si="30"/>
        <v>0.61643835616438358</v>
      </c>
      <c r="CI63" s="194">
        <f t="shared" si="24"/>
        <v>0.6</v>
      </c>
      <c r="CJ63" s="194">
        <f t="shared" si="25"/>
        <v>1.0273972602739727</v>
      </c>
      <c r="CK63" s="195"/>
    </row>
    <row r="64" spans="2:89" s="196" customFormat="1" ht="210" customHeight="1" x14ac:dyDescent="0.25">
      <c r="B64" s="175" t="s">
        <v>221</v>
      </c>
      <c r="C64" s="175" t="s">
        <v>83</v>
      </c>
      <c r="D64" s="213" t="s">
        <v>1945</v>
      </c>
      <c r="E64" s="177" t="s">
        <v>2570</v>
      </c>
      <c r="F64" s="178" t="s">
        <v>2571</v>
      </c>
      <c r="G64" s="213" t="s">
        <v>2572</v>
      </c>
      <c r="H64" s="213" t="s">
        <v>2573</v>
      </c>
      <c r="I64" s="176" t="s">
        <v>2574</v>
      </c>
      <c r="J64" s="177" t="s">
        <v>1842</v>
      </c>
      <c r="K64" s="213" t="s">
        <v>2575</v>
      </c>
      <c r="L64" s="176" t="s">
        <v>2576</v>
      </c>
      <c r="M64" s="213" t="s">
        <v>2577</v>
      </c>
      <c r="N64" s="176" t="s">
        <v>1784</v>
      </c>
      <c r="O64" s="176" t="s">
        <v>2578</v>
      </c>
      <c r="P64" s="177" t="s">
        <v>1582</v>
      </c>
      <c r="Q64" s="225" t="s">
        <v>60</v>
      </c>
      <c r="R64" s="179" t="s">
        <v>2579</v>
      </c>
      <c r="S64" s="175" t="s">
        <v>1784</v>
      </c>
      <c r="T64" s="179">
        <v>0.4</v>
      </c>
      <c r="U64" s="317">
        <v>472</v>
      </c>
      <c r="V64" s="317">
        <v>2199</v>
      </c>
      <c r="W64" s="216">
        <f>U64/V64</f>
        <v>0.2146430195543429</v>
      </c>
      <c r="X64" s="184" t="s">
        <v>4498</v>
      </c>
      <c r="Y64" s="207" t="s">
        <v>2580</v>
      </c>
      <c r="Z64" s="317">
        <v>1766</v>
      </c>
      <c r="AA64" s="317">
        <v>6838</v>
      </c>
      <c r="AB64" s="216">
        <f>Z64/AA64</f>
        <v>0.25826264989763087</v>
      </c>
      <c r="AC64" s="184" t="s">
        <v>2581</v>
      </c>
      <c r="AD64" s="207" t="s">
        <v>2582</v>
      </c>
      <c r="AE64" s="317">
        <v>4557</v>
      </c>
      <c r="AF64" s="317">
        <v>13599</v>
      </c>
      <c r="AG64" s="216">
        <f>+AE64/AF64</f>
        <v>0.33509816898301348</v>
      </c>
      <c r="AH64" s="184" t="s">
        <v>2583</v>
      </c>
      <c r="AI64" s="207" t="s">
        <v>2584</v>
      </c>
      <c r="AJ64" s="317">
        <v>7439</v>
      </c>
      <c r="AK64" s="317">
        <v>20111</v>
      </c>
      <c r="AL64" s="216">
        <f>+AJ64/AK64</f>
        <v>0.3698970712545373</v>
      </c>
      <c r="AM64" s="184" t="s">
        <v>4499</v>
      </c>
      <c r="AN64" s="207" t="s">
        <v>2585</v>
      </c>
      <c r="AO64" s="317">
        <v>10315</v>
      </c>
      <c r="AP64" s="317">
        <v>26953</v>
      </c>
      <c r="AQ64" s="318">
        <v>0.38</v>
      </c>
      <c r="AR64" s="184" t="s">
        <v>2586</v>
      </c>
      <c r="AS64" s="207" t="s">
        <v>2587</v>
      </c>
      <c r="AT64" s="234">
        <v>12574</v>
      </c>
      <c r="AU64" s="234">
        <v>31855</v>
      </c>
      <c r="AV64" s="216">
        <f>+AT64/AU64</f>
        <v>0.39472610265264479</v>
      </c>
      <c r="AW64" s="184" t="s">
        <v>4500</v>
      </c>
      <c r="AX64" s="207" t="s">
        <v>4501</v>
      </c>
      <c r="AY64" s="317">
        <v>13201</v>
      </c>
      <c r="AZ64" s="317">
        <v>35443</v>
      </c>
      <c r="BA64" s="216">
        <f>+AY64/AZ64</f>
        <v>0.37245718477555512</v>
      </c>
      <c r="BB64" s="207" t="s">
        <v>4502</v>
      </c>
      <c r="BC64" s="207" t="s">
        <v>4503</v>
      </c>
      <c r="BD64" s="317">
        <v>15849</v>
      </c>
      <c r="BE64" s="317">
        <v>39792</v>
      </c>
      <c r="BF64" s="216">
        <f>+BD64/BE64</f>
        <v>0.39829613992762364</v>
      </c>
      <c r="BG64" s="207" t="s">
        <v>4504</v>
      </c>
      <c r="BH64" s="207" t="s">
        <v>4505</v>
      </c>
      <c r="BI64" s="204">
        <v>17402</v>
      </c>
      <c r="BJ64" s="204">
        <v>43660</v>
      </c>
      <c r="BK64" s="216">
        <f>BI64/BJ64</f>
        <v>0.39857993586807144</v>
      </c>
      <c r="BL64" s="207" t="s">
        <v>4506</v>
      </c>
      <c r="BM64" s="207" t="s">
        <v>4507</v>
      </c>
      <c r="BN64" s="205"/>
      <c r="BO64" s="205"/>
      <c r="BP64" s="216"/>
      <c r="BQ64" s="310"/>
      <c r="BR64" s="319"/>
      <c r="BS64" s="204"/>
      <c r="BT64" s="205"/>
      <c r="BU64" s="279"/>
      <c r="BV64" s="311"/>
      <c r="BW64" s="320"/>
      <c r="BX64" s="205"/>
      <c r="BY64" s="205"/>
      <c r="BZ64" s="279"/>
      <c r="CA64" s="311"/>
      <c r="CB64" s="219"/>
      <c r="CC64" s="233"/>
      <c r="CE64" s="819">
        <f>BI64</f>
        <v>17402</v>
      </c>
      <c r="CF64" s="819">
        <f>BJ64</f>
        <v>43660</v>
      </c>
      <c r="CG64" s="194">
        <f>+CE64/CF64</f>
        <v>0.39857993586807144</v>
      </c>
      <c r="CH64" s="194">
        <f>+CG64</f>
        <v>0.39857993586807144</v>
      </c>
      <c r="CI64" s="194">
        <f>+T64</f>
        <v>0.4</v>
      </c>
      <c r="CJ64" s="194">
        <f>+CH64/CI64</f>
        <v>0.99644983967017853</v>
      </c>
      <c r="CK64" s="195"/>
    </row>
    <row r="65" spans="1:89" s="196" customFormat="1" ht="221.25" customHeight="1" x14ac:dyDescent="0.25">
      <c r="B65" s="175" t="s">
        <v>221</v>
      </c>
      <c r="C65" s="175" t="s">
        <v>95</v>
      </c>
      <c r="D65" s="176" t="s">
        <v>35</v>
      </c>
      <c r="E65" s="177" t="s">
        <v>2588</v>
      </c>
      <c r="F65" s="178" t="s">
        <v>4306</v>
      </c>
      <c r="G65" s="176" t="s">
        <v>2589</v>
      </c>
      <c r="H65" s="176" t="s">
        <v>2590</v>
      </c>
      <c r="I65" s="176" t="s">
        <v>2591</v>
      </c>
      <c r="J65" s="177" t="s">
        <v>1842</v>
      </c>
      <c r="K65" s="176" t="s">
        <v>4508</v>
      </c>
      <c r="L65" s="176" t="s">
        <v>4509</v>
      </c>
      <c r="M65" s="176" t="s">
        <v>4510</v>
      </c>
      <c r="N65" s="175" t="s">
        <v>2343</v>
      </c>
      <c r="O65" s="176" t="s">
        <v>4511</v>
      </c>
      <c r="P65" s="225" t="s">
        <v>1602</v>
      </c>
      <c r="Q65" s="225" t="s">
        <v>60</v>
      </c>
      <c r="R65" s="179">
        <v>1</v>
      </c>
      <c r="S65" s="175" t="s">
        <v>1784</v>
      </c>
      <c r="T65" s="179">
        <v>1</v>
      </c>
      <c r="U65" s="205"/>
      <c r="V65" s="205"/>
      <c r="W65" s="216"/>
      <c r="X65" s="321" t="s">
        <v>2592</v>
      </c>
      <c r="Y65" s="219" t="s">
        <v>2593</v>
      </c>
      <c r="Z65" s="205"/>
      <c r="AA65" s="205"/>
      <c r="AB65" s="216"/>
      <c r="AC65" s="321" t="s">
        <v>2594</v>
      </c>
      <c r="AD65" s="219" t="s">
        <v>2593</v>
      </c>
      <c r="AE65" s="204"/>
      <c r="AF65" s="205"/>
      <c r="AG65" s="216"/>
      <c r="AH65" s="321" t="s">
        <v>2595</v>
      </c>
      <c r="AI65" s="219" t="s">
        <v>2596</v>
      </c>
      <c r="AJ65" s="205"/>
      <c r="AK65" s="205"/>
      <c r="AL65" s="216"/>
      <c r="AM65" s="322" t="s">
        <v>2597</v>
      </c>
      <c r="AN65" s="239" t="s">
        <v>2598</v>
      </c>
      <c r="AO65" s="204"/>
      <c r="AP65" s="205"/>
      <c r="AQ65" s="216"/>
      <c r="AR65" s="321" t="s">
        <v>2599</v>
      </c>
      <c r="AS65" s="218" t="s">
        <v>2600</v>
      </c>
      <c r="AT65" s="205">
        <v>6830</v>
      </c>
      <c r="AU65" s="205">
        <v>6830</v>
      </c>
      <c r="AV65" s="216">
        <f t="shared" ref="AV65:AV67" si="65">+AT65/AU65</f>
        <v>1</v>
      </c>
      <c r="AW65" s="321" t="s">
        <v>2601</v>
      </c>
      <c r="AX65" s="306" t="s">
        <v>2602</v>
      </c>
      <c r="AY65" s="204"/>
      <c r="AZ65" s="205"/>
      <c r="BA65" s="216"/>
      <c r="BB65" s="218" t="s">
        <v>4512</v>
      </c>
      <c r="BC65" s="218" t="s">
        <v>4513</v>
      </c>
      <c r="BD65" s="205"/>
      <c r="BE65" s="205"/>
      <c r="BF65" s="216"/>
      <c r="BG65" s="219" t="s">
        <v>4514</v>
      </c>
      <c r="BH65" s="218" t="s">
        <v>4515</v>
      </c>
      <c r="BI65" s="205">
        <v>1865</v>
      </c>
      <c r="BJ65" s="205">
        <v>1865</v>
      </c>
      <c r="BK65" s="216">
        <f>+BI65/BJ65</f>
        <v>1</v>
      </c>
      <c r="BL65" s="218" t="s">
        <v>4516</v>
      </c>
      <c r="BM65" s="218" t="s">
        <v>4517</v>
      </c>
      <c r="BN65" s="205"/>
      <c r="BO65" s="205"/>
      <c r="BP65" s="216"/>
      <c r="BQ65" s="218"/>
      <c r="BR65" s="219"/>
      <c r="BS65" s="204"/>
      <c r="BT65" s="205"/>
      <c r="BU65" s="216"/>
      <c r="BV65" s="219"/>
      <c r="BW65" s="219"/>
      <c r="BX65" s="205"/>
      <c r="BY65" s="205"/>
      <c r="BZ65" s="216"/>
      <c r="CA65" s="216"/>
      <c r="CB65" s="219"/>
      <c r="CC65" s="233"/>
      <c r="CE65" s="193">
        <f t="shared" si="64"/>
        <v>8695</v>
      </c>
      <c r="CF65" s="193">
        <f t="shared" si="64"/>
        <v>8695</v>
      </c>
      <c r="CG65" s="194">
        <f t="shared" si="23"/>
        <v>1</v>
      </c>
      <c r="CH65" s="194">
        <f t="shared" si="30"/>
        <v>1</v>
      </c>
      <c r="CI65" s="194">
        <f t="shared" si="24"/>
        <v>1</v>
      </c>
      <c r="CJ65" s="194">
        <f t="shared" si="25"/>
        <v>1</v>
      </c>
      <c r="CK65" s="195"/>
    </row>
    <row r="66" spans="1:89" s="196" customFormat="1" ht="288" customHeight="1" x14ac:dyDescent="0.25">
      <c r="B66" s="175" t="s">
        <v>221</v>
      </c>
      <c r="C66" s="175" t="s">
        <v>95</v>
      </c>
      <c r="D66" s="213" t="s">
        <v>35</v>
      </c>
      <c r="E66" s="199" t="s">
        <v>2603</v>
      </c>
      <c r="F66" s="178" t="s">
        <v>4306</v>
      </c>
      <c r="G66" s="213" t="s">
        <v>2604</v>
      </c>
      <c r="H66" s="213" t="s">
        <v>2605</v>
      </c>
      <c r="I66" s="213" t="s">
        <v>2606</v>
      </c>
      <c r="J66" s="177" t="s">
        <v>1842</v>
      </c>
      <c r="K66" s="213" t="s">
        <v>4518</v>
      </c>
      <c r="L66" s="176" t="s">
        <v>2607</v>
      </c>
      <c r="M66" s="213" t="s">
        <v>4519</v>
      </c>
      <c r="N66" s="176" t="s">
        <v>2343</v>
      </c>
      <c r="O66" s="176" t="s">
        <v>2608</v>
      </c>
      <c r="P66" s="225" t="s">
        <v>1602</v>
      </c>
      <c r="Q66" s="225" t="s">
        <v>60</v>
      </c>
      <c r="R66" s="179">
        <v>0.11</v>
      </c>
      <c r="S66" s="175" t="s">
        <v>1784</v>
      </c>
      <c r="T66" s="179">
        <v>1</v>
      </c>
      <c r="U66" s="205"/>
      <c r="V66" s="205"/>
      <c r="W66" s="216"/>
      <c r="X66" s="321" t="s">
        <v>2609</v>
      </c>
      <c r="Y66" s="219" t="s">
        <v>2593</v>
      </c>
      <c r="Z66" s="205"/>
      <c r="AA66" s="205"/>
      <c r="AB66" s="216"/>
      <c r="AC66" s="321" t="s">
        <v>2610</v>
      </c>
      <c r="AD66" s="219" t="s">
        <v>2593</v>
      </c>
      <c r="AE66" s="204"/>
      <c r="AF66" s="205"/>
      <c r="AG66" s="216"/>
      <c r="AH66" s="321" t="s">
        <v>2611</v>
      </c>
      <c r="AI66" s="219" t="s">
        <v>2596</v>
      </c>
      <c r="AJ66" s="205"/>
      <c r="AK66" s="205"/>
      <c r="AL66" s="216"/>
      <c r="AM66" s="322" t="s">
        <v>2612</v>
      </c>
      <c r="AN66" s="239" t="s">
        <v>2598</v>
      </c>
      <c r="AO66" s="204"/>
      <c r="AP66" s="205"/>
      <c r="AQ66" s="216"/>
      <c r="AR66" s="321" t="s">
        <v>2613</v>
      </c>
      <c r="AS66" s="218" t="s">
        <v>2600</v>
      </c>
      <c r="AT66" s="205">
        <v>44804</v>
      </c>
      <c r="AU66" s="205">
        <v>44804</v>
      </c>
      <c r="AV66" s="216">
        <f t="shared" si="65"/>
        <v>1</v>
      </c>
      <c r="AW66" s="321" t="s">
        <v>2614</v>
      </c>
      <c r="AX66" s="306" t="s">
        <v>2602</v>
      </c>
      <c r="AY66" s="204"/>
      <c r="AZ66" s="205"/>
      <c r="BA66" s="216"/>
      <c r="BB66" s="218" t="s">
        <v>4520</v>
      </c>
      <c r="BC66" s="218" t="s">
        <v>4513</v>
      </c>
      <c r="BD66" s="205"/>
      <c r="BE66" s="205"/>
      <c r="BF66" s="216"/>
      <c r="BG66" s="219" t="s">
        <v>4521</v>
      </c>
      <c r="BH66" s="218" t="s">
        <v>4515</v>
      </c>
      <c r="BI66" s="205">
        <v>6783</v>
      </c>
      <c r="BJ66" s="205">
        <v>6783</v>
      </c>
      <c r="BK66" s="216">
        <f>+BI66/BJ66</f>
        <v>1</v>
      </c>
      <c r="BL66" s="218" t="s">
        <v>4522</v>
      </c>
      <c r="BM66" s="218" t="s">
        <v>4517</v>
      </c>
      <c r="BN66" s="205"/>
      <c r="BO66" s="205"/>
      <c r="BP66" s="216"/>
      <c r="BQ66" s="219"/>
      <c r="BR66" s="219"/>
      <c r="BS66" s="204"/>
      <c r="BT66" s="205"/>
      <c r="BU66" s="216"/>
      <c r="BV66" s="219"/>
      <c r="BW66" s="219"/>
      <c r="BX66" s="205"/>
      <c r="BY66" s="205"/>
      <c r="BZ66" s="216"/>
      <c r="CA66" s="216"/>
      <c r="CB66" s="219"/>
      <c r="CC66" s="233"/>
      <c r="CE66" s="193">
        <f t="shared" si="64"/>
        <v>51587</v>
      </c>
      <c r="CF66" s="193">
        <f t="shared" si="64"/>
        <v>51587</v>
      </c>
      <c r="CG66" s="194">
        <f t="shared" si="23"/>
        <v>1</v>
      </c>
      <c r="CH66" s="194">
        <f t="shared" si="30"/>
        <v>1</v>
      </c>
      <c r="CI66" s="194">
        <f t="shared" si="24"/>
        <v>1</v>
      </c>
      <c r="CJ66" s="194">
        <f t="shared" si="25"/>
        <v>1</v>
      </c>
      <c r="CK66" s="195"/>
    </row>
    <row r="67" spans="1:89" s="196" customFormat="1" ht="255" customHeight="1" x14ac:dyDescent="0.25">
      <c r="B67" s="175" t="s">
        <v>221</v>
      </c>
      <c r="C67" s="175" t="s">
        <v>95</v>
      </c>
      <c r="D67" s="213" t="s">
        <v>35</v>
      </c>
      <c r="E67" s="199" t="s">
        <v>2615</v>
      </c>
      <c r="F67" s="178" t="s">
        <v>4306</v>
      </c>
      <c r="G67" s="213" t="s">
        <v>4523</v>
      </c>
      <c r="H67" s="213" t="s">
        <v>4524</v>
      </c>
      <c r="I67" s="213" t="s">
        <v>2616</v>
      </c>
      <c r="J67" s="177" t="s">
        <v>1842</v>
      </c>
      <c r="K67" s="176" t="s">
        <v>4525</v>
      </c>
      <c r="L67" s="176" t="s">
        <v>4509</v>
      </c>
      <c r="M67" s="176" t="s">
        <v>4526</v>
      </c>
      <c r="N67" s="176" t="s">
        <v>2343</v>
      </c>
      <c r="O67" s="176" t="s">
        <v>4527</v>
      </c>
      <c r="P67" s="225" t="s">
        <v>1602</v>
      </c>
      <c r="Q67" s="225" t="s">
        <v>60</v>
      </c>
      <c r="R67" s="179">
        <v>0.56999999999999995</v>
      </c>
      <c r="S67" s="175" t="s">
        <v>1784</v>
      </c>
      <c r="T67" s="179">
        <v>0.56999999999999995</v>
      </c>
      <c r="U67" s="205"/>
      <c r="V67" s="205"/>
      <c r="W67" s="216"/>
      <c r="X67" s="322" t="s">
        <v>2618</v>
      </c>
      <c r="Y67" s="219" t="s">
        <v>2593</v>
      </c>
      <c r="Z67" s="205"/>
      <c r="AA67" s="205"/>
      <c r="AB67" s="216"/>
      <c r="AC67" s="322" t="s">
        <v>2619</v>
      </c>
      <c r="AD67" s="219" t="s">
        <v>2593</v>
      </c>
      <c r="AE67" s="204"/>
      <c r="AF67" s="205"/>
      <c r="AG67" s="216"/>
      <c r="AH67" s="321" t="s">
        <v>2620</v>
      </c>
      <c r="AI67" s="219" t="s">
        <v>2596</v>
      </c>
      <c r="AJ67" s="205"/>
      <c r="AK67" s="205"/>
      <c r="AL67" s="216"/>
      <c r="AM67" s="322" t="s">
        <v>2621</v>
      </c>
      <c r="AN67" s="239" t="s">
        <v>2598</v>
      </c>
      <c r="AO67" s="204"/>
      <c r="AP67" s="205"/>
      <c r="AQ67" s="216"/>
      <c r="AR67" s="321" t="s">
        <v>2622</v>
      </c>
      <c r="AS67" s="218" t="s">
        <v>2600</v>
      </c>
      <c r="AT67" s="205">
        <v>20639</v>
      </c>
      <c r="AU67" s="205">
        <v>34725</v>
      </c>
      <c r="AV67" s="216">
        <f t="shared" si="65"/>
        <v>0.59435565154787617</v>
      </c>
      <c r="AW67" s="321" t="s">
        <v>2623</v>
      </c>
      <c r="AX67" s="306" t="s">
        <v>2624</v>
      </c>
      <c r="AY67" s="204"/>
      <c r="AZ67" s="205"/>
      <c r="BA67" s="216"/>
      <c r="BB67" s="218" t="s">
        <v>4528</v>
      </c>
      <c r="BC67" s="218" t="s">
        <v>4529</v>
      </c>
      <c r="BD67" s="205"/>
      <c r="BE67" s="205"/>
      <c r="BF67" s="216"/>
      <c r="BG67" s="219" t="s">
        <v>4530</v>
      </c>
      <c r="BH67" s="218" t="s">
        <v>4531</v>
      </c>
      <c r="BI67" s="205">
        <v>7205</v>
      </c>
      <c r="BJ67" s="205">
        <v>13050</v>
      </c>
      <c r="BK67" s="216">
        <f>+BI67/BJ67</f>
        <v>0.55210727969348661</v>
      </c>
      <c r="BL67" s="218" t="s">
        <v>4532</v>
      </c>
      <c r="BM67" s="218" t="s">
        <v>4517</v>
      </c>
      <c r="BN67" s="205"/>
      <c r="BO67" s="205"/>
      <c r="BP67" s="216"/>
      <c r="BQ67" s="219"/>
      <c r="BR67" s="219"/>
      <c r="BS67" s="204"/>
      <c r="BT67" s="205"/>
      <c r="BU67" s="216"/>
      <c r="BV67" s="219"/>
      <c r="BW67" s="219"/>
      <c r="BX67" s="205"/>
      <c r="BY67" s="205"/>
      <c r="BZ67" s="216"/>
      <c r="CA67" s="216"/>
      <c r="CB67" s="219"/>
      <c r="CC67" s="233"/>
      <c r="CE67" s="193">
        <f t="shared" si="64"/>
        <v>27844</v>
      </c>
      <c r="CF67" s="193">
        <f t="shared" si="64"/>
        <v>47775</v>
      </c>
      <c r="CG67" s="194">
        <f t="shared" si="23"/>
        <v>0.58281527995813709</v>
      </c>
      <c r="CH67" s="194">
        <f t="shared" si="30"/>
        <v>0.58281527995813709</v>
      </c>
      <c r="CI67" s="194">
        <f t="shared" si="24"/>
        <v>0.56999999999999995</v>
      </c>
      <c r="CJ67" s="194">
        <f t="shared" si="25"/>
        <v>1.0224829472949775</v>
      </c>
      <c r="CK67" s="195"/>
    </row>
    <row r="68" spans="1:89" s="196" customFormat="1" ht="266.25" customHeight="1" x14ac:dyDescent="0.25">
      <c r="B68" s="175" t="s">
        <v>221</v>
      </c>
      <c r="C68" s="175" t="s">
        <v>95</v>
      </c>
      <c r="D68" s="213" t="s">
        <v>35</v>
      </c>
      <c r="E68" s="199" t="s">
        <v>2625</v>
      </c>
      <c r="F68" s="178" t="s">
        <v>4306</v>
      </c>
      <c r="G68" s="213" t="s">
        <v>2626</v>
      </c>
      <c r="H68" s="213" t="s">
        <v>2627</v>
      </c>
      <c r="I68" s="213" t="s">
        <v>2628</v>
      </c>
      <c r="J68" s="177" t="s">
        <v>1780</v>
      </c>
      <c r="K68" s="176" t="s">
        <v>2629</v>
      </c>
      <c r="L68" s="176" t="s">
        <v>4533</v>
      </c>
      <c r="M68" s="176" t="s">
        <v>4534</v>
      </c>
      <c r="N68" s="176" t="s">
        <v>1784</v>
      </c>
      <c r="O68" s="176" t="s">
        <v>4535</v>
      </c>
      <c r="P68" s="175" t="s">
        <v>1870</v>
      </c>
      <c r="Q68" s="225" t="s">
        <v>30</v>
      </c>
      <c r="R68" s="183">
        <v>0.4</v>
      </c>
      <c r="S68" s="175" t="s">
        <v>1784</v>
      </c>
      <c r="T68" s="179">
        <v>0.4</v>
      </c>
      <c r="U68" s="205"/>
      <c r="V68" s="205"/>
      <c r="W68" s="216"/>
      <c r="X68" s="321" t="s">
        <v>2630</v>
      </c>
      <c r="Y68" s="219" t="s">
        <v>2593</v>
      </c>
      <c r="Z68" s="205"/>
      <c r="AA68" s="205"/>
      <c r="AB68" s="216"/>
      <c r="AC68" s="321" t="s">
        <v>2631</v>
      </c>
      <c r="AD68" s="219" t="s">
        <v>2593</v>
      </c>
      <c r="AE68" s="204"/>
      <c r="AF68" s="205"/>
      <c r="AG68" s="216"/>
      <c r="AH68" s="321" t="s">
        <v>2632</v>
      </c>
      <c r="AI68" s="219" t="s">
        <v>2596</v>
      </c>
      <c r="AJ68" s="205"/>
      <c r="AK68" s="205"/>
      <c r="AL68" s="216"/>
      <c r="AM68" s="322" t="s">
        <v>2633</v>
      </c>
      <c r="AN68" s="239" t="s">
        <v>2598</v>
      </c>
      <c r="AO68" s="204"/>
      <c r="AP68" s="205"/>
      <c r="AQ68" s="216"/>
      <c r="AR68" s="321" t="s">
        <v>2634</v>
      </c>
      <c r="AS68" s="218" t="s">
        <v>2600</v>
      </c>
      <c r="AT68" s="205"/>
      <c r="AU68" s="205"/>
      <c r="AV68" s="216"/>
      <c r="AW68" s="321" t="s">
        <v>2635</v>
      </c>
      <c r="AX68" s="306" t="s">
        <v>2636</v>
      </c>
      <c r="AY68" s="204"/>
      <c r="AZ68" s="205"/>
      <c r="BA68" s="216"/>
      <c r="BB68" s="218" t="s">
        <v>4536</v>
      </c>
      <c r="BC68" s="218" t="s">
        <v>4513</v>
      </c>
      <c r="BD68" s="205"/>
      <c r="BE68" s="205"/>
      <c r="BF68" s="216"/>
      <c r="BG68" s="219" t="s">
        <v>4537</v>
      </c>
      <c r="BH68" s="218" t="s">
        <v>4515</v>
      </c>
      <c r="BI68" s="205"/>
      <c r="BJ68" s="205"/>
      <c r="BK68" s="216"/>
      <c r="BL68" s="218" t="s">
        <v>4538</v>
      </c>
      <c r="BM68" s="218" t="s">
        <v>4539</v>
      </c>
      <c r="BN68" s="205"/>
      <c r="BO68" s="205"/>
      <c r="BP68" s="216"/>
      <c r="BQ68" s="219"/>
      <c r="BR68" s="219"/>
      <c r="BS68" s="204"/>
      <c r="BT68" s="205"/>
      <c r="BU68" s="216"/>
      <c r="BV68" s="219"/>
      <c r="BW68" s="219"/>
      <c r="BX68" s="205"/>
      <c r="BY68" s="205"/>
      <c r="BZ68" s="216"/>
      <c r="CA68" s="216"/>
      <c r="CB68" s="219"/>
      <c r="CC68" s="233"/>
      <c r="CE68" s="193"/>
      <c r="CF68" s="193"/>
      <c r="CG68" s="194"/>
      <c r="CH68" s="194"/>
      <c r="CI68" s="194"/>
      <c r="CJ68" s="194"/>
      <c r="CK68" s="195" t="s">
        <v>4540</v>
      </c>
    </row>
    <row r="69" spans="1:89" s="228" customFormat="1" ht="300" customHeight="1" x14ac:dyDescent="0.25">
      <c r="B69" s="225" t="s">
        <v>221</v>
      </c>
      <c r="C69" s="225" t="s">
        <v>117</v>
      </c>
      <c r="D69" s="225" t="s">
        <v>1945</v>
      </c>
      <c r="E69" s="199" t="s">
        <v>2654</v>
      </c>
      <c r="F69" s="211" t="s">
        <v>4541</v>
      </c>
      <c r="G69" s="225" t="s">
        <v>2655</v>
      </c>
      <c r="H69" s="225" t="s">
        <v>2656</v>
      </c>
      <c r="I69" s="225" t="s">
        <v>2657</v>
      </c>
      <c r="J69" s="199" t="s">
        <v>1780</v>
      </c>
      <c r="K69" s="225" t="s">
        <v>4542</v>
      </c>
      <c r="L69" s="225" t="s">
        <v>2658</v>
      </c>
      <c r="M69" s="225" t="s">
        <v>4543</v>
      </c>
      <c r="N69" s="225" t="s">
        <v>1784</v>
      </c>
      <c r="O69" s="225" t="s">
        <v>2659</v>
      </c>
      <c r="P69" s="199" t="s">
        <v>1602</v>
      </c>
      <c r="Q69" s="225" t="s">
        <v>60</v>
      </c>
      <c r="R69" s="183">
        <v>0.85</v>
      </c>
      <c r="S69" s="225" t="s">
        <v>1784</v>
      </c>
      <c r="T69" s="183">
        <v>0.91</v>
      </c>
      <c r="U69" s="205"/>
      <c r="V69" s="205"/>
      <c r="W69" s="216"/>
      <c r="X69" s="206" t="s">
        <v>2660</v>
      </c>
      <c r="Y69" s="218" t="s">
        <v>2646</v>
      </c>
      <c r="Z69" s="205"/>
      <c r="AA69" s="205"/>
      <c r="AB69" s="216"/>
      <c r="AC69" s="207" t="s">
        <v>2661</v>
      </c>
      <c r="AD69" s="310" t="s">
        <v>2646</v>
      </c>
      <c r="AE69" s="205">
        <v>16003</v>
      </c>
      <c r="AF69" s="205">
        <v>53748</v>
      </c>
      <c r="AG69" s="216">
        <f t="shared" si="63"/>
        <v>0.29774131130460668</v>
      </c>
      <c r="AH69" s="206" t="s">
        <v>2662</v>
      </c>
      <c r="AI69" s="218" t="s">
        <v>2649</v>
      </c>
      <c r="AJ69" s="205"/>
      <c r="AK69" s="205"/>
      <c r="AL69" s="216"/>
      <c r="AM69" s="206" t="s">
        <v>2663</v>
      </c>
      <c r="AN69" s="219" t="s">
        <v>1975</v>
      </c>
      <c r="AO69" s="204"/>
      <c r="AP69" s="205"/>
      <c r="AQ69" s="216"/>
      <c r="AR69" s="206" t="s">
        <v>2664</v>
      </c>
      <c r="AS69" s="218" t="s">
        <v>2297</v>
      </c>
      <c r="AT69" s="205">
        <v>42988</v>
      </c>
      <c r="AU69" s="205">
        <v>61214</v>
      </c>
      <c r="AV69" s="216">
        <f t="shared" ref="AV69:AV79" si="66">+AT69/AU69</f>
        <v>0.70225765347796254</v>
      </c>
      <c r="AW69" s="206" t="s">
        <v>2665</v>
      </c>
      <c r="AX69" s="219" t="s">
        <v>2653</v>
      </c>
      <c r="AY69" s="204"/>
      <c r="AZ69" s="205"/>
      <c r="BA69" s="216"/>
      <c r="BB69" s="206" t="s">
        <v>4544</v>
      </c>
      <c r="BC69" s="218" t="s">
        <v>4452</v>
      </c>
      <c r="BD69" s="205"/>
      <c r="BE69" s="205"/>
      <c r="BF69" s="216"/>
      <c r="BG69" s="206" t="s">
        <v>4545</v>
      </c>
      <c r="BH69" s="219" t="s">
        <v>4350</v>
      </c>
      <c r="BI69" s="204">
        <v>49710</v>
      </c>
      <c r="BJ69" s="205">
        <v>64223</v>
      </c>
      <c r="BK69" s="216">
        <f t="shared" ref="BK69:BK73" si="67">+BI69/BJ69</f>
        <v>0.7740217679024648</v>
      </c>
      <c r="BL69" s="206" t="s">
        <v>4546</v>
      </c>
      <c r="BM69" s="218" t="s">
        <v>4547</v>
      </c>
      <c r="BN69" s="205"/>
      <c r="BO69" s="205"/>
      <c r="BP69" s="216"/>
      <c r="BQ69" s="216"/>
      <c r="BR69" s="219"/>
      <c r="BS69" s="204"/>
      <c r="BT69" s="205"/>
      <c r="BU69" s="216"/>
      <c r="BV69" s="216"/>
      <c r="BW69" s="219"/>
      <c r="BX69" s="205"/>
      <c r="BY69" s="205"/>
      <c r="BZ69" s="216"/>
      <c r="CA69" s="216"/>
      <c r="CB69" s="219"/>
      <c r="CC69" s="233"/>
      <c r="CE69" s="820">
        <f>BI69</f>
        <v>49710</v>
      </c>
      <c r="CF69" s="820">
        <f>BJ69</f>
        <v>64223</v>
      </c>
      <c r="CG69" s="307">
        <f t="shared" ref="CG69:CG79" si="68">+CE69/CF69</f>
        <v>0.7740217679024648</v>
      </c>
      <c r="CH69" s="307">
        <f t="shared" ref="CH69:CH79" si="69">+CG69</f>
        <v>0.7740217679024648</v>
      </c>
      <c r="CI69" s="307">
        <f t="shared" ref="CI69:CI79" si="70">+T69</f>
        <v>0.91</v>
      </c>
      <c r="CJ69" s="307">
        <f t="shared" ref="CJ69:CJ79" si="71">+CH69/CI69</f>
        <v>0.85057337132138988</v>
      </c>
      <c r="CK69" s="240"/>
    </row>
    <row r="70" spans="1:89" s="228" customFormat="1" ht="300" customHeight="1" x14ac:dyDescent="0.25">
      <c r="B70" s="225" t="s">
        <v>221</v>
      </c>
      <c r="C70" s="225" t="s">
        <v>117</v>
      </c>
      <c r="D70" s="225" t="s">
        <v>1945</v>
      </c>
      <c r="E70" s="199" t="s">
        <v>2666</v>
      </c>
      <c r="F70" s="211" t="s">
        <v>4541</v>
      </c>
      <c r="G70" s="225" t="s">
        <v>2667</v>
      </c>
      <c r="H70" s="225" t="s">
        <v>2668</v>
      </c>
      <c r="I70" s="225" t="s">
        <v>2669</v>
      </c>
      <c r="J70" s="199" t="s">
        <v>1842</v>
      </c>
      <c r="K70" s="225" t="s">
        <v>4548</v>
      </c>
      <c r="L70" s="225" t="s">
        <v>2670</v>
      </c>
      <c r="M70" s="225" t="s">
        <v>4549</v>
      </c>
      <c r="N70" s="225" t="s">
        <v>1784</v>
      </c>
      <c r="O70" s="225" t="s">
        <v>2671</v>
      </c>
      <c r="P70" s="199" t="s">
        <v>1582</v>
      </c>
      <c r="Q70" s="225" t="s">
        <v>30</v>
      </c>
      <c r="R70" s="183">
        <v>1.04</v>
      </c>
      <c r="S70" s="225" t="s">
        <v>1784</v>
      </c>
      <c r="T70" s="183">
        <v>1</v>
      </c>
      <c r="U70" s="205">
        <v>15746</v>
      </c>
      <c r="V70" s="205">
        <v>15000</v>
      </c>
      <c r="W70" s="216">
        <f>+U70/V70</f>
        <v>1.0497333333333334</v>
      </c>
      <c r="X70" s="206" t="s">
        <v>2672</v>
      </c>
      <c r="Y70" s="310" t="s">
        <v>2646</v>
      </c>
      <c r="Z70" s="205">
        <v>14351</v>
      </c>
      <c r="AA70" s="205">
        <v>15000</v>
      </c>
      <c r="AB70" s="216">
        <f t="shared" ref="AB70" si="72">+Z70/AA70</f>
        <v>0.95673333333333332</v>
      </c>
      <c r="AC70" s="207" t="s">
        <v>2673</v>
      </c>
      <c r="AD70" s="310" t="s">
        <v>2646</v>
      </c>
      <c r="AE70" s="205">
        <v>21478</v>
      </c>
      <c r="AF70" s="205">
        <v>25000</v>
      </c>
      <c r="AG70" s="216">
        <f t="shared" si="63"/>
        <v>0.85911999999999999</v>
      </c>
      <c r="AH70" s="206" t="s">
        <v>2674</v>
      </c>
      <c r="AI70" s="218" t="s">
        <v>2649</v>
      </c>
      <c r="AJ70" s="205">
        <v>23922</v>
      </c>
      <c r="AK70" s="205">
        <v>25000</v>
      </c>
      <c r="AL70" s="216">
        <f t="shared" ref="AL70:AL79" si="73">+AJ70/AK70</f>
        <v>0.95687999999999995</v>
      </c>
      <c r="AM70" s="206" t="s">
        <v>2675</v>
      </c>
      <c r="AN70" s="219" t="s">
        <v>1975</v>
      </c>
      <c r="AO70" s="204">
        <v>23178</v>
      </c>
      <c r="AP70" s="205">
        <v>25000</v>
      </c>
      <c r="AQ70" s="216">
        <f t="shared" ref="AQ70:AQ79" si="74">+AO70/AP70</f>
        <v>0.92712000000000006</v>
      </c>
      <c r="AR70" s="206" t="s">
        <v>2676</v>
      </c>
      <c r="AS70" s="218" t="s">
        <v>2297</v>
      </c>
      <c r="AT70" s="205">
        <v>23215</v>
      </c>
      <c r="AU70" s="205">
        <v>25000</v>
      </c>
      <c r="AV70" s="216">
        <f t="shared" si="66"/>
        <v>0.92859999999999998</v>
      </c>
      <c r="AW70" s="206" t="s">
        <v>2677</v>
      </c>
      <c r="AX70" s="219" t="s">
        <v>2653</v>
      </c>
      <c r="AY70" s="204">
        <v>24381</v>
      </c>
      <c r="AZ70" s="205">
        <v>25000</v>
      </c>
      <c r="BA70" s="216">
        <f t="shared" ref="BA70:BA79" si="75">+AY70/AZ70</f>
        <v>0.97524</v>
      </c>
      <c r="BB70" s="206" t="s">
        <v>4550</v>
      </c>
      <c r="BC70" s="218" t="s">
        <v>4452</v>
      </c>
      <c r="BD70" s="205">
        <v>24526</v>
      </c>
      <c r="BE70" s="205">
        <v>25000</v>
      </c>
      <c r="BF70" s="216">
        <f t="shared" ref="BF70:BF75" si="76">+BD70/BE70</f>
        <v>0.98104000000000002</v>
      </c>
      <c r="BG70" s="206" t="s">
        <v>4551</v>
      </c>
      <c r="BH70" s="219" t="s">
        <v>4350</v>
      </c>
      <c r="BI70" s="186">
        <v>23656</v>
      </c>
      <c r="BJ70" s="182">
        <v>25000</v>
      </c>
      <c r="BK70" s="216">
        <f t="shared" si="67"/>
        <v>0.94623999999999997</v>
      </c>
      <c r="BL70" s="206" t="s">
        <v>4552</v>
      </c>
      <c r="BM70" s="218" t="s">
        <v>4547</v>
      </c>
      <c r="BN70" s="205"/>
      <c r="BO70" s="205"/>
      <c r="BP70" s="216"/>
      <c r="BQ70" s="216"/>
      <c r="BR70" s="219"/>
      <c r="BS70" s="204"/>
      <c r="BT70" s="205"/>
      <c r="BU70" s="216"/>
      <c r="BV70" s="216"/>
      <c r="BW70" s="219"/>
      <c r="BX70" s="205"/>
      <c r="BY70" s="205"/>
      <c r="BZ70" s="216"/>
      <c r="CA70" s="216"/>
      <c r="CB70" s="219"/>
      <c r="CC70" s="233"/>
      <c r="CE70" s="820">
        <f>(U70+Z70+AE70+AJ70+AO70+AT70+AY70+BD70+BI70+BN70+BS70+BX70)/9</f>
        <v>21605.888888888891</v>
      </c>
      <c r="CF70" s="820">
        <f>(V70+AA70+AF70+AK70+AP70+AU70+AZ70+BE70+BJ70+BO70+BT70+BY70)/9</f>
        <v>22777.777777777777</v>
      </c>
      <c r="CG70" s="307">
        <f t="shared" si="68"/>
        <v>0.94855121951219523</v>
      </c>
      <c r="CH70" s="307">
        <f t="shared" si="69"/>
        <v>0.94855121951219523</v>
      </c>
      <c r="CI70" s="307">
        <f t="shared" si="70"/>
        <v>1</v>
      </c>
      <c r="CJ70" s="307">
        <f t="shared" si="71"/>
        <v>0.94855121951219523</v>
      </c>
      <c r="CK70" s="240"/>
    </row>
    <row r="71" spans="1:89" s="228" customFormat="1" ht="300" customHeight="1" x14ac:dyDescent="0.25">
      <c r="B71" s="225" t="s">
        <v>221</v>
      </c>
      <c r="C71" s="225" t="s">
        <v>117</v>
      </c>
      <c r="D71" s="225" t="s">
        <v>1945</v>
      </c>
      <c r="E71" s="199" t="s">
        <v>2678</v>
      </c>
      <c r="F71" s="211" t="s">
        <v>4541</v>
      </c>
      <c r="G71" s="225" t="s">
        <v>2679</v>
      </c>
      <c r="H71" s="225" t="s">
        <v>2680</v>
      </c>
      <c r="I71" s="225" t="s">
        <v>2681</v>
      </c>
      <c r="J71" s="199" t="s">
        <v>1780</v>
      </c>
      <c r="K71" s="225" t="s">
        <v>4553</v>
      </c>
      <c r="L71" s="225" t="s">
        <v>2682</v>
      </c>
      <c r="M71" s="225" t="s">
        <v>4554</v>
      </c>
      <c r="N71" s="225" t="s">
        <v>1784</v>
      </c>
      <c r="O71" s="225" t="s">
        <v>2683</v>
      </c>
      <c r="P71" s="199" t="s">
        <v>1602</v>
      </c>
      <c r="Q71" s="225" t="s">
        <v>60</v>
      </c>
      <c r="R71" s="183">
        <v>0.73</v>
      </c>
      <c r="S71" s="225" t="s">
        <v>1784</v>
      </c>
      <c r="T71" s="183">
        <v>0.92</v>
      </c>
      <c r="U71" s="205"/>
      <c r="V71" s="205"/>
      <c r="W71" s="216"/>
      <c r="X71" s="206" t="s">
        <v>2684</v>
      </c>
      <c r="Y71" s="310" t="s">
        <v>2646</v>
      </c>
      <c r="Z71" s="205"/>
      <c r="AA71" s="205"/>
      <c r="AB71" s="216"/>
      <c r="AC71" s="207" t="s">
        <v>2685</v>
      </c>
      <c r="AD71" s="310" t="s">
        <v>2646</v>
      </c>
      <c r="AE71" s="205">
        <v>10199</v>
      </c>
      <c r="AF71" s="205">
        <v>17931</v>
      </c>
      <c r="AG71" s="216">
        <f t="shared" si="63"/>
        <v>0.56879147844515088</v>
      </c>
      <c r="AH71" s="206" t="s">
        <v>2686</v>
      </c>
      <c r="AI71" s="218" t="s">
        <v>2649</v>
      </c>
      <c r="AJ71" s="205"/>
      <c r="AK71" s="205"/>
      <c r="AL71" s="216"/>
      <c r="AM71" s="206" t="s">
        <v>2687</v>
      </c>
      <c r="AN71" s="219" t="s">
        <v>1975</v>
      </c>
      <c r="AO71" s="204"/>
      <c r="AP71" s="205"/>
      <c r="AQ71" s="216"/>
      <c r="AR71" s="206" t="s">
        <v>2688</v>
      </c>
      <c r="AS71" s="218" t="s">
        <v>2297</v>
      </c>
      <c r="AT71" s="205">
        <v>15464</v>
      </c>
      <c r="AU71" s="205">
        <v>20546</v>
      </c>
      <c r="AV71" s="216">
        <f t="shared" si="66"/>
        <v>0.75265258444466077</v>
      </c>
      <c r="AW71" s="206" t="s">
        <v>2689</v>
      </c>
      <c r="AX71" s="219" t="s">
        <v>2653</v>
      </c>
      <c r="AY71" s="204"/>
      <c r="AZ71" s="205"/>
      <c r="BA71" s="216"/>
      <c r="BB71" s="206" t="s">
        <v>4555</v>
      </c>
      <c r="BC71" s="218" t="s">
        <v>4452</v>
      </c>
      <c r="BD71" s="205"/>
      <c r="BE71" s="205"/>
      <c r="BF71" s="216"/>
      <c r="BG71" s="206" t="s">
        <v>4556</v>
      </c>
      <c r="BH71" s="219" t="s">
        <v>4350</v>
      </c>
      <c r="BI71" s="204">
        <v>18026</v>
      </c>
      <c r="BJ71" s="205">
        <v>23148</v>
      </c>
      <c r="BK71" s="216">
        <f t="shared" si="67"/>
        <v>0.77872818386037668</v>
      </c>
      <c r="BL71" s="206" t="s">
        <v>4557</v>
      </c>
      <c r="BM71" s="218" t="s">
        <v>4547</v>
      </c>
      <c r="BN71" s="205"/>
      <c r="BO71" s="205"/>
      <c r="BP71" s="216"/>
      <c r="BQ71" s="216"/>
      <c r="BR71" s="219"/>
      <c r="BS71" s="204"/>
      <c r="BT71" s="205"/>
      <c r="BU71" s="216"/>
      <c r="BV71" s="216"/>
      <c r="BW71" s="219"/>
      <c r="BX71" s="205"/>
      <c r="BY71" s="205"/>
      <c r="BZ71" s="216"/>
      <c r="CA71" s="216"/>
      <c r="CB71" s="219"/>
      <c r="CC71" s="233"/>
      <c r="CE71" s="820">
        <f>BI71</f>
        <v>18026</v>
      </c>
      <c r="CF71" s="820">
        <f>BJ71</f>
        <v>23148</v>
      </c>
      <c r="CG71" s="307">
        <f t="shared" si="68"/>
        <v>0.77872818386037668</v>
      </c>
      <c r="CH71" s="307">
        <f t="shared" si="69"/>
        <v>0.77872818386037668</v>
      </c>
      <c r="CI71" s="307">
        <f t="shared" si="70"/>
        <v>0.92</v>
      </c>
      <c r="CJ71" s="307">
        <f t="shared" si="71"/>
        <v>0.84644367810910504</v>
      </c>
      <c r="CK71" s="240"/>
    </row>
    <row r="72" spans="1:89" s="228" customFormat="1" ht="300" customHeight="1" x14ac:dyDescent="0.25">
      <c r="B72" s="225" t="s">
        <v>221</v>
      </c>
      <c r="C72" s="225" t="s">
        <v>117</v>
      </c>
      <c r="D72" s="225" t="s">
        <v>1945</v>
      </c>
      <c r="E72" s="199" t="s">
        <v>2690</v>
      </c>
      <c r="F72" s="211" t="s">
        <v>2281</v>
      </c>
      <c r="G72" s="225" t="s">
        <v>2691</v>
      </c>
      <c r="H72" s="225" t="s">
        <v>2692</v>
      </c>
      <c r="I72" s="225" t="s">
        <v>2693</v>
      </c>
      <c r="J72" s="199" t="s">
        <v>1842</v>
      </c>
      <c r="K72" s="225" t="s">
        <v>2694</v>
      </c>
      <c r="L72" s="225" t="s">
        <v>2695</v>
      </c>
      <c r="M72" s="225" t="s">
        <v>2696</v>
      </c>
      <c r="N72" s="225" t="s">
        <v>1784</v>
      </c>
      <c r="O72" s="225" t="s">
        <v>2697</v>
      </c>
      <c r="P72" s="199" t="s">
        <v>1582</v>
      </c>
      <c r="Q72" s="225" t="s">
        <v>30</v>
      </c>
      <c r="R72" s="183">
        <v>1.1499999999999999</v>
      </c>
      <c r="S72" s="225" t="s">
        <v>1784</v>
      </c>
      <c r="T72" s="183">
        <v>1</v>
      </c>
      <c r="U72" s="205">
        <v>554</v>
      </c>
      <c r="V72" s="205">
        <v>643</v>
      </c>
      <c r="W72" s="216">
        <f>+U72/V72</f>
        <v>0.8615863141524106</v>
      </c>
      <c r="X72" s="206" t="s">
        <v>2698</v>
      </c>
      <c r="Y72" s="310" t="s">
        <v>2646</v>
      </c>
      <c r="Z72" s="205">
        <v>527</v>
      </c>
      <c r="AA72" s="205">
        <v>643</v>
      </c>
      <c r="AB72" s="216">
        <f t="shared" ref="AB72" si="77">+Z72/AA72</f>
        <v>0.81959564541213059</v>
      </c>
      <c r="AC72" s="207" t="s">
        <v>2699</v>
      </c>
      <c r="AD72" s="310" t="s">
        <v>2646</v>
      </c>
      <c r="AE72" s="205">
        <v>609</v>
      </c>
      <c r="AF72" s="205">
        <v>540</v>
      </c>
      <c r="AG72" s="216">
        <f t="shared" si="63"/>
        <v>1.1277777777777778</v>
      </c>
      <c r="AH72" s="206" t="s">
        <v>2700</v>
      </c>
      <c r="AI72" s="218" t="s">
        <v>2649</v>
      </c>
      <c r="AJ72" s="205">
        <v>505</v>
      </c>
      <c r="AK72" s="205">
        <v>540</v>
      </c>
      <c r="AL72" s="216">
        <f t="shared" si="73"/>
        <v>0.93518518518518523</v>
      </c>
      <c r="AM72" s="206" t="s">
        <v>2701</v>
      </c>
      <c r="AN72" s="219" t="s">
        <v>1975</v>
      </c>
      <c r="AO72" s="204">
        <v>491</v>
      </c>
      <c r="AP72" s="205">
        <v>540</v>
      </c>
      <c r="AQ72" s="216">
        <f t="shared" si="74"/>
        <v>0.90925925925925921</v>
      </c>
      <c r="AR72" s="206" t="s">
        <v>2702</v>
      </c>
      <c r="AS72" s="218" t="s">
        <v>2297</v>
      </c>
      <c r="AT72" s="205">
        <v>509</v>
      </c>
      <c r="AU72" s="205">
        <v>540</v>
      </c>
      <c r="AV72" s="216">
        <f t="shared" si="66"/>
        <v>0.94259259259259254</v>
      </c>
      <c r="AW72" s="206" t="s">
        <v>2703</v>
      </c>
      <c r="AX72" s="219" t="s">
        <v>2653</v>
      </c>
      <c r="AY72" s="204">
        <v>519</v>
      </c>
      <c r="AZ72" s="205">
        <v>540</v>
      </c>
      <c r="BA72" s="216">
        <f t="shared" si="75"/>
        <v>0.96111111111111114</v>
      </c>
      <c r="BB72" s="206" t="s">
        <v>4558</v>
      </c>
      <c r="BC72" s="218" t="s">
        <v>4452</v>
      </c>
      <c r="BD72" s="205">
        <v>540</v>
      </c>
      <c r="BE72" s="205">
        <v>540</v>
      </c>
      <c r="BF72" s="216">
        <f t="shared" si="76"/>
        <v>1</v>
      </c>
      <c r="BG72" s="206" t="s">
        <v>4559</v>
      </c>
      <c r="BH72" s="219" t="s">
        <v>4350</v>
      </c>
      <c r="BI72" s="204">
        <v>557</v>
      </c>
      <c r="BJ72" s="205">
        <v>540</v>
      </c>
      <c r="BK72" s="216">
        <f t="shared" si="67"/>
        <v>1.0314814814814814</v>
      </c>
      <c r="BL72" s="206" t="s">
        <v>4560</v>
      </c>
      <c r="BM72" s="218" t="s">
        <v>4547</v>
      </c>
      <c r="BN72" s="205"/>
      <c r="BO72" s="205"/>
      <c r="BP72" s="216"/>
      <c r="BQ72" s="216"/>
      <c r="BR72" s="219"/>
      <c r="BS72" s="204"/>
      <c r="BT72" s="205"/>
      <c r="BU72" s="216"/>
      <c r="BV72" s="216"/>
      <c r="BW72" s="219"/>
      <c r="BX72" s="205"/>
      <c r="BY72" s="205"/>
      <c r="BZ72" s="216"/>
      <c r="CA72" s="216"/>
      <c r="CB72" s="219"/>
      <c r="CC72" s="233"/>
      <c r="CE72" s="820">
        <f>(U72+Z72+AE72+AJ72+AO72+AT72+AY72+BD72+BI72+BN72+BS72+BX72)/9</f>
        <v>534.55555555555554</v>
      </c>
      <c r="CF72" s="820">
        <f>(V72+AA72+AF72+AK72+AP72+AU72+AZ72+BE72+BJ72+BO72+BT72+BY72)/9</f>
        <v>562.88888888888891</v>
      </c>
      <c r="CG72" s="307">
        <f t="shared" si="68"/>
        <v>0.94966442953020125</v>
      </c>
      <c r="CH72" s="307">
        <f t="shared" si="69"/>
        <v>0.94966442953020125</v>
      </c>
      <c r="CI72" s="307">
        <f t="shared" si="70"/>
        <v>1</v>
      </c>
      <c r="CJ72" s="307">
        <f t="shared" si="71"/>
        <v>0.94966442953020125</v>
      </c>
      <c r="CK72" s="240"/>
    </row>
    <row r="73" spans="1:89" s="228" customFormat="1" ht="300" customHeight="1" x14ac:dyDescent="0.25">
      <c r="B73" s="225" t="s">
        <v>221</v>
      </c>
      <c r="C73" s="225" t="s">
        <v>117</v>
      </c>
      <c r="D73" s="225" t="s">
        <v>1945</v>
      </c>
      <c r="E73" s="199" t="s">
        <v>2704</v>
      </c>
      <c r="F73" s="211" t="s">
        <v>4541</v>
      </c>
      <c r="G73" s="225" t="s">
        <v>2705</v>
      </c>
      <c r="H73" s="225" t="s">
        <v>2706</v>
      </c>
      <c r="I73" s="225" t="s">
        <v>2707</v>
      </c>
      <c r="J73" s="199" t="s">
        <v>1780</v>
      </c>
      <c r="K73" s="225" t="s">
        <v>4561</v>
      </c>
      <c r="L73" s="225" t="s">
        <v>2682</v>
      </c>
      <c r="M73" s="225" t="s">
        <v>4562</v>
      </c>
      <c r="N73" s="225" t="s">
        <v>1784</v>
      </c>
      <c r="O73" s="225" t="s">
        <v>2708</v>
      </c>
      <c r="P73" s="199" t="s">
        <v>1602</v>
      </c>
      <c r="Q73" s="225" t="s">
        <v>60</v>
      </c>
      <c r="R73" s="183">
        <v>0.78</v>
      </c>
      <c r="S73" s="225" t="s">
        <v>1784</v>
      </c>
      <c r="T73" s="183">
        <v>0.9</v>
      </c>
      <c r="U73" s="205"/>
      <c r="V73" s="205"/>
      <c r="W73" s="216"/>
      <c r="X73" s="206" t="s">
        <v>2709</v>
      </c>
      <c r="Y73" s="310" t="s">
        <v>2646</v>
      </c>
      <c r="Z73" s="205"/>
      <c r="AA73" s="205"/>
      <c r="AB73" s="216"/>
      <c r="AC73" s="207" t="s">
        <v>2710</v>
      </c>
      <c r="AD73" s="310" t="s">
        <v>2646</v>
      </c>
      <c r="AE73" s="205">
        <v>342</v>
      </c>
      <c r="AF73" s="205">
        <v>609</v>
      </c>
      <c r="AG73" s="216">
        <f t="shared" si="63"/>
        <v>0.56157635467980294</v>
      </c>
      <c r="AH73" s="206" t="s">
        <v>2711</v>
      </c>
      <c r="AI73" s="218" t="s">
        <v>2649</v>
      </c>
      <c r="AJ73" s="205"/>
      <c r="AK73" s="205"/>
      <c r="AL73" s="216"/>
      <c r="AM73" s="206" t="s">
        <v>2712</v>
      </c>
      <c r="AN73" s="219" t="s">
        <v>1975</v>
      </c>
      <c r="AO73" s="204"/>
      <c r="AP73" s="205"/>
      <c r="AQ73" s="216"/>
      <c r="AR73" s="206" t="s">
        <v>2713</v>
      </c>
      <c r="AS73" s="218" t="s">
        <v>2297</v>
      </c>
      <c r="AT73" s="205">
        <v>472</v>
      </c>
      <c r="AU73" s="205">
        <v>678</v>
      </c>
      <c r="AV73" s="216">
        <f t="shared" si="66"/>
        <v>0.69616519174041303</v>
      </c>
      <c r="AW73" s="206" t="s">
        <v>2714</v>
      </c>
      <c r="AX73" s="219" t="s">
        <v>2653</v>
      </c>
      <c r="AY73" s="204"/>
      <c r="AZ73" s="205"/>
      <c r="BA73" s="216"/>
      <c r="BB73" s="206" t="s">
        <v>4563</v>
      </c>
      <c r="BC73" s="218" t="s">
        <v>4452</v>
      </c>
      <c r="BD73" s="205"/>
      <c r="BE73" s="205"/>
      <c r="BF73" s="216"/>
      <c r="BG73" s="206" t="s">
        <v>4564</v>
      </c>
      <c r="BH73" s="219" t="s">
        <v>4350</v>
      </c>
      <c r="BI73" s="204">
        <v>550</v>
      </c>
      <c r="BJ73" s="205">
        <v>776</v>
      </c>
      <c r="BK73" s="216">
        <f t="shared" si="67"/>
        <v>0.70876288659793818</v>
      </c>
      <c r="BL73" s="206" t="s">
        <v>4565</v>
      </c>
      <c r="BM73" s="218" t="s">
        <v>4547</v>
      </c>
      <c r="BN73" s="205"/>
      <c r="BO73" s="205"/>
      <c r="BP73" s="216"/>
      <c r="BQ73" s="216"/>
      <c r="BR73" s="219"/>
      <c r="BS73" s="204"/>
      <c r="BT73" s="205"/>
      <c r="BU73" s="216"/>
      <c r="BV73" s="216"/>
      <c r="BW73" s="219"/>
      <c r="BX73" s="205"/>
      <c r="BY73" s="205"/>
      <c r="BZ73" s="216"/>
      <c r="CA73" s="216"/>
      <c r="CB73" s="219"/>
      <c r="CC73" s="233"/>
      <c r="CE73" s="820">
        <f>BI73</f>
        <v>550</v>
      </c>
      <c r="CF73" s="820">
        <f>BJ73</f>
        <v>776</v>
      </c>
      <c r="CG73" s="307">
        <f t="shared" si="68"/>
        <v>0.70876288659793818</v>
      </c>
      <c r="CH73" s="307">
        <f t="shared" si="69"/>
        <v>0.70876288659793818</v>
      </c>
      <c r="CI73" s="307">
        <f t="shared" si="70"/>
        <v>0.9</v>
      </c>
      <c r="CJ73" s="307">
        <f t="shared" si="71"/>
        <v>0.78751431844215347</v>
      </c>
      <c r="CK73" s="240"/>
    </row>
    <row r="74" spans="1:89" s="228" customFormat="1" ht="333" customHeight="1" x14ac:dyDescent="0.25">
      <c r="B74" s="225" t="s">
        <v>221</v>
      </c>
      <c r="C74" s="225" t="s">
        <v>117</v>
      </c>
      <c r="D74" s="225" t="s">
        <v>1945</v>
      </c>
      <c r="E74" s="199" t="s">
        <v>2715</v>
      </c>
      <c r="F74" s="211" t="s">
        <v>4541</v>
      </c>
      <c r="G74" s="225" t="s">
        <v>2716</v>
      </c>
      <c r="H74" s="225" t="s">
        <v>2717</v>
      </c>
      <c r="I74" s="225" t="s">
        <v>2718</v>
      </c>
      <c r="J74" s="199" t="s">
        <v>1780</v>
      </c>
      <c r="K74" s="225" t="s">
        <v>4566</v>
      </c>
      <c r="L74" s="225" t="s">
        <v>2719</v>
      </c>
      <c r="M74" s="225" t="s">
        <v>4567</v>
      </c>
      <c r="N74" s="225" t="s">
        <v>1784</v>
      </c>
      <c r="O74" s="225" t="s">
        <v>2720</v>
      </c>
      <c r="P74" s="199" t="s">
        <v>2721</v>
      </c>
      <c r="Q74" s="225" t="s">
        <v>60</v>
      </c>
      <c r="R74" s="183">
        <v>0.25</v>
      </c>
      <c r="S74" s="225" t="s">
        <v>1784</v>
      </c>
      <c r="T74" s="183">
        <v>0.5</v>
      </c>
      <c r="U74" s="205"/>
      <c r="V74" s="205"/>
      <c r="W74" s="216"/>
      <c r="X74" s="206" t="s">
        <v>2722</v>
      </c>
      <c r="Y74" s="310" t="s">
        <v>2646</v>
      </c>
      <c r="Z74" s="205">
        <v>121</v>
      </c>
      <c r="AA74" s="205">
        <v>286</v>
      </c>
      <c r="AB74" s="216">
        <f t="shared" ref="AB74" si="78">+Z74/AA74</f>
        <v>0.42307692307692307</v>
      </c>
      <c r="AC74" s="207" t="s">
        <v>2723</v>
      </c>
      <c r="AD74" s="310" t="s">
        <v>2646</v>
      </c>
      <c r="AE74" s="205"/>
      <c r="AF74" s="205"/>
      <c r="AG74" s="216"/>
      <c r="AH74" s="206" t="s">
        <v>2724</v>
      </c>
      <c r="AI74" s="218" t="s">
        <v>2649</v>
      </c>
      <c r="AJ74" s="205">
        <v>129</v>
      </c>
      <c r="AK74" s="205">
        <v>324</v>
      </c>
      <c r="AL74" s="216">
        <f t="shared" si="73"/>
        <v>0.39814814814814814</v>
      </c>
      <c r="AM74" s="207" t="s">
        <v>2725</v>
      </c>
      <c r="AN74" s="219" t="s">
        <v>1975</v>
      </c>
      <c r="AO74" s="204"/>
      <c r="AP74" s="205"/>
      <c r="AQ74" s="216"/>
      <c r="AR74" s="207" t="s">
        <v>4568</v>
      </c>
      <c r="AS74" s="218" t="s">
        <v>2297</v>
      </c>
      <c r="AT74" s="205">
        <v>78</v>
      </c>
      <c r="AU74" s="205">
        <v>198</v>
      </c>
      <c r="AV74" s="216">
        <f t="shared" si="66"/>
        <v>0.39393939393939392</v>
      </c>
      <c r="AW74" s="207" t="s">
        <v>2726</v>
      </c>
      <c r="AX74" s="219" t="s">
        <v>2653</v>
      </c>
      <c r="AY74" s="204"/>
      <c r="AZ74" s="205"/>
      <c r="BA74" s="216"/>
      <c r="BB74" s="206" t="s">
        <v>4569</v>
      </c>
      <c r="BC74" s="218" t="s">
        <v>4452</v>
      </c>
      <c r="BD74" s="205">
        <v>63</v>
      </c>
      <c r="BE74" s="205">
        <v>159</v>
      </c>
      <c r="BF74" s="216">
        <f t="shared" si="76"/>
        <v>0.39622641509433965</v>
      </c>
      <c r="BG74" s="206" t="s">
        <v>4570</v>
      </c>
      <c r="BH74" s="219" t="s">
        <v>4350</v>
      </c>
      <c r="BI74" s="204"/>
      <c r="BJ74" s="205"/>
      <c r="BK74" s="216"/>
      <c r="BL74" s="206" t="s">
        <v>4571</v>
      </c>
      <c r="BM74" s="218" t="s">
        <v>4547</v>
      </c>
      <c r="BN74" s="205"/>
      <c r="BO74" s="205"/>
      <c r="BP74" s="216"/>
      <c r="BQ74" s="216"/>
      <c r="BR74" s="219"/>
      <c r="BS74" s="204"/>
      <c r="BT74" s="205"/>
      <c r="BU74" s="216"/>
      <c r="BV74" s="216"/>
      <c r="BW74" s="219"/>
      <c r="BX74" s="205"/>
      <c r="BY74" s="205"/>
      <c r="BZ74" s="216"/>
      <c r="CA74" s="216"/>
      <c r="CB74" s="219"/>
      <c r="CC74" s="233"/>
      <c r="CE74" s="820">
        <f>Z74+AJ74+AT74+BD74+BN74+BX74</f>
        <v>391</v>
      </c>
      <c r="CF74" s="820">
        <f>AA74+AK74+AU74+BE74+BO74+BY74</f>
        <v>967</v>
      </c>
      <c r="CG74" s="307">
        <f t="shared" si="68"/>
        <v>0.40434332988624611</v>
      </c>
      <c r="CH74" s="307">
        <f t="shared" si="69"/>
        <v>0.40434332988624611</v>
      </c>
      <c r="CI74" s="307">
        <f t="shared" si="70"/>
        <v>0.5</v>
      </c>
      <c r="CJ74" s="307">
        <f t="shared" si="71"/>
        <v>0.80868665977249221</v>
      </c>
      <c r="CK74" s="240" t="s">
        <v>4572</v>
      </c>
    </row>
    <row r="75" spans="1:89" s="228" customFormat="1" ht="339.95" customHeight="1" x14ac:dyDescent="0.25">
      <c r="B75" s="225" t="s">
        <v>221</v>
      </c>
      <c r="C75" s="225" t="s">
        <v>117</v>
      </c>
      <c r="D75" s="225" t="s">
        <v>1945</v>
      </c>
      <c r="E75" s="199" t="s">
        <v>2727</v>
      </c>
      <c r="F75" s="211" t="s">
        <v>2281</v>
      </c>
      <c r="G75" s="225" t="s">
        <v>2728</v>
      </c>
      <c r="H75" s="225" t="s">
        <v>2729</v>
      </c>
      <c r="I75" s="225" t="s">
        <v>2730</v>
      </c>
      <c r="J75" s="199" t="s">
        <v>1842</v>
      </c>
      <c r="K75" s="225" t="s">
        <v>2731</v>
      </c>
      <c r="L75" s="225" t="s">
        <v>2732</v>
      </c>
      <c r="M75" s="225" t="s">
        <v>2733</v>
      </c>
      <c r="N75" s="225" t="s">
        <v>1784</v>
      </c>
      <c r="O75" s="225" t="s">
        <v>2734</v>
      </c>
      <c r="P75" s="199" t="s">
        <v>1582</v>
      </c>
      <c r="Q75" s="225" t="s">
        <v>60</v>
      </c>
      <c r="R75" s="183">
        <v>0.22</v>
      </c>
      <c r="S75" s="225" t="s">
        <v>1784</v>
      </c>
      <c r="T75" s="183">
        <v>0.22</v>
      </c>
      <c r="U75" s="205"/>
      <c r="V75" s="205"/>
      <c r="W75" s="216"/>
      <c r="X75" s="206" t="s">
        <v>2735</v>
      </c>
      <c r="Y75" s="218"/>
      <c r="Z75" s="205">
        <v>0</v>
      </c>
      <c r="AA75" s="205">
        <v>496</v>
      </c>
      <c r="AB75" s="216">
        <v>0</v>
      </c>
      <c r="AC75" s="207" t="s">
        <v>2736</v>
      </c>
      <c r="AD75" s="310" t="s">
        <v>2646</v>
      </c>
      <c r="AE75" s="205">
        <v>0</v>
      </c>
      <c r="AF75" s="205">
        <v>377</v>
      </c>
      <c r="AG75" s="216">
        <v>0</v>
      </c>
      <c r="AH75" s="206" t="s">
        <v>2737</v>
      </c>
      <c r="AI75" s="218" t="s">
        <v>2649</v>
      </c>
      <c r="AJ75" s="205">
        <v>0</v>
      </c>
      <c r="AK75" s="205">
        <v>377</v>
      </c>
      <c r="AL75" s="216">
        <f t="shared" si="73"/>
        <v>0</v>
      </c>
      <c r="AM75" s="206" t="s">
        <v>2738</v>
      </c>
      <c r="AN75" s="219" t="s">
        <v>1975</v>
      </c>
      <c r="AO75" s="204">
        <v>1</v>
      </c>
      <c r="AP75" s="205">
        <v>472</v>
      </c>
      <c r="AQ75" s="286">
        <f t="shared" si="74"/>
        <v>2.1186440677966102E-3</v>
      </c>
      <c r="AR75" s="206" t="s">
        <v>2739</v>
      </c>
      <c r="AS75" s="218" t="s">
        <v>2297</v>
      </c>
      <c r="AT75" s="205">
        <v>17</v>
      </c>
      <c r="AU75" s="205">
        <v>472</v>
      </c>
      <c r="AV75" s="216">
        <f t="shared" si="66"/>
        <v>3.6016949152542374E-2</v>
      </c>
      <c r="AW75" s="206" t="s">
        <v>2740</v>
      </c>
      <c r="AX75" s="219" t="s">
        <v>2653</v>
      </c>
      <c r="AY75" s="204">
        <v>37</v>
      </c>
      <c r="AZ75" s="205">
        <v>365</v>
      </c>
      <c r="BA75" s="216">
        <f t="shared" si="75"/>
        <v>0.10136986301369863</v>
      </c>
      <c r="BB75" s="206" t="s">
        <v>4573</v>
      </c>
      <c r="BC75" s="218" t="s">
        <v>4452</v>
      </c>
      <c r="BD75" s="205">
        <v>39</v>
      </c>
      <c r="BE75" s="205">
        <v>290</v>
      </c>
      <c r="BF75" s="216">
        <f t="shared" si="76"/>
        <v>0.13448275862068965</v>
      </c>
      <c r="BG75" s="206" t="s">
        <v>4574</v>
      </c>
      <c r="BH75" s="219" t="s">
        <v>4350</v>
      </c>
      <c r="BI75" s="204">
        <v>39</v>
      </c>
      <c r="BJ75" s="205">
        <v>290</v>
      </c>
      <c r="BK75" s="216">
        <f t="shared" ref="BK75" si="79">+BI75/BJ75</f>
        <v>0.13448275862068965</v>
      </c>
      <c r="BL75" s="206" t="s">
        <v>4575</v>
      </c>
      <c r="BM75" s="218" t="s">
        <v>4547</v>
      </c>
      <c r="BN75" s="205"/>
      <c r="BO75" s="205"/>
      <c r="BP75" s="216"/>
      <c r="BQ75" s="216"/>
      <c r="BR75" s="219"/>
      <c r="BS75" s="204"/>
      <c r="BT75" s="205"/>
      <c r="BU75" s="216"/>
      <c r="BV75" s="216"/>
      <c r="BW75" s="219"/>
      <c r="BX75" s="205"/>
      <c r="BY75" s="205"/>
      <c r="BZ75" s="216"/>
      <c r="CA75" s="216"/>
      <c r="CB75" s="219"/>
      <c r="CC75" s="233"/>
      <c r="CE75" s="820">
        <f>BI75</f>
        <v>39</v>
      </c>
      <c r="CF75" s="820">
        <f>BJ75</f>
        <v>290</v>
      </c>
      <c r="CG75" s="307">
        <f t="shared" si="68"/>
        <v>0.13448275862068965</v>
      </c>
      <c r="CH75" s="307">
        <f t="shared" si="69"/>
        <v>0.13448275862068965</v>
      </c>
      <c r="CI75" s="307">
        <f t="shared" si="70"/>
        <v>0.22</v>
      </c>
      <c r="CJ75" s="307">
        <f t="shared" si="71"/>
        <v>0.61128526645768022</v>
      </c>
      <c r="CK75" s="240"/>
    </row>
    <row r="76" spans="1:89" s="196" customFormat="1" ht="384" x14ac:dyDescent="0.25">
      <c r="B76" s="175" t="s">
        <v>221</v>
      </c>
      <c r="C76" s="175" t="s">
        <v>117</v>
      </c>
      <c r="D76" s="175" t="s">
        <v>1945</v>
      </c>
      <c r="E76" s="199" t="s">
        <v>2741</v>
      </c>
      <c r="F76" s="211" t="s">
        <v>2281</v>
      </c>
      <c r="G76" s="225" t="s">
        <v>2742</v>
      </c>
      <c r="H76" s="225" t="s">
        <v>2743</v>
      </c>
      <c r="I76" s="225" t="s">
        <v>2744</v>
      </c>
      <c r="J76" s="199" t="s">
        <v>1842</v>
      </c>
      <c r="K76" s="225" t="s">
        <v>2745</v>
      </c>
      <c r="L76" s="225" t="s">
        <v>2746</v>
      </c>
      <c r="M76" s="225" t="s">
        <v>2747</v>
      </c>
      <c r="N76" s="225" t="s">
        <v>1784</v>
      </c>
      <c r="O76" s="225" t="s">
        <v>2748</v>
      </c>
      <c r="P76" s="199" t="s">
        <v>1587</v>
      </c>
      <c r="Q76" s="225" t="s">
        <v>30</v>
      </c>
      <c r="R76" s="183">
        <v>1</v>
      </c>
      <c r="S76" s="225" t="s">
        <v>1784</v>
      </c>
      <c r="T76" s="183">
        <v>1</v>
      </c>
      <c r="U76" s="205"/>
      <c r="V76" s="205"/>
      <c r="W76" s="216"/>
      <c r="X76" s="206" t="s">
        <v>2749</v>
      </c>
      <c r="Y76" s="310" t="s">
        <v>2646</v>
      </c>
      <c r="Z76" s="205"/>
      <c r="AA76" s="205"/>
      <c r="AB76" s="216"/>
      <c r="AC76" s="207" t="s">
        <v>2750</v>
      </c>
      <c r="AD76" s="310" t="s">
        <v>2646</v>
      </c>
      <c r="AE76" s="205"/>
      <c r="AF76" s="205"/>
      <c r="AG76" s="216"/>
      <c r="AH76" s="206" t="s">
        <v>2751</v>
      </c>
      <c r="AI76" s="218" t="s">
        <v>2649</v>
      </c>
      <c r="AJ76" s="205"/>
      <c r="AK76" s="205"/>
      <c r="AL76" s="216"/>
      <c r="AM76" s="206" t="s">
        <v>2752</v>
      </c>
      <c r="AN76" s="219" t="s">
        <v>1975</v>
      </c>
      <c r="AO76" s="204"/>
      <c r="AP76" s="205"/>
      <c r="AQ76" s="216"/>
      <c r="AR76" s="206" t="s">
        <v>2753</v>
      </c>
      <c r="AS76" s="218" t="s">
        <v>2297</v>
      </c>
      <c r="AT76" s="205"/>
      <c r="AU76" s="205"/>
      <c r="AV76" s="216"/>
      <c r="AW76" s="206" t="s">
        <v>2754</v>
      </c>
      <c r="AX76" s="219" t="s">
        <v>2653</v>
      </c>
      <c r="AY76" s="204"/>
      <c r="AZ76" s="205"/>
      <c r="BA76" s="216"/>
      <c r="BB76" s="206" t="s">
        <v>4576</v>
      </c>
      <c r="BC76" s="218" t="s">
        <v>4452</v>
      </c>
      <c r="BD76" s="205"/>
      <c r="BE76" s="205"/>
      <c r="BF76" s="216"/>
      <c r="BG76" s="206" t="s">
        <v>4577</v>
      </c>
      <c r="BH76" s="219" t="s">
        <v>4350</v>
      </c>
      <c r="BI76" s="204"/>
      <c r="BJ76" s="205"/>
      <c r="BK76" s="216"/>
      <c r="BL76" s="206" t="s">
        <v>4578</v>
      </c>
      <c r="BM76" s="218" t="s">
        <v>4547</v>
      </c>
      <c r="BN76" s="205"/>
      <c r="BO76" s="205"/>
      <c r="BP76" s="216"/>
      <c r="BQ76" s="216"/>
      <c r="BR76" s="219"/>
      <c r="BS76" s="204"/>
      <c r="BT76" s="205"/>
      <c r="BU76" s="216"/>
      <c r="BV76" s="216"/>
      <c r="BW76" s="219"/>
      <c r="BX76" s="205"/>
      <c r="BY76" s="205"/>
      <c r="BZ76" s="216"/>
      <c r="CA76" s="216"/>
      <c r="CB76" s="219"/>
      <c r="CC76" s="233"/>
      <c r="CE76" s="820"/>
      <c r="CF76" s="820"/>
      <c r="CG76" s="194"/>
      <c r="CH76" s="194"/>
      <c r="CI76" s="194"/>
      <c r="CJ76" s="194"/>
      <c r="CK76" s="195" t="s">
        <v>4579</v>
      </c>
    </row>
    <row r="77" spans="1:89" s="228" customFormat="1" ht="300" customHeight="1" x14ac:dyDescent="0.25">
      <c r="B77" s="225" t="s">
        <v>221</v>
      </c>
      <c r="C77" s="225" t="s">
        <v>117</v>
      </c>
      <c r="D77" s="225" t="s">
        <v>1945</v>
      </c>
      <c r="E77" s="199" t="s">
        <v>2755</v>
      </c>
      <c r="F77" s="211" t="s">
        <v>2281</v>
      </c>
      <c r="G77" s="225" t="s">
        <v>2756</v>
      </c>
      <c r="H77" s="225" t="s">
        <v>2757</v>
      </c>
      <c r="I77" s="225" t="s">
        <v>2758</v>
      </c>
      <c r="J77" s="199" t="s">
        <v>1842</v>
      </c>
      <c r="K77" s="225" t="s">
        <v>2759</v>
      </c>
      <c r="L77" s="225" t="s">
        <v>2760</v>
      </c>
      <c r="M77" s="225" t="s">
        <v>2761</v>
      </c>
      <c r="N77" s="225" t="s">
        <v>1784</v>
      </c>
      <c r="O77" s="225" t="s">
        <v>2762</v>
      </c>
      <c r="P77" s="199" t="s">
        <v>1582</v>
      </c>
      <c r="Q77" s="225" t="s">
        <v>60</v>
      </c>
      <c r="R77" s="183">
        <v>7.0000000000000007E-2</v>
      </c>
      <c r="S77" s="225" t="s">
        <v>1784</v>
      </c>
      <c r="T77" s="183">
        <v>0.25</v>
      </c>
      <c r="U77" s="205"/>
      <c r="V77" s="205"/>
      <c r="W77" s="216"/>
      <c r="X77" s="206" t="s">
        <v>2763</v>
      </c>
      <c r="Y77" s="218"/>
      <c r="Z77" s="205">
        <v>75</v>
      </c>
      <c r="AA77" s="205">
        <v>1372</v>
      </c>
      <c r="AB77" s="216">
        <f t="shared" ref="AB77:AB78" si="80">+Z77/AA77</f>
        <v>5.466472303206997E-2</v>
      </c>
      <c r="AC77" s="207" t="s">
        <v>2764</v>
      </c>
      <c r="AD77" s="310" t="s">
        <v>2646</v>
      </c>
      <c r="AE77" s="205">
        <v>141</v>
      </c>
      <c r="AF77" s="205">
        <v>1375</v>
      </c>
      <c r="AG77" s="216">
        <f t="shared" ref="AG77:AG79" si="81">+AE77/AF77</f>
        <v>0.10254545454545455</v>
      </c>
      <c r="AH77" s="207" t="s">
        <v>2765</v>
      </c>
      <c r="AI77" s="218" t="s">
        <v>2649</v>
      </c>
      <c r="AJ77" s="205">
        <v>172</v>
      </c>
      <c r="AK77" s="205">
        <v>1375</v>
      </c>
      <c r="AL77" s="216">
        <f t="shared" si="73"/>
        <v>0.12509090909090909</v>
      </c>
      <c r="AM77" s="207" t="s">
        <v>2766</v>
      </c>
      <c r="AN77" s="219" t="s">
        <v>1975</v>
      </c>
      <c r="AO77" s="204">
        <v>199</v>
      </c>
      <c r="AP77" s="205">
        <v>1305</v>
      </c>
      <c r="AQ77" s="216">
        <f t="shared" si="74"/>
        <v>0.15249042145593869</v>
      </c>
      <c r="AR77" s="207" t="s">
        <v>2767</v>
      </c>
      <c r="AS77" s="218" t="s">
        <v>2297</v>
      </c>
      <c r="AT77" s="205">
        <v>204</v>
      </c>
      <c r="AU77" s="205">
        <v>1037</v>
      </c>
      <c r="AV77" s="216">
        <f t="shared" si="66"/>
        <v>0.19672131147540983</v>
      </c>
      <c r="AW77" s="207" t="s">
        <v>2768</v>
      </c>
      <c r="AX77" s="219"/>
      <c r="AY77" s="204">
        <v>238</v>
      </c>
      <c r="AZ77" s="205">
        <v>1311</v>
      </c>
      <c r="BA77" s="216">
        <f t="shared" si="75"/>
        <v>0.18154080854309687</v>
      </c>
      <c r="BB77" s="207" t="s">
        <v>4580</v>
      </c>
      <c r="BC77" s="218" t="s">
        <v>4452</v>
      </c>
      <c r="BD77" s="205">
        <v>252</v>
      </c>
      <c r="BE77" s="205">
        <v>1314</v>
      </c>
      <c r="BF77" s="216">
        <f t="shared" ref="BF77:BF79" si="82">+BD77/BE77</f>
        <v>0.19178082191780821</v>
      </c>
      <c r="BG77" s="206" t="s">
        <v>4581</v>
      </c>
      <c r="BH77" s="219" t="s">
        <v>4350</v>
      </c>
      <c r="BI77" s="204">
        <v>327</v>
      </c>
      <c r="BJ77" s="205">
        <v>1321</v>
      </c>
      <c r="BK77" s="216">
        <f t="shared" ref="BK77" si="83">+BI77/BJ77</f>
        <v>0.24753974261922787</v>
      </c>
      <c r="BL77" s="206" t="s">
        <v>4582</v>
      </c>
      <c r="BM77" s="218" t="s">
        <v>4547</v>
      </c>
      <c r="BN77" s="205"/>
      <c r="BO77" s="205"/>
      <c r="BP77" s="216"/>
      <c r="BQ77" s="216"/>
      <c r="BR77" s="219"/>
      <c r="BS77" s="204"/>
      <c r="BT77" s="205"/>
      <c r="BU77" s="216"/>
      <c r="BV77" s="216"/>
      <c r="BW77" s="219"/>
      <c r="BX77" s="205"/>
      <c r="BY77" s="205"/>
      <c r="BZ77" s="216"/>
      <c r="CA77" s="216"/>
      <c r="CB77" s="219"/>
      <c r="CC77" s="233"/>
      <c r="CE77" s="820">
        <f>BI77</f>
        <v>327</v>
      </c>
      <c r="CF77" s="820">
        <f>BJ77</f>
        <v>1321</v>
      </c>
      <c r="CG77" s="307">
        <f t="shared" si="68"/>
        <v>0.24753974261922787</v>
      </c>
      <c r="CH77" s="307">
        <f t="shared" si="69"/>
        <v>0.24753974261922787</v>
      </c>
      <c r="CI77" s="307">
        <f t="shared" si="70"/>
        <v>0.25</v>
      </c>
      <c r="CJ77" s="307">
        <f t="shared" si="71"/>
        <v>0.99015897047691148</v>
      </c>
      <c r="CK77" s="240"/>
    </row>
    <row r="78" spans="1:89" s="228" customFormat="1" ht="322.5" customHeight="1" x14ac:dyDescent="0.25">
      <c r="B78" s="225" t="s">
        <v>221</v>
      </c>
      <c r="C78" s="225" t="s">
        <v>117</v>
      </c>
      <c r="D78" s="225" t="s">
        <v>1945</v>
      </c>
      <c r="E78" s="199" t="s">
        <v>2637</v>
      </c>
      <c r="F78" s="211" t="s">
        <v>4541</v>
      </c>
      <c r="G78" s="225" t="s">
        <v>2638</v>
      </c>
      <c r="H78" s="225" t="s">
        <v>2639</v>
      </c>
      <c r="I78" s="225" t="s">
        <v>2640</v>
      </c>
      <c r="J78" s="199" t="s">
        <v>1842</v>
      </c>
      <c r="K78" s="225" t="s">
        <v>2641</v>
      </c>
      <c r="L78" s="225" t="s">
        <v>2642</v>
      </c>
      <c r="M78" s="225" t="s">
        <v>2643</v>
      </c>
      <c r="N78" s="225" t="s">
        <v>1784</v>
      </c>
      <c r="O78" s="225" t="s">
        <v>2644</v>
      </c>
      <c r="P78" s="199" t="s">
        <v>1582</v>
      </c>
      <c r="Q78" s="225" t="s">
        <v>30</v>
      </c>
      <c r="R78" s="183">
        <v>0.82</v>
      </c>
      <c r="S78" s="225" t="s">
        <v>1784</v>
      </c>
      <c r="T78" s="183">
        <v>0.85</v>
      </c>
      <c r="U78" s="205">
        <v>29953</v>
      </c>
      <c r="V78" s="205">
        <v>58623</v>
      </c>
      <c r="W78" s="216">
        <f>+U78/V78</f>
        <v>0.51094280401890046</v>
      </c>
      <c r="X78" s="206" t="s">
        <v>2645</v>
      </c>
      <c r="Y78" s="310" t="s">
        <v>2646</v>
      </c>
      <c r="Z78" s="205">
        <v>44054</v>
      </c>
      <c r="AA78" s="205">
        <v>60238</v>
      </c>
      <c r="AB78" s="216">
        <f t="shared" si="80"/>
        <v>0.73133238155317237</v>
      </c>
      <c r="AC78" s="207" t="s">
        <v>2647</v>
      </c>
      <c r="AD78" s="218" t="s">
        <v>2646</v>
      </c>
      <c r="AE78" s="205">
        <v>53682</v>
      </c>
      <c r="AF78" s="205">
        <v>63122</v>
      </c>
      <c r="AG78" s="216">
        <f>+AE78/AF78</f>
        <v>0.85044833813884224</v>
      </c>
      <c r="AH78" s="206" t="s">
        <v>2648</v>
      </c>
      <c r="AI78" s="218" t="s">
        <v>2649</v>
      </c>
      <c r="AJ78" s="205">
        <v>49794</v>
      </c>
      <c r="AK78" s="205">
        <v>63098</v>
      </c>
      <c r="AL78" s="216">
        <f>+AJ78/AK78</f>
        <v>0.78915338045579897</v>
      </c>
      <c r="AM78" s="206" t="s">
        <v>2650</v>
      </c>
      <c r="AN78" s="219" t="s">
        <v>1975</v>
      </c>
      <c r="AO78" s="204">
        <v>51014</v>
      </c>
      <c r="AP78" s="205">
        <v>63517</v>
      </c>
      <c r="AQ78" s="216">
        <f>+AO78/AP78</f>
        <v>0.80315506084985122</v>
      </c>
      <c r="AR78" s="206" t="s">
        <v>2651</v>
      </c>
      <c r="AS78" s="218" t="s">
        <v>2297</v>
      </c>
      <c r="AT78" s="205">
        <v>50986</v>
      </c>
      <c r="AU78" s="205">
        <v>63059</v>
      </c>
      <c r="AV78" s="216">
        <f>+AT78/AU78</f>
        <v>0.80854437907356602</v>
      </c>
      <c r="AW78" s="206" t="s">
        <v>2652</v>
      </c>
      <c r="AX78" s="219" t="s">
        <v>2653</v>
      </c>
      <c r="AY78" s="204">
        <v>50205</v>
      </c>
      <c r="AZ78" s="205">
        <v>62420</v>
      </c>
      <c r="BA78" s="216">
        <f>+AY78/AZ78</f>
        <v>0.80430951618071134</v>
      </c>
      <c r="BB78" s="206" t="s">
        <v>4583</v>
      </c>
      <c r="BC78" s="218" t="s">
        <v>4452</v>
      </c>
      <c r="BD78" s="205">
        <v>47668</v>
      </c>
      <c r="BE78" s="205">
        <v>56133</v>
      </c>
      <c r="BF78" s="216">
        <f>+BD78/BE78</f>
        <v>0.84919744179003442</v>
      </c>
      <c r="BG78" s="206" t="s">
        <v>4584</v>
      </c>
      <c r="BH78" s="219" t="s">
        <v>4585</v>
      </c>
      <c r="BI78" s="204">
        <v>49322</v>
      </c>
      <c r="BJ78" s="205">
        <v>57841</v>
      </c>
      <c r="BK78" s="216">
        <f>+BI78/BJ78</f>
        <v>0.8527169308967687</v>
      </c>
      <c r="BL78" s="206" t="s">
        <v>4586</v>
      </c>
      <c r="BM78" s="218" t="s">
        <v>4547</v>
      </c>
      <c r="BN78" s="205"/>
      <c r="BO78" s="205"/>
      <c r="BP78" s="216"/>
      <c r="BQ78" s="216"/>
      <c r="BR78" s="219"/>
      <c r="BS78" s="204"/>
      <c r="BT78" s="205"/>
      <c r="BU78" s="216"/>
      <c r="BV78" s="216"/>
      <c r="BW78" s="219"/>
      <c r="BX78" s="205"/>
      <c r="BY78" s="205"/>
      <c r="BZ78" s="216"/>
      <c r="CA78" s="216"/>
      <c r="CB78" s="219"/>
      <c r="CC78" s="233"/>
      <c r="CE78" s="820">
        <f>(U78+Z78+AE78+AJ78+AO78+AT78+AY78+BD78+BI78+BN78+BS78+BX78)/9</f>
        <v>47408.666666666664</v>
      </c>
      <c r="CF78" s="820">
        <f>(V78+AA78+AF78+AK78+AP78+AU78+AZ78+BE78+BJ78+BO78+BT78+BY78)/9</f>
        <v>60894.555555555555</v>
      </c>
      <c r="CG78" s="307">
        <f>+CE78/CF78</f>
        <v>0.77853703396216778</v>
      </c>
      <c r="CH78" s="307">
        <f>+CG78</f>
        <v>0.77853703396216778</v>
      </c>
      <c r="CI78" s="307">
        <f>+T78</f>
        <v>0.85</v>
      </c>
      <c r="CJ78" s="307">
        <f>+CH78/CI78</f>
        <v>0.91592592230843273</v>
      </c>
      <c r="CK78" s="240"/>
    </row>
    <row r="79" spans="1:89" s="228" customFormat="1" ht="300" customHeight="1" x14ac:dyDescent="0.25">
      <c r="B79" s="225" t="s">
        <v>221</v>
      </c>
      <c r="C79" s="225" t="s">
        <v>117</v>
      </c>
      <c r="D79" s="225" t="s">
        <v>1945</v>
      </c>
      <c r="E79" s="199" t="s">
        <v>2769</v>
      </c>
      <c r="F79" s="211" t="s">
        <v>2281</v>
      </c>
      <c r="G79" s="225" t="s">
        <v>2770</v>
      </c>
      <c r="H79" s="225" t="s">
        <v>2771</v>
      </c>
      <c r="I79" s="225" t="s">
        <v>2772</v>
      </c>
      <c r="J79" s="199" t="s">
        <v>1780</v>
      </c>
      <c r="K79" s="225" t="s">
        <v>2773</v>
      </c>
      <c r="L79" s="225" t="s">
        <v>2774</v>
      </c>
      <c r="M79" s="225" t="s">
        <v>2775</v>
      </c>
      <c r="N79" s="225" t="s">
        <v>1784</v>
      </c>
      <c r="O79" s="225" t="s">
        <v>2776</v>
      </c>
      <c r="P79" s="199" t="s">
        <v>1582</v>
      </c>
      <c r="Q79" s="225" t="s">
        <v>60</v>
      </c>
      <c r="R79" s="183" t="s">
        <v>1847</v>
      </c>
      <c r="S79" s="225" t="s">
        <v>1774</v>
      </c>
      <c r="T79" s="183">
        <v>1</v>
      </c>
      <c r="U79" s="205"/>
      <c r="V79" s="205"/>
      <c r="W79" s="216"/>
      <c r="X79" s="206" t="s">
        <v>4587</v>
      </c>
      <c r="Y79" s="218"/>
      <c r="Z79" s="205"/>
      <c r="AA79" s="205"/>
      <c r="AB79" s="216"/>
      <c r="AC79" s="207" t="s">
        <v>4587</v>
      </c>
      <c r="AD79" s="219"/>
      <c r="AE79" s="205">
        <v>7411</v>
      </c>
      <c r="AF79" s="205">
        <v>20958</v>
      </c>
      <c r="AG79" s="216">
        <f t="shared" si="81"/>
        <v>0.35361198587651493</v>
      </c>
      <c r="AH79" s="206" t="s">
        <v>2777</v>
      </c>
      <c r="AI79" s="218" t="s">
        <v>2649</v>
      </c>
      <c r="AJ79" s="205">
        <v>11563</v>
      </c>
      <c r="AK79" s="205">
        <v>20958</v>
      </c>
      <c r="AL79" s="216">
        <f t="shared" si="73"/>
        <v>0.5517224926042561</v>
      </c>
      <c r="AM79" s="206" t="s">
        <v>2778</v>
      </c>
      <c r="AN79" s="219" t="s">
        <v>1975</v>
      </c>
      <c r="AO79" s="204">
        <v>15080</v>
      </c>
      <c r="AP79" s="205">
        <v>21008</v>
      </c>
      <c r="AQ79" s="216">
        <f t="shared" si="74"/>
        <v>0.71782178217821779</v>
      </c>
      <c r="AR79" s="206" t="s">
        <v>2779</v>
      </c>
      <c r="AS79" s="218" t="s">
        <v>2297</v>
      </c>
      <c r="AT79" s="205">
        <v>16645</v>
      </c>
      <c r="AU79" s="205">
        <v>21008</v>
      </c>
      <c r="AV79" s="216">
        <f t="shared" si="66"/>
        <v>0.79231721249047982</v>
      </c>
      <c r="AW79" s="206" t="s">
        <v>2780</v>
      </c>
      <c r="AX79" s="219"/>
      <c r="AY79" s="204">
        <v>20925</v>
      </c>
      <c r="AZ79" s="205">
        <v>21008</v>
      </c>
      <c r="BA79" s="216">
        <f t="shared" si="75"/>
        <v>0.99604912414318358</v>
      </c>
      <c r="BB79" s="206" t="s">
        <v>4588</v>
      </c>
      <c r="BC79" s="218" t="s">
        <v>4452</v>
      </c>
      <c r="BD79" s="205">
        <v>21766</v>
      </c>
      <c r="BE79" s="205">
        <v>21008</v>
      </c>
      <c r="BF79" s="216">
        <f t="shared" si="82"/>
        <v>1.0360814927646611</v>
      </c>
      <c r="BG79" s="206" t="s">
        <v>4589</v>
      </c>
      <c r="BH79" s="219" t="s">
        <v>4350</v>
      </c>
      <c r="BI79" s="204"/>
      <c r="BJ79" s="205"/>
      <c r="BK79" s="216"/>
      <c r="BL79" s="206" t="s">
        <v>4590</v>
      </c>
      <c r="BM79" s="218" t="s">
        <v>4547</v>
      </c>
      <c r="BN79" s="205"/>
      <c r="BO79" s="205"/>
      <c r="BP79" s="216"/>
      <c r="BQ79" s="216"/>
      <c r="BR79" s="219"/>
      <c r="BS79" s="204"/>
      <c r="BT79" s="205"/>
      <c r="BU79" s="216"/>
      <c r="BV79" s="216"/>
      <c r="BW79" s="219"/>
      <c r="BX79" s="205"/>
      <c r="BY79" s="205"/>
      <c r="BZ79" s="216"/>
      <c r="CA79" s="216"/>
      <c r="CB79" s="219"/>
      <c r="CC79" s="233"/>
      <c r="CE79" s="820">
        <f>BD79</f>
        <v>21766</v>
      </c>
      <c r="CF79" s="820">
        <f>BE79</f>
        <v>21008</v>
      </c>
      <c r="CG79" s="307">
        <f t="shared" si="68"/>
        <v>1.0360814927646611</v>
      </c>
      <c r="CH79" s="307">
        <f t="shared" si="69"/>
        <v>1.0360814927646611</v>
      </c>
      <c r="CI79" s="307">
        <f t="shared" si="70"/>
        <v>1</v>
      </c>
      <c r="CJ79" s="307">
        <f t="shared" si="71"/>
        <v>1.0360814927646611</v>
      </c>
      <c r="CK79" s="240"/>
    </row>
    <row r="80" spans="1:89" s="340" customFormat="1" ht="184.5" customHeight="1" x14ac:dyDescent="0.2">
      <c r="A80" s="323"/>
      <c r="B80" s="324" t="s">
        <v>221</v>
      </c>
      <c r="C80" s="324" t="s">
        <v>128</v>
      </c>
      <c r="D80" s="325" t="s">
        <v>1945</v>
      </c>
      <c r="E80" s="821" t="s">
        <v>2781</v>
      </c>
      <c r="F80" s="327" t="s">
        <v>2113</v>
      </c>
      <c r="G80" s="328" t="s">
        <v>2782</v>
      </c>
      <c r="H80" s="328" t="s">
        <v>2783</v>
      </c>
      <c r="I80" s="328" t="s">
        <v>2784</v>
      </c>
      <c r="J80" s="326" t="s">
        <v>1842</v>
      </c>
      <c r="K80" s="328" t="s">
        <v>2785</v>
      </c>
      <c r="L80" s="328" t="s">
        <v>2786</v>
      </c>
      <c r="M80" s="325" t="s">
        <v>2787</v>
      </c>
      <c r="N80" s="327" t="s">
        <v>1784</v>
      </c>
      <c r="O80" s="328" t="s">
        <v>2788</v>
      </c>
      <c r="P80" s="329" t="s">
        <v>1602</v>
      </c>
      <c r="Q80" s="330" t="s">
        <v>30</v>
      </c>
      <c r="R80" s="331">
        <v>0.995</v>
      </c>
      <c r="S80" s="327" t="s">
        <v>1784</v>
      </c>
      <c r="T80" s="332">
        <v>1</v>
      </c>
      <c r="U80" s="333"/>
      <c r="V80" s="333"/>
      <c r="W80" s="180"/>
      <c r="X80" s="334" t="s">
        <v>2789</v>
      </c>
      <c r="Y80" s="334" t="s">
        <v>2790</v>
      </c>
      <c r="Z80" s="333"/>
      <c r="AA80" s="333"/>
      <c r="AB80" s="180"/>
      <c r="AC80" s="334" t="s">
        <v>2791</v>
      </c>
      <c r="AD80" s="334" t="s">
        <v>2541</v>
      </c>
      <c r="AE80" s="333">
        <v>69500</v>
      </c>
      <c r="AF80" s="335">
        <v>69787</v>
      </c>
      <c r="AG80" s="336">
        <f>AE80/AF80</f>
        <v>0.99588748620803302</v>
      </c>
      <c r="AH80" s="334" t="s">
        <v>2792</v>
      </c>
      <c r="AI80" s="334" t="s">
        <v>2793</v>
      </c>
      <c r="AJ80" s="333"/>
      <c r="AK80" s="335"/>
      <c r="AL80" s="336"/>
      <c r="AM80" s="334" t="s">
        <v>2794</v>
      </c>
      <c r="AN80" s="334" t="s">
        <v>2546</v>
      </c>
      <c r="AO80" s="333"/>
      <c r="AP80" s="335"/>
      <c r="AQ80" s="336"/>
      <c r="AR80" s="334" t="s">
        <v>2795</v>
      </c>
      <c r="AS80" s="334" t="s">
        <v>2796</v>
      </c>
      <c r="AT80" s="333">
        <v>104157</v>
      </c>
      <c r="AU80" s="335">
        <v>104952</v>
      </c>
      <c r="AV80" s="180">
        <v>0.99199999999999999</v>
      </c>
      <c r="AW80" s="334" t="s">
        <v>2797</v>
      </c>
      <c r="AX80" s="334" t="s">
        <v>2798</v>
      </c>
      <c r="AY80" s="333"/>
      <c r="AZ80" s="333"/>
      <c r="BA80" s="180"/>
      <c r="BB80" s="334" t="s">
        <v>4591</v>
      </c>
      <c r="BC80" s="334" t="s">
        <v>4592</v>
      </c>
      <c r="BD80" s="333"/>
      <c r="BE80" s="333"/>
      <c r="BF80" s="180"/>
      <c r="BG80" s="334" t="s">
        <v>4593</v>
      </c>
      <c r="BH80" s="334" t="s">
        <v>4594</v>
      </c>
      <c r="BI80" s="335">
        <v>113794</v>
      </c>
      <c r="BJ80" s="335">
        <v>114740</v>
      </c>
      <c r="BK80" s="180">
        <f>BI80/BJ80</f>
        <v>0.99175527279065712</v>
      </c>
      <c r="BL80" s="334" t="s">
        <v>4595</v>
      </c>
      <c r="BM80" s="334" t="s">
        <v>4596</v>
      </c>
      <c r="BN80" s="333"/>
      <c r="BO80" s="333"/>
      <c r="BP80" s="180"/>
      <c r="BQ80" s="180"/>
      <c r="BR80" s="180"/>
      <c r="BS80" s="338"/>
      <c r="BT80" s="333"/>
      <c r="BU80" s="180"/>
      <c r="BV80" s="180"/>
      <c r="BW80" s="180"/>
      <c r="BX80" s="333"/>
      <c r="BY80" s="333"/>
      <c r="BZ80" s="180"/>
      <c r="CA80" s="180"/>
      <c r="CB80" s="180"/>
      <c r="CC80" s="343"/>
      <c r="CD80" s="323"/>
      <c r="CE80" s="339">
        <f t="shared" ref="CE80:CF80" si="84">+U80+Z80+AE80+AJ80+AO80+AT80+AY80+BD80+BI80+BN80+BS80+BX80</f>
        <v>287451</v>
      </c>
      <c r="CF80" s="339">
        <f t="shared" si="84"/>
        <v>289479</v>
      </c>
      <c r="CG80" s="822">
        <f>CE80/CF80</f>
        <v>0.99299431046811681</v>
      </c>
      <c r="CH80" s="823">
        <f>+CG80</f>
        <v>0.99299431046811681</v>
      </c>
      <c r="CI80" s="823">
        <f>+T80</f>
        <v>1</v>
      </c>
      <c r="CJ80" s="823">
        <f>+CH80/CI80</f>
        <v>0.99299431046811681</v>
      </c>
      <c r="CK80" s="339"/>
    </row>
    <row r="81" spans="1:89" s="340" customFormat="1" ht="200.25" customHeight="1" x14ac:dyDescent="0.2">
      <c r="A81" s="323"/>
      <c r="B81" s="324" t="s">
        <v>221</v>
      </c>
      <c r="C81" s="324" t="s">
        <v>128</v>
      </c>
      <c r="D81" s="324" t="s">
        <v>1945</v>
      </c>
      <c r="E81" s="341" t="s">
        <v>2799</v>
      </c>
      <c r="F81" s="327" t="s">
        <v>2031</v>
      </c>
      <c r="G81" s="328" t="s">
        <v>2800</v>
      </c>
      <c r="H81" s="328" t="s">
        <v>2801</v>
      </c>
      <c r="I81" s="328" t="s">
        <v>2802</v>
      </c>
      <c r="J81" s="326" t="s">
        <v>1842</v>
      </c>
      <c r="K81" s="328" t="s">
        <v>2803</v>
      </c>
      <c r="L81" s="328" t="s">
        <v>2804</v>
      </c>
      <c r="M81" s="325" t="s">
        <v>2805</v>
      </c>
      <c r="N81" s="327" t="s">
        <v>1784</v>
      </c>
      <c r="O81" s="328" t="s">
        <v>2806</v>
      </c>
      <c r="P81" s="329" t="s">
        <v>1602</v>
      </c>
      <c r="Q81" s="330" t="s">
        <v>60</v>
      </c>
      <c r="R81" s="331" t="s">
        <v>1847</v>
      </c>
      <c r="S81" s="327" t="s">
        <v>1784</v>
      </c>
      <c r="T81" s="332">
        <v>0.7</v>
      </c>
      <c r="U81" s="333"/>
      <c r="V81" s="333"/>
      <c r="W81" s="180"/>
      <c r="X81" s="337"/>
      <c r="Y81" s="330"/>
      <c r="Z81" s="333"/>
      <c r="AA81" s="333"/>
      <c r="AB81" s="180"/>
      <c r="AC81" s="180"/>
      <c r="AD81" s="324"/>
      <c r="AE81" s="342"/>
      <c r="AF81" s="335"/>
      <c r="AG81" s="336"/>
      <c r="AH81" s="337"/>
      <c r="AI81" s="337"/>
      <c r="AJ81" s="333"/>
      <c r="AK81" s="335"/>
      <c r="AL81" s="336"/>
      <c r="AM81" s="334" t="s">
        <v>2807</v>
      </c>
      <c r="AN81" s="334" t="s">
        <v>2546</v>
      </c>
      <c r="AO81" s="333"/>
      <c r="AP81" s="335"/>
      <c r="AQ81" s="336"/>
      <c r="AR81" s="334" t="s">
        <v>2808</v>
      </c>
      <c r="AS81" s="334" t="s">
        <v>2796</v>
      </c>
      <c r="AT81" s="333">
        <v>120</v>
      </c>
      <c r="AU81" s="335">
        <v>130</v>
      </c>
      <c r="AV81" s="180">
        <v>0.92300000000000004</v>
      </c>
      <c r="AW81" s="334" t="s">
        <v>2809</v>
      </c>
      <c r="AX81" s="334" t="s">
        <v>2810</v>
      </c>
      <c r="AY81" s="333"/>
      <c r="AZ81" s="333"/>
      <c r="BA81" s="180"/>
      <c r="BB81" s="334" t="s">
        <v>4597</v>
      </c>
      <c r="BC81" s="334" t="s">
        <v>4598</v>
      </c>
      <c r="BD81" s="333"/>
      <c r="BE81" s="333"/>
      <c r="BF81" s="180"/>
      <c r="BG81" s="334" t="s">
        <v>4599</v>
      </c>
      <c r="BH81" s="334" t="s">
        <v>4600</v>
      </c>
      <c r="BI81" s="333">
        <v>0</v>
      </c>
      <c r="BJ81" s="335">
        <v>0</v>
      </c>
      <c r="BK81" s="180">
        <v>0</v>
      </c>
      <c r="BL81" s="334" t="s">
        <v>4601</v>
      </c>
      <c r="BM81" s="334" t="s">
        <v>4602</v>
      </c>
      <c r="BN81" s="333"/>
      <c r="BO81" s="333"/>
      <c r="BP81" s="180"/>
      <c r="BQ81" s="180"/>
      <c r="BR81" s="337"/>
      <c r="BS81" s="333"/>
      <c r="BT81" s="333"/>
      <c r="BU81" s="180"/>
      <c r="BV81" s="180"/>
      <c r="BW81" s="180"/>
      <c r="BX81" s="333"/>
      <c r="BY81" s="333"/>
      <c r="BZ81" s="336"/>
      <c r="CA81" s="180"/>
      <c r="CB81" s="180"/>
      <c r="CC81" s="343"/>
      <c r="CD81" s="323"/>
      <c r="CE81" s="339">
        <f>AT81+BI81</f>
        <v>120</v>
      </c>
      <c r="CF81" s="339">
        <f>AU81+BJ81</f>
        <v>130</v>
      </c>
      <c r="CG81" s="823">
        <f>CE81/CF81</f>
        <v>0.92307692307692313</v>
      </c>
      <c r="CH81" s="823">
        <f>CG81</f>
        <v>0.92307692307692313</v>
      </c>
      <c r="CI81" s="823">
        <f>T81</f>
        <v>0.7</v>
      </c>
      <c r="CJ81" s="823">
        <f>CH81/CI81</f>
        <v>1.3186813186813189</v>
      </c>
      <c r="CK81" s="339"/>
    </row>
    <row r="82" spans="1:89" s="340" customFormat="1" ht="243.75" customHeight="1" x14ac:dyDescent="0.2">
      <c r="A82" s="323"/>
      <c r="B82" s="324" t="s">
        <v>221</v>
      </c>
      <c r="C82" s="344" t="s">
        <v>128</v>
      </c>
      <c r="D82" s="258" t="s">
        <v>1945</v>
      </c>
      <c r="E82" s="341" t="s">
        <v>2811</v>
      </c>
      <c r="F82" s="327" t="s">
        <v>2031</v>
      </c>
      <c r="G82" s="258" t="s">
        <v>2812</v>
      </c>
      <c r="H82" s="258" t="s">
        <v>2813</v>
      </c>
      <c r="I82" s="258" t="s">
        <v>2814</v>
      </c>
      <c r="J82" s="341" t="s">
        <v>2815</v>
      </c>
      <c r="K82" s="258" t="s">
        <v>2816</v>
      </c>
      <c r="L82" s="258" t="s">
        <v>2817</v>
      </c>
      <c r="M82" s="258" t="s">
        <v>2818</v>
      </c>
      <c r="N82" s="344" t="s">
        <v>1784</v>
      </c>
      <c r="O82" s="258" t="s">
        <v>2819</v>
      </c>
      <c r="P82" s="341" t="s">
        <v>1602</v>
      </c>
      <c r="Q82" s="330" t="s">
        <v>60</v>
      </c>
      <c r="R82" s="331" t="s">
        <v>1847</v>
      </c>
      <c r="S82" s="344" t="s">
        <v>1784</v>
      </c>
      <c r="T82" s="343">
        <v>0.95</v>
      </c>
      <c r="U82" s="333"/>
      <c r="V82" s="333"/>
      <c r="W82" s="180"/>
      <c r="X82" s="337"/>
      <c r="Y82" s="337"/>
      <c r="Z82" s="333"/>
      <c r="AA82" s="333"/>
      <c r="AB82" s="180"/>
      <c r="AC82" s="180"/>
      <c r="AD82" s="180"/>
      <c r="AE82" s="338"/>
      <c r="AF82" s="333"/>
      <c r="AG82" s="180"/>
      <c r="AH82" s="337"/>
      <c r="AI82" s="337"/>
      <c r="AJ82" s="333"/>
      <c r="AK82" s="335"/>
      <c r="AL82" s="336"/>
      <c r="AM82" s="334" t="s">
        <v>2820</v>
      </c>
      <c r="AN82" s="345" t="s">
        <v>2546</v>
      </c>
      <c r="AO82" s="333"/>
      <c r="AP82" s="335"/>
      <c r="AQ82" s="336"/>
      <c r="AR82" s="334" t="s">
        <v>2821</v>
      </c>
      <c r="AS82" s="345" t="s">
        <v>2796</v>
      </c>
      <c r="AT82" s="333">
        <v>10937</v>
      </c>
      <c r="AU82" s="335">
        <v>10787</v>
      </c>
      <c r="AV82" s="180">
        <f>AT82/AU82</f>
        <v>1.0139056271437843</v>
      </c>
      <c r="AW82" s="334" t="s">
        <v>2822</v>
      </c>
      <c r="AX82" s="334" t="s">
        <v>2823</v>
      </c>
      <c r="AY82" s="333"/>
      <c r="AZ82" s="333"/>
      <c r="BA82" s="180"/>
      <c r="BB82" s="334" t="s">
        <v>4603</v>
      </c>
      <c r="BC82" s="334" t="s">
        <v>4604</v>
      </c>
      <c r="BD82" s="333"/>
      <c r="BE82" s="333"/>
      <c r="BF82" s="180"/>
      <c r="BG82" s="334" t="s">
        <v>4605</v>
      </c>
      <c r="BH82" s="334" t="s">
        <v>4606</v>
      </c>
      <c r="BI82" s="333">
        <v>0</v>
      </c>
      <c r="BJ82" s="335">
        <v>0</v>
      </c>
      <c r="BK82" s="180">
        <v>0</v>
      </c>
      <c r="BL82" s="334" t="s">
        <v>4607</v>
      </c>
      <c r="BM82" s="334" t="s">
        <v>4608</v>
      </c>
      <c r="BN82" s="333"/>
      <c r="BO82" s="333"/>
      <c r="BP82" s="180"/>
      <c r="BQ82" s="180"/>
      <c r="BR82" s="180"/>
      <c r="BS82" s="338"/>
      <c r="BT82" s="333"/>
      <c r="BU82" s="180"/>
      <c r="BV82" s="180"/>
      <c r="BW82" s="180"/>
      <c r="BX82" s="333"/>
      <c r="BY82" s="333"/>
      <c r="BZ82" s="180"/>
      <c r="CA82" s="180"/>
      <c r="CB82" s="180"/>
      <c r="CC82" s="343"/>
      <c r="CD82" s="323"/>
      <c r="CE82" s="339">
        <f>AT82</f>
        <v>10937</v>
      </c>
      <c r="CF82" s="339">
        <f>AU82</f>
        <v>10787</v>
      </c>
      <c r="CG82" s="823">
        <f>CE82/CF82</f>
        <v>1.0139056271437843</v>
      </c>
      <c r="CH82" s="823">
        <f>CG82</f>
        <v>1.0139056271437843</v>
      </c>
      <c r="CI82" s="823">
        <f>T82</f>
        <v>0.95</v>
      </c>
      <c r="CJ82" s="823">
        <f>CH82/CI82</f>
        <v>1.0672690812039836</v>
      </c>
      <c r="CK82" s="339"/>
    </row>
    <row r="83" spans="1:89" s="256" customFormat="1" ht="195.75" customHeight="1" x14ac:dyDescent="0.25">
      <c r="B83" s="175" t="s">
        <v>2551</v>
      </c>
      <c r="C83" s="175" t="s">
        <v>148</v>
      </c>
      <c r="D83" s="176" t="s">
        <v>2090</v>
      </c>
      <c r="E83" s="177" t="s">
        <v>2824</v>
      </c>
      <c r="F83" s="211" t="s">
        <v>4306</v>
      </c>
      <c r="G83" s="176" t="s">
        <v>2825</v>
      </c>
      <c r="H83" s="212" t="s">
        <v>2826</v>
      </c>
      <c r="I83" s="212" t="s">
        <v>4609</v>
      </c>
      <c r="J83" s="177" t="s">
        <v>1842</v>
      </c>
      <c r="K83" s="176" t="s">
        <v>4610</v>
      </c>
      <c r="L83" s="176" t="s">
        <v>4611</v>
      </c>
      <c r="M83" s="176" t="s">
        <v>4612</v>
      </c>
      <c r="N83" s="175" t="s">
        <v>1784</v>
      </c>
      <c r="O83" s="176" t="s">
        <v>4613</v>
      </c>
      <c r="P83" s="177" t="s">
        <v>1602</v>
      </c>
      <c r="Q83" s="235" t="s">
        <v>30</v>
      </c>
      <c r="R83" s="179">
        <v>0.3</v>
      </c>
      <c r="S83" s="175" t="s">
        <v>1784</v>
      </c>
      <c r="T83" s="179">
        <v>0.6</v>
      </c>
      <c r="U83" s="182"/>
      <c r="V83" s="182"/>
      <c r="W83" s="183"/>
      <c r="X83" s="185" t="s">
        <v>2827</v>
      </c>
      <c r="Y83" s="189" t="s">
        <v>2828</v>
      </c>
      <c r="Z83" s="182"/>
      <c r="AA83" s="182"/>
      <c r="AB83" s="183"/>
      <c r="AC83" s="184" t="s">
        <v>2829</v>
      </c>
      <c r="AD83" s="190" t="s">
        <v>2830</v>
      </c>
      <c r="AE83" s="186">
        <v>2315</v>
      </c>
      <c r="AF83" s="182">
        <v>5218</v>
      </c>
      <c r="AG83" s="216">
        <f t="shared" si="63"/>
        <v>0.44365657339977005</v>
      </c>
      <c r="AH83" s="206" t="s">
        <v>2831</v>
      </c>
      <c r="AI83" s="190" t="s">
        <v>2832</v>
      </c>
      <c r="AJ83" s="205"/>
      <c r="AK83" s="205"/>
      <c r="AL83" s="216"/>
      <c r="AM83" s="207" t="s">
        <v>4614</v>
      </c>
      <c r="AN83" s="219" t="s">
        <v>2833</v>
      </c>
      <c r="AO83" s="204"/>
      <c r="AP83" s="205"/>
      <c r="AQ83" s="207"/>
      <c r="AR83" s="207" t="s">
        <v>2834</v>
      </c>
      <c r="AS83" s="219" t="s">
        <v>2835</v>
      </c>
      <c r="AT83" s="205">
        <v>3298</v>
      </c>
      <c r="AU83" s="182">
        <v>5326</v>
      </c>
      <c r="AV83" s="216">
        <f>+AT83/AU83</f>
        <v>0.6192264363499812</v>
      </c>
      <c r="AW83" s="184" t="s">
        <v>2836</v>
      </c>
      <c r="AX83" s="219" t="s">
        <v>2837</v>
      </c>
      <c r="AY83" s="204"/>
      <c r="AZ83" s="205"/>
      <c r="BA83" s="216"/>
      <c r="BB83" s="184" t="s">
        <v>4615</v>
      </c>
      <c r="BC83" s="219" t="s">
        <v>4616</v>
      </c>
      <c r="BD83" s="205"/>
      <c r="BE83" s="205"/>
      <c r="BF83" s="216"/>
      <c r="BG83" s="207" t="s">
        <v>4617</v>
      </c>
      <c r="BH83" s="219" t="s">
        <v>4618</v>
      </c>
      <c r="BI83" s="204">
        <v>1673</v>
      </c>
      <c r="BJ83" s="205">
        <v>2455</v>
      </c>
      <c r="BK83" s="216">
        <f>+BI83/BJ83</f>
        <v>0.68146639511201634</v>
      </c>
      <c r="BL83" s="185" t="s">
        <v>4619</v>
      </c>
      <c r="BM83" s="289" t="s">
        <v>4620</v>
      </c>
      <c r="BN83" s="205"/>
      <c r="BO83" s="205"/>
      <c r="BP83" s="216"/>
      <c r="BQ83" s="216"/>
      <c r="BR83" s="219"/>
      <c r="BS83" s="204"/>
      <c r="BT83" s="205"/>
      <c r="BU83" s="216"/>
      <c r="BV83" s="216"/>
      <c r="BW83" s="219"/>
      <c r="BX83" s="205"/>
      <c r="BY83" s="205"/>
      <c r="BZ83" s="216"/>
      <c r="CA83" s="216"/>
      <c r="CB83" s="219"/>
      <c r="CC83" s="233"/>
      <c r="CD83" s="196"/>
      <c r="CE83" s="193">
        <f>+U83+Z83+AE83+AJ83+AO83+AT83+AY83+BD83+BI83+BN83+BS83+BX83</f>
        <v>7286</v>
      </c>
      <c r="CF83" s="193">
        <f>+V83+AA83+AF83+AK83+AP83+AU83+AZ83+BE83+BJ83+BO83+BT83+BY83</f>
        <v>12999</v>
      </c>
      <c r="CG83" s="194">
        <f t="shared" ref="CG83:CG89" si="85">+CE83/CF83</f>
        <v>0.56050465420416951</v>
      </c>
      <c r="CH83" s="194">
        <f t="shared" ref="CH83:CH90" si="86">+CG83</f>
        <v>0.56050465420416951</v>
      </c>
      <c r="CI83" s="194">
        <f t="shared" ref="CI83:CI90" si="87">+T83</f>
        <v>0.6</v>
      </c>
      <c r="CJ83" s="194">
        <f t="shared" ref="CJ83:CJ90" si="88">+CH83/CI83</f>
        <v>0.93417442367361592</v>
      </c>
      <c r="CK83" s="195"/>
    </row>
    <row r="84" spans="1:89" s="256" customFormat="1" ht="320.10000000000002" customHeight="1" x14ac:dyDescent="0.25">
      <c r="B84" s="213" t="s">
        <v>221</v>
      </c>
      <c r="C84" s="213" t="s">
        <v>148</v>
      </c>
      <c r="D84" s="213" t="s">
        <v>2090</v>
      </c>
      <c r="E84" s="199" t="s">
        <v>2838</v>
      </c>
      <c r="F84" s="211" t="s">
        <v>1962</v>
      </c>
      <c r="G84" s="213" t="s">
        <v>2839</v>
      </c>
      <c r="H84" s="213" t="s">
        <v>2840</v>
      </c>
      <c r="I84" s="213" t="s">
        <v>2841</v>
      </c>
      <c r="J84" s="199" t="s">
        <v>1842</v>
      </c>
      <c r="K84" s="213" t="s">
        <v>2842</v>
      </c>
      <c r="L84" s="213" t="s">
        <v>2843</v>
      </c>
      <c r="M84" s="213" t="s">
        <v>2844</v>
      </c>
      <c r="N84" s="225" t="s">
        <v>1784</v>
      </c>
      <c r="O84" s="213" t="s">
        <v>2845</v>
      </c>
      <c r="P84" s="199" t="s">
        <v>1602</v>
      </c>
      <c r="Q84" s="259" t="s">
        <v>30</v>
      </c>
      <c r="R84" s="183" t="s">
        <v>1774</v>
      </c>
      <c r="S84" s="225" t="s">
        <v>1784</v>
      </c>
      <c r="T84" s="183">
        <v>0.3</v>
      </c>
      <c r="U84" s="182"/>
      <c r="V84" s="182"/>
      <c r="W84" s="183"/>
      <c r="X84" s="191"/>
      <c r="Y84" s="189"/>
      <c r="Z84" s="182"/>
      <c r="AA84" s="182"/>
      <c r="AB84" s="183"/>
      <c r="AC84" s="184" t="s">
        <v>2846</v>
      </c>
      <c r="AD84" s="245" t="s">
        <v>2828</v>
      </c>
      <c r="AE84" s="204">
        <v>39</v>
      </c>
      <c r="AF84" s="205">
        <v>107</v>
      </c>
      <c r="AG84" s="216">
        <f t="shared" si="63"/>
        <v>0.3644859813084112</v>
      </c>
      <c r="AH84" s="206" t="s">
        <v>2847</v>
      </c>
      <c r="AI84" s="190" t="s">
        <v>2832</v>
      </c>
      <c r="AJ84" s="205"/>
      <c r="AK84" s="205"/>
      <c r="AL84" s="216"/>
      <c r="AM84" s="184" t="s">
        <v>4621</v>
      </c>
      <c r="AN84" s="219" t="s">
        <v>2833</v>
      </c>
      <c r="AO84" s="204"/>
      <c r="AP84" s="205"/>
      <c r="AQ84" s="184"/>
      <c r="AR84" s="184" t="s">
        <v>2848</v>
      </c>
      <c r="AS84" s="219" t="s">
        <v>2835</v>
      </c>
      <c r="AT84" s="205">
        <v>64</v>
      </c>
      <c r="AU84" s="205">
        <v>192</v>
      </c>
      <c r="AV84" s="216">
        <f>+AT84/AU84</f>
        <v>0.33333333333333331</v>
      </c>
      <c r="AW84" s="184" t="s">
        <v>2849</v>
      </c>
      <c r="AX84" s="219" t="s">
        <v>2837</v>
      </c>
      <c r="AY84" s="204"/>
      <c r="AZ84" s="205"/>
      <c r="BA84" s="216"/>
      <c r="BB84" s="184" t="s">
        <v>4622</v>
      </c>
      <c r="BC84" s="219" t="s">
        <v>4616</v>
      </c>
      <c r="BD84" s="205"/>
      <c r="BE84" s="205"/>
      <c r="BF84" s="216"/>
      <c r="BG84" s="207" t="s">
        <v>4623</v>
      </c>
      <c r="BH84" s="219" t="s">
        <v>4618</v>
      </c>
      <c r="BI84" s="204">
        <v>59</v>
      </c>
      <c r="BJ84" s="205">
        <v>93</v>
      </c>
      <c r="BK84" s="216">
        <f>BI84/BJ84</f>
        <v>0.63440860215053763</v>
      </c>
      <c r="BL84" s="185" t="s">
        <v>4624</v>
      </c>
      <c r="BM84" s="289" t="s">
        <v>4620</v>
      </c>
      <c r="BN84" s="205"/>
      <c r="BO84" s="205"/>
      <c r="BP84" s="216"/>
      <c r="BQ84" s="216"/>
      <c r="BR84" s="219"/>
      <c r="BS84" s="204"/>
      <c r="BT84" s="205"/>
      <c r="BU84" s="216"/>
      <c r="BV84" s="216"/>
      <c r="BW84" s="219"/>
      <c r="BX84" s="205"/>
      <c r="BY84" s="205"/>
      <c r="BZ84" s="216"/>
      <c r="CA84" s="216"/>
      <c r="CB84" s="219"/>
      <c r="CC84" s="233"/>
      <c r="CD84" s="196"/>
      <c r="CE84" s="195">
        <f t="shared" ref="CE84:CF85" si="89">+U84+Z84+AE84+AJ84+AO84+AT84+AY84+BD84+BI84+BN84+BS84+BX84</f>
        <v>162</v>
      </c>
      <c r="CF84" s="195">
        <f t="shared" si="89"/>
        <v>392</v>
      </c>
      <c r="CG84" s="194">
        <f t="shared" si="85"/>
        <v>0.41326530612244899</v>
      </c>
      <c r="CH84" s="194">
        <f t="shared" si="86"/>
        <v>0.41326530612244899</v>
      </c>
      <c r="CI84" s="194">
        <f t="shared" si="87"/>
        <v>0.3</v>
      </c>
      <c r="CJ84" s="194">
        <f t="shared" si="88"/>
        <v>1.3775510204081634</v>
      </c>
      <c r="CK84" s="195"/>
    </row>
    <row r="85" spans="1:89" s="196" customFormat="1" ht="313.5" customHeight="1" x14ac:dyDescent="0.25">
      <c r="B85" s="175" t="s">
        <v>221</v>
      </c>
      <c r="C85" s="175" t="s">
        <v>158</v>
      </c>
      <c r="D85" s="175" t="s">
        <v>78</v>
      </c>
      <c r="E85" s="199" t="s">
        <v>2850</v>
      </c>
      <c r="F85" s="211" t="s">
        <v>2113</v>
      </c>
      <c r="G85" s="213" t="s">
        <v>2851</v>
      </c>
      <c r="H85" s="213" t="s">
        <v>2852</v>
      </c>
      <c r="I85" s="213" t="s">
        <v>2853</v>
      </c>
      <c r="J85" s="177" t="s">
        <v>1842</v>
      </c>
      <c r="K85" s="213" t="s">
        <v>2854</v>
      </c>
      <c r="L85" s="213" t="s">
        <v>2855</v>
      </c>
      <c r="M85" s="213" t="s">
        <v>2856</v>
      </c>
      <c r="N85" s="175" t="s">
        <v>2343</v>
      </c>
      <c r="O85" s="213" t="s">
        <v>2857</v>
      </c>
      <c r="P85" s="177" t="s">
        <v>1870</v>
      </c>
      <c r="Q85" s="235" t="s">
        <v>30</v>
      </c>
      <c r="R85" s="179">
        <v>0.94</v>
      </c>
      <c r="S85" s="175" t="s">
        <v>1784</v>
      </c>
      <c r="T85" s="179">
        <v>1</v>
      </c>
      <c r="U85" s="346"/>
      <c r="V85" s="346"/>
      <c r="W85" s="347"/>
      <c r="X85" s="219" t="s">
        <v>2858</v>
      </c>
      <c r="Y85" s="218" t="s">
        <v>2859</v>
      </c>
      <c r="Z85" s="346"/>
      <c r="AA85" s="346"/>
      <c r="AB85" s="347"/>
      <c r="AC85" s="219" t="s">
        <v>2860</v>
      </c>
      <c r="AD85" s="219" t="s">
        <v>2861</v>
      </c>
      <c r="AE85" s="346"/>
      <c r="AF85" s="347"/>
      <c r="AG85" s="219"/>
      <c r="AH85" s="190" t="s">
        <v>2862</v>
      </c>
      <c r="AI85" s="218" t="s">
        <v>2863</v>
      </c>
      <c r="AJ85" s="205"/>
      <c r="AK85" s="205"/>
      <c r="AL85" s="205"/>
      <c r="AM85" s="190" t="s">
        <v>2864</v>
      </c>
      <c r="AN85" s="219" t="s">
        <v>2865</v>
      </c>
      <c r="AO85" s="204"/>
      <c r="AP85" s="205"/>
      <c r="AQ85" s="216"/>
      <c r="AR85" s="190" t="s">
        <v>2866</v>
      </c>
      <c r="AS85" s="219" t="s">
        <v>2867</v>
      </c>
      <c r="AT85" s="182">
        <v>387</v>
      </c>
      <c r="AU85" s="182">
        <v>410</v>
      </c>
      <c r="AV85" s="286">
        <f>+AT85/AU85</f>
        <v>0.94390243902439019</v>
      </c>
      <c r="AW85" s="190" t="s">
        <v>2868</v>
      </c>
      <c r="AX85" s="190" t="s">
        <v>2869</v>
      </c>
      <c r="AY85" s="217"/>
      <c r="AZ85" s="217"/>
      <c r="BA85" s="217"/>
      <c r="BB85" s="190" t="s">
        <v>4625</v>
      </c>
      <c r="BC85" s="219" t="s">
        <v>4626</v>
      </c>
      <c r="BD85" s="205"/>
      <c r="BE85" s="205"/>
      <c r="BF85" s="216"/>
      <c r="BG85" s="190" t="s">
        <v>4627</v>
      </c>
      <c r="BH85" s="219" t="s">
        <v>4628</v>
      </c>
      <c r="BI85" s="204"/>
      <c r="BJ85" s="205"/>
      <c r="BK85" s="216"/>
      <c r="BL85" s="190" t="s">
        <v>4629</v>
      </c>
      <c r="BM85" s="218" t="s">
        <v>4628</v>
      </c>
      <c r="BN85" s="205"/>
      <c r="BO85" s="205"/>
      <c r="BP85" s="216"/>
      <c r="BQ85" s="216"/>
      <c r="BR85" s="219"/>
      <c r="BS85" s="204"/>
      <c r="BT85" s="205"/>
      <c r="BU85" s="216"/>
      <c r="BV85" s="216"/>
      <c r="BW85" s="219"/>
      <c r="BX85" s="205"/>
      <c r="BY85" s="205"/>
      <c r="BZ85" s="216"/>
      <c r="CA85" s="216"/>
      <c r="CB85" s="219"/>
      <c r="CC85" s="233"/>
      <c r="CE85" s="277">
        <f>+AT85</f>
        <v>387</v>
      </c>
      <c r="CF85" s="277">
        <f t="shared" si="89"/>
        <v>410</v>
      </c>
      <c r="CG85" s="420">
        <f t="shared" si="85"/>
        <v>0.94390243902439019</v>
      </c>
      <c r="CH85" s="420">
        <f t="shared" si="86"/>
        <v>0.94390243902439019</v>
      </c>
      <c r="CI85" s="420">
        <f t="shared" si="87"/>
        <v>1</v>
      </c>
      <c r="CJ85" s="420">
        <f t="shared" si="88"/>
        <v>0.94390243902439019</v>
      </c>
      <c r="CK85" s="195"/>
    </row>
    <row r="86" spans="1:89" s="196" customFormat="1" ht="194.25" customHeight="1" x14ac:dyDescent="0.25">
      <c r="B86" s="175" t="s">
        <v>221</v>
      </c>
      <c r="C86" s="175" t="s">
        <v>168</v>
      </c>
      <c r="D86" s="175" t="s">
        <v>1945</v>
      </c>
      <c r="E86" s="177" t="s">
        <v>4630</v>
      </c>
      <c r="F86" s="178" t="s">
        <v>4631</v>
      </c>
      <c r="G86" s="176" t="s">
        <v>4632</v>
      </c>
      <c r="H86" s="176" t="s">
        <v>4633</v>
      </c>
      <c r="I86" s="176" t="s">
        <v>4634</v>
      </c>
      <c r="J86" s="177" t="s">
        <v>1842</v>
      </c>
      <c r="K86" s="176" t="s">
        <v>4635</v>
      </c>
      <c r="L86" s="176" t="s">
        <v>4636</v>
      </c>
      <c r="M86" s="176" t="s">
        <v>4637</v>
      </c>
      <c r="N86" s="176" t="s">
        <v>2343</v>
      </c>
      <c r="O86" s="176" t="s">
        <v>4638</v>
      </c>
      <c r="P86" s="177" t="s">
        <v>1870</v>
      </c>
      <c r="Q86" s="222" t="s">
        <v>30</v>
      </c>
      <c r="R86" s="179" t="s">
        <v>1674</v>
      </c>
      <c r="S86" s="175" t="s">
        <v>1674</v>
      </c>
      <c r="T86" s="179">
        <v>0.6</v>
      </c>
      <c r="U86" s="205"/>
      <c r="V86" s="205"/>
      <c r="W86" s="216"/>
      <c r="X86" s="321"/>
      <c r="Y86" s="358"/>
      <c r="Z86" s="205"/>
      <c r="AA86" s="205"/>
      <c r="AB86" s="216"/>
      <c r="AC86" s="321"/>
      <c r="AD86" s="358"/>
      <c r="AE86" s="204"/>
      <c r="AF86" s="205"/>
      <c r="AG86" s="216"/>
      <c r="AH86" s="321"/>
      <c r="AI86" s="238"/>
      <c r="AJ86" s="205"/>
      <c r="AK86" s="205"/>
      <c r="AL86" s="216"/>
      <c r="AM86" s="322"/>
      <c r="AN86" s="239"/>
      <c r="AO86" s="204"/>
      <c r="AP86" s="205"/>
      <c r="AQ86" s="216"/>
      <c r="AR86" s="321"/>
      <c r="AS86" s="218"/>
      <c r="AT86" s="205"/>
      <c r="AU86" s="216"/>
      <c r="AV86" s="183"/>
      <c r="AW86" s="321"/>
      <c r="AX86" s="230"/>
      <c r="AY86" s="204"/>
      <c r="AZ86" s="205"/>
      <c r="BA86" s="216"/>
      <c r="BB86" s="218"/>
      <c r="BC86" s="218"/>
      <c r="BD86" s="205"/>
      <c r="BE86" s="205"/>
      <c r="BF86" s="216"/>
      <c r="BG86" s="219"/>
      <c r="BH86" s="219"/>
      <c r="BI86" s="275"/>
      <c r="BJ86" s="230"/>
      <c r="BK86" s="231"/>
      <c r="BL86" s="218" t="s">
        <v>4639</v>
      </c>
      <c r="BM86" s="276" t="s">
        <v>4640</v>
      </c>
      <c r="BN86" s="205"/>
      <c r="BO86" s="205"/>
      <c r="BP86" s="216"/>
      <c r="BQ86" s="218"/>
      <c r="BR86" s="219"/>
      <c r="BS86" s="204"/>
      <c r="BT86" s="205"/>
      <c r="BU86" s="216"/>
      <c r="BV86" s="219"/>
      <c r="BW86" s="219"/>
      <c r="BX86" s="205"/>
      <c r="BY86" s="205"/>
      <c r="BZ86" s="216"/>
      <c r="CA86" s="216"/>
      <c r="CB86" s="219"/>
      <c r="CC86" s="233"/>
      <c r="CE86" s="193"/>
      <c r="CF86" s="193"/>
      <c r="CG86" s="194"/>
      <c r="CH86" s="194"/>
      <c r="CI86" s="194"/>
      <c r="CJ86" s="194"/>
      <c r="CK86" s="195" t="s">
        <v>4641</v>
      </c>
    </row>
    <row r="87" spans="1:89" s="196" customFormat="1" ht="222.75" customHeight="1" x14ac:dyDescent="0.25">
      <c r="B87" s="225" t="s">
        <v>2551</v>
      </c>
      <c r="C87" s="225" t="s">
        <v>1258</v>
      </c>
      <c r="D87" s="213" t="s">
        <v>1945</v>
      </c>
      <c r="E87" s="199" t="s">
        <v>4642</v>
      </c>
      <c r="F87" s="211" t="s">
        <v>4306</v>
      </c>
      <c r="G87" s="225" t="s">
        <v>4643</v>
      </c>
      <c r="H87" s="213" t="s">
        <v>4644</v>
      </c>
      <c r="I87" s="213" t="s">
        <v>4645</v>
      </c>
      <c r="J87" s="225" t="s">
        <v>1842</v>
      </c>
      <c r="K87" s="213" t="s">
        <v>4646</v>
      </c>
      <c r="L87" s="213" t="s">
        <v>4647</v>
      </c>
      <c r="M87" s="226" t="s">
        <v>4648</v>
      </c>
      <c r="N87" s="225" t="s">
        <v>1784</v>
      </c>
      <c r="O87" s="213" t="s">
        <v>4649</v>
      </c>
      <c r="P87" s="199" t="s">
        <v>1582</v>
      </c>
      <c r="Q87" s="225" t="s">
        <v>30</v>
      </c>
      <c r="R87" s="183" t="s">
        <v>1847</v>
      </c>
      <c r="S87" s="183" t="s">
        <v>1847</v>
      </c>
      <c r="T87" s="179">
        <v>0.5</v>
      </c>
      <c r="U87" s="824"/>
      <c r="V87" s="824"/>
      <c r="W87" s="824"/>
      <c r="X87" s="824"/>
      <c r="Y87" s="824"/>
      <c r="Z87" s="824"/>
      <c r="AA87" s="824"/>
      <c r="AB87" s="824"/>
      <c r="AC87" s="824"/>
      <c r="AD87" s="824"/>
      <c r="AE87" s="204"/>
      <c r="AF87" s="205"/>
      <c r="AG87" s="216"/>
      <c r="AH87" s="219"/>
      <c r="AI87" s="219"/>
      <c r="AJ87" s="204"/>
      <c r="AK87" s="205"/>
      <c r="AL87" s="216"/>
      <c r="AM87" s="219"/>
      <c r="AN87" s="219"/>
      <c r="AO87" s="204"/>
      <c r="AP87" s="205"/>
      <c r="AQ87" s="216"/>
      <c r="AR87" s="219"/>
      <c r="AS87" s="219"/>
      <c r="AT87" s="204"/>
      <c r="AU87" s="205"/>
      <c r="AV87" s="216"/>
      <c r="AW87" s="219"/>
      <c r="AX87" s="219"/>
      <c r="AY87" s="204"/>
      <c r="AZ87" s="205"/>
      <c r="BA87" s="216"/>
      <c r="BB87" s="219"/>
      <c r="BC87" s="290"/>
      <c r="BD87" s="204"/>
      <c r="BE87" s="205"/>
      <c r="BF87" s="216"/>
      <c r="BG87" s="219"/>
      <c r="BH87" s="290"/>
      <c r="BI87" s="204">
        <v>24</v>
      </c>
      <c r="BJ87" s="205">
        <v>39</v>
      </c>
      <c r="BK87" s="216">
        <f>BI87/BJ87</f>
        <v>0.61538461538461542</v>
      </c>
      <c r="BL87" s="218" t="s">
        <v>4650</v>
      </c>
      <c r="BM87" s="218" t="s">
        <v>4651</v>
      </c>
      <c r="BN87" s="346"/>
      <c r="BO87" s="346"/>
      <c r="BP87" s="216"/>
      <c r="BQ87" s="219"/>
      <c r="BR87" s="219"/>
      <c r="BS87" s="204"/>
      <c r="BT87" s="205"/>
      <c r="BU87" s="216"/>
      <c r="BV87" s="219"/>
      <c r="BW87" s="219"/>
      <c r="BX87" s="205"/>
      <c r="BY87" s="205"/>
      <c r="BZ87" s="216"/>
      <c r="CA87" s="233"/>
      <c r="CB87" s="219"/>
      <c r="CC87" s="233"/>
      <c r="CE87" s="819">
        <f>+BI87</f>
        <v>24</v>
      </c>
      <c r="CF87" s="819">
        <f>+BJ87</f>
        <v>39</v>
      </c>
      <c r="CG87" s="194">
        <f t="shared" si="85"/>
        <v>0.61538461538461542</v>
      </c>
      <c r="CH87" s="194">
        <f t="shared" si="86"/>
        <v>0.61538461538461542</v>
      </c>
      <c r="CI87" s="194">
        <f t="shared" si="87"/>
        <v>0.5</v>
      </c>
      <c r="CJ87" s="194">
        <f t="shared" si="88"/>
        <v>1.2307692307692308</v>
      </c>
      <c r="CK87" s="195"/>
    </row>
    <row r="88" spans="1:89" s="196" customFormat="1" ht="240" x14ac:dyDescent="0.25">
      <c r="B88" s="175" t="s">
        <v>221</v>
      </c>
      <c r="C88" s="235" t="s">
        <v>188</v>
      </c>
      <c r="D88" s="176" t="s">
        <v>1945</v>
      </c>
      <c r="E88" s="350" t="s">
        <v>2871</v>
      </c>
      <c r="F88" s="178" t="s">
        <v>2872</v>
      </c>
      <c r="G88" s="176" t="s">
        <v>2873</v>
      </c>
      <c r="H88" s="213" t="s">
        <v>2874</v>
      </c>
      <c r="I88" s="213" t="s">
        <v>2875</v>
      </c>
      <c r="J88" s="199" t="s">
        <v>1780</v>
      </c>
      <c r="K88" s="351" t="s">
        <v>2876</v>
      </c>
      <c r="L88" s="213" t="s">
        <v>2877</v>
      </c>
      <c r="M88" s="213" t="s">
        <v>2878</v>
      </c>
      <c r="N88" s="175" t="s">
        <v>1784</v>
      </c>
      <c r="O88" s="176" t="s">
        <v>2879</v>
      </c>
      <c r="P88" s="177" t="s">
        <v>1602</v>
      </c>
      <c r="Q88" s="225" t="s">
        <v>30</v>
      </c>
      <c r="R88" s="216">
        <v>0.95</v>
      </c>
      <c r="S88" s="352" t="s">
        <v>1784</v>
      </c>
      <c r="T88" s="183">
        <v>0.98</v>
      </c>
      <c r="U88" s="205"/>
      <c r="V88" s="205"/>
      <c r="W88" s="216"/>
      <c r="X88" s="218" t="s">
        <v>4652</v>
      </c>
      <c r="Y88" s="251" t="s">
        <v>2561</v>
      </c>
      <c r="Z88" s="205"/>
      <c r="AA88" s="205"/>
      <c r="AB88" s="353"/>
      <c r="AC88" s="218" t="s">
        <v>4653</v>
      </c>
      <c r="AD88" s="251" t="s">
        <v>2561</v>
      </c>
      <c r="AE88" s="204">
        <v>49</v>
      </c>
      <c r="AF88" s="205">
        <v>53</v>
      </c>
      <c r="AG88" s="216">
        <f>AE88/AF88</f>
        <v>0.92452830188679247</v>
      </c>
      <c r="AH88" s="206" t="s">
        <v>2880</v>
      </c>
      <c r="AI88" s="289" t="s">
        <v>2870</v>
      </c>
      <c r="AJ88" s="205"/>
      <c r="AK88" s="205"/>
      <c r="AL88" s="216"/>
      <c r="AM88" s="206" t="s">
        <v>2881</v>
      </c>
      <c r="AN88" s="251" t="s">
        <v>2566</v>
      </c>
      <c r="AO88" s="205"/>
      <c r="AP88" s="205"/>
      <c r="AQ88" s="216"/>
      <c r="AR88" s="206" t="s">
        <v>4654</v>
      </c>
      <c r="AS88" s="251" t="s">
        <v>2070</v>
      </c>
      <c r="AT88" s="205">
        <v>113</v>
      </c>
      <c r="AU88" s="205">
        <v>122</v>
      </c>
      <c r="AV88" s="216">
        <f>AT88/AU88</f>
        <v>0.92622950819672134</v>
      </c>
      <c r="AW88" s="206" t="s">
        <v>2882</v>
      </c>
      <c r="AX88" s="251" t="s">
        <v>2883</v>
      </c>
      <c r="AY88" s="205"/>
      <c r="AZ88" s="216"/>
      <c r="BA88" s="216"/>
      <c r="BB88" s="206" t="s">
        <v>4655</v>
      </c>
      <c r="BC88" s="206" t="s">
        <v>4656</v>
      </c>
      <c r="BD88" s="205"/>
      <c r="BE88" s="205"/>
      <c r="BF88" s="216"/>
      <c r="BG88" s="206" t="s">
        <v>4657</v>
      </c>
      <c r="BH88" s="206" t="s">
        <v>4495</v>
      </c>
      <c r="BI88" s="354">
        <v>139</v>
      </c>
      <c r="BJ88" s="205">
        <v>159</v>
      </c>
      <c r="BK88" s="216">
        <f>BI88/BJ88</f>
        <v>0.87421383647798745</v>
      </c>
      <c r="BL88" s="184" t="s">
        <v>4658</v>
      </c>
      <c r="BM88" s="184" t="s">
        <v>4659</v>
      </c>
      <c r="BN88" s="205"/>
      <c r="BO88" s="205"/>
      <c r="BP88" s="216"/>
      <c r="BQ88" s="184"/>
      <c r="BR88" s="251"/>
      <c r="BS88" s="204"/>
      <c r="BT88" s="205"/>
      <c r="BU88" s="216"/>
      <c r="BV88" s="184"/>
      <c r="BW88" s="251"/>
      <c r="BX88" s="205"/>
      <c r="BY88" s="205"/>
      <c r="BZ88" s="216"/>
      <c r="CA88" s="190"/>
      <c r="CB88" s="219"/>
      <c r="CC88" s="184"/>
      <c r="CE88" s="195">
        <f>BI88</f>
        <v>139</v>
      </c>
      <c r="CF88" s="195">
        <f>BJ88</f>
        <v>159</v>
      </c>
      <c r="CG88" s="194">
        <f t="shared" si="85"/>
        <v>0.87421383647798745</v>
      </c>
      <c r="CH88" s="194">
        <f t="shared" si="86"/>
        <v>0.87421383647798745</v>
      </c>
      <c r="CI88" s="307">
        <f t="shared" si="87"/>
        <v>0.98</v>
      </c>
      <c r="CJ88" s="194">
        <f t="shared" si="88"/>
        <v>0.89205493518161982</v>
      </c>
      <c r="CK88" s="195"/>
    </row>
    <row r="89" spans="1:89" s="196" customFormat="1" ht="300" x14ac:dyDescent="0.25">
      <c r="B89" s="175" t="s">
        <v>221</v>
      </c>
      <c r="C89" s="175" t="s">
        <v>2884</v>
      </c>
      <c r="D89" s="176" t="s">
        <v>1945</v>
      </c>
      <c r="E89" s="177" t="s">
        <v>2885</v>
      </c>
      <c r="F89" s="178" t="s">
        <v>2872</v>
      </c>
      <c r="G89" s="176" t="s">
        <v>2886</v>
      </c>
      <c r="H89" s="213" t="s">
        <v>2887</v>
      </c>
      <c r="I89" s="213" t="s">
        <v>2888</v>
      </c>
      <c r="J89" s="199" t="s">
        <v>1780</v>
      </c>
      <c r="K89" s="213" t="s">
        <v>2889</v>
      </c>
      <c r="L89" s="213" t="s">
        <v>2890</v>
      </c>
      <c r="M89" s="213" t="s">
        <v>2891</v>
      </c>
      <c r="N89" s="175" t="s">
        <v>1784</v>
      </c>
      <c r="O89" s="176" t="s">
        <v>2892</v>
      </c>
      <c r="P89" s="177" t="s">
        <v>1602</v>
      </c>
      <c r="Q89" s="225" t="s">
        <v>30</v>
      </c>
      <c r="R89" s="216">
        <v>0.59</v>
      </c>
      <c r="S89" s="352" t="s">
        <v>1784</v>
      </c>
      <c r="T89" s="179">
        <v>0.7</v>
      </c>
      <c r="U89" s="205"/>
      <c r="V89" s="205"/>
      <c r="W89" s="216"/>
      <c r="X89" s="206" t="s">
        <v>2893</v>
      </c>
      <c r="Y89" s="251" t="s">
        <v>2561</v>
      </c>
      <c r="Z89" s="205"/>
      <c r="AA89" s="205"/>
      <c r="AB89" s="216"/>
      <c r="AC89" s="206" t="s">
        <v>2894</v>
      </c>
      <c r="AD89" s="251" t="s">
        <v>2561</v>
      </c>
      <c r="AE89" s="205">
        <v>2</v>
      </c>
      <c r="AF89" s="205">
        <v>4</v>
      </c>
      <c r="AG89" s="216">
        <f>AE89/AF89</f>
        <v>0.5</v>
      </c>
      <c r="AH89" s="206" t="s">
        <v>2895</v>
      </c>
      <c r="AI89" s="289" t="s">
        <v>2870</v>
      </c>
      <c r="AJ89" s="205"/>
      <c r="AK89" s="205"/>
      <c r="AL89" s="216"/>
      <c r="AM89" s="206" t="s">
        <v>2896</v>
      </c>
      <c r="AN89" s="251" t="s">
        <v>2566</v>
      </c>
      <c r="AO89" s="205"/>
      <c r="AP89" s="205"/>
      <c r="AQ89" s="216"/>
      <c r="AR89" s="206" t="s">
        <v>2897</v>
      </c>
      <c r="AS89" s="251" t="s">
        <v>2898</v>
      </c>
      <c r="AT89" s="205">
        <v>14</v>
      </c>
      <c r="AU89" s="205">
        <v>17</v>
      </c>
      <c r="AV89" s="216">
        <f>AT89/AU89</f>
        <v>0.82352941176470584</v>
      </c>
      <c r="AW89" s="206" t="s">
        <v>2899</v>
      </c>
      <c r="AX89" s="251" t="s">
        <v>2900</v>
      </c>
      <c r="AY89" s="205"/>
      <c r="AZ89" s="216"/>
      <c r="BA89" s="216"/>
      <c r="BB89" s="206" t="s">
        <v>4660</v>
      </c>
      <c r="BC89" s="206" t="s">
        <v>4656</v>
      </c>
      <c r="BD89" s="205"/>
      <c r="BE89" s="205"/>
      <c r="BF89" s="216"/>
      <c r="BG89" s="206" t="s">
        <v>4661</v>
      </c>
      <c r="BH89" s="206" t="s">
        <v>4495</v>
      </c>
      <c r="BI89" s="354">
        <v>14</v>
      </c>
      <c r="BJ89" s="205">
        <v>17</v>
      </c>
      <c r="BK89" s="216">
        <f>BI89/BJ89</f>
        <v>0.82352941176470584</v>
      </c>
      <c r="BL89" s="207" t="s">
        <v>4662</v>
      </c>
      <c r="BM89" s="184" t="s">
        <v>4663</v>
      </c>
      <c r="BN89" s="205"/>
      <c r="BO89" s="205"/>
      <c r="BP89" s="216"/>
      <c r="BQ89" s="184"/>
      <c r="BR89" s="251"/>
      <c r="BS89" s="204"/>
      <c r="BT89" s="205"/>
      <c r="BU89" s="216"/>
      <c r="BV89" s="184"/>
      <c r="BW89" s="251"/>
      <c r="BX89" s="205"/>
      <c r="BY89" s="205"/>
      <c r="BZ89" s="216"/>
      <c r="CA89" s="184"/>
      <c r="CB89" s="219"/>
      <c r="CC89" s="184"/>
      <c r="CE89" s="195">
        <f>BI89</f>
        <v>14</v>
      </c>
      <c r="CF89" s="195">
        <f>BJ89</f>
        <v>17</v>
      </c>
      <c r="CG89" s="194">
        <f t="shared" si="85"/>
        <v>0.82352941176470584</v>
      </c>
      <c r="CH89" s="194">
        <f t="shared" si="86"/>
        <v>0.82352941176470584</v>
      </c>
      <c r="CI89" s="194">
        <f t="shared" si="87"/>
        <v>0.7</v>
      </c>
      <c r="CJ89" s="194">
        <f t="shared" si="88"/>
        <v>1.1764705882352942</v>
      </c>
      <c r="CK89" s="195"/>
    </row>
    <row r="90" spans="1:89" s="196" customFormat="1" ht="216" x14ac:dyDescent="0.25">
      <c r="B90" s="175" t="s">
        <v>221</v>
      </c>
      <c r="C90" s="235" t="s">
        <v>188</v>
      </c>
      <c r="D90" s="176" t="s">
        <v>2090</v>
      </c>
      <c r="E90" s="350" t="s">
        <v>2901</v>
      </c>
      <c r="F90" s="178" t="s">
        <v>2872</v>
      </c>
      <c r="G90" s="176" t="s">
        <v>2902</v>
      </c>
      <c r="H90" s="213" t="s">
        <v>2903</v>
      </c>
      <c r="I90" s="213" t="s">
        <v>2904</v>
      </c>
      <c r="J90" s="199" t="s">
        <v>1780</v>
      </c>
      <c r="K90" s="351" t="s">
        <v>2905</v>
      </c>
      <c r="L90" s="213" t="s">
        <v>2906</v>
      </c>
      <c r="M90" s="213" t="s">
        <v>2907</v>
      </c>
      <c r="N90" s="175" t="s">
        <v>1784</v>
      </c>
      <c r="O90" s="176" t="s">
        <v>2908</v>
      </c>
      <c r="P90" s="177" t="s">
        <v>1870</v>
      </c>
      <c r="Q90" s="225" t="s">
        <v>60</v>
      </c>
      <c r="R90" s="216">
        <v>0.6</v>
      </c>
      <c r="S90" s="352" t="s">
        <v>1784</v>
      </c>
      <c r="T90" s="179">
        <v>0.6</v>
      </c>
      <c r="U90" s="205"/>
      <c r="V90" s="205"/>
      <c r="W90" s="216"/>
      <c r="X90" s="355" t="s">
        <v>2909</v>
      </c>
      <c r="Y90" s="251" t="s">
        <v>2561</v>
      </c>
      <c r="Z90" s="205"/>
      <c r="AA90" s="205"/>
      <c r="AB90" s="216"/>
      <c r="AC90" s="206" t="s">
        <v>2910</v>
      </c>
      <c r="AD90" s="251" t="s">
        <v>2561</v>
      </c>
      <c r="AE90" s="206"/>
      <c r="AF90" s="205"/>
      <c r="AG90" s="216"/>
      <c r="AH90" s="206" t="s">
        <v>2911</v>
      </c>
      <c r="AI90" s="251" t="s">
        <v>2912</v>
      </c>
      <c r="AJ90" s="205"/>
      <c r="AK90" s="205"/>
      <c r="AL90" s="216"/>
      <c r="AM90" s="206" t="s">
        <v>2913</v>
      </c>
      <c r="AN90" s="251" t="s">
        <v>2566</v>
      </c>
      <c r="AO90" s="205"/>
      <c r="AP90" s="205"/>
      <c r="AQ90" s="216"/>
      <c r="AR90" s="206" t="s">
        <v>2914</v>
      </c>
      <c r="AS90" s="251" t="s">
        <v>2070</v>
      </c>
      <c r="AT90" s="205">
        <v>261</v>
      </c>
      <c r="AU90" s="205">
        <v>873</v>
      </c>
      <c r="AV90" s="216">
        <f>AT90/AU90</f>
        <v>0.29896907216494845</v>
      </c>
      <c r="AW90" s="206" t="s">
        <v>2915</v>
      </c>
      <c r="AX90" s="251" t="s">
        <v>2916</v>
      </c>
      <c r="AY90" s="204"/>
      <c r="AZ90" s="205"/>
      <c r="BA90" s="216"/>
      <c r="BB90" s="206" t="s">
        <v>4664</v>
      </c>
      <c r="BC90" s="206" t="s">
        <v>4656</v>
      </c>
      <c r="BD90" s="205"/>
      <c r="BE90" s="205"/>
      <c r="BF90" s="216"/>
      <c r="BG90" s="206" t="s">
        <v>4665</v>
      </c>
      <c r="BH90" s="206" t="s">
        <v>4495</v>
      </c>
      <c r="BI90" s="206"/>
      <c r="BJ90" s="205"/>
      <c r="BK90" s="216"/>
      <c r="BL90" s="207" t="s">
        <v>4666</v>
      </c>
      <c r="BM90" s="184" t="s">
        <v>4659</v>
      </c>
      <c r="BN90" s="205"/>
      <c r="BO90" s="205"/>
      <c r="BP90" s="216"/>
      <c r="BQ90" s="184"/>
      <c r="BR90" s="251"/>
      <c r="BS90" s="204"/>
      <c r="BT90" s="205"/>
      <c r="BU90" s="216"/>
      <c r="BV90" s="184"/>
      <c r="BW90" s="251"/>
      <c r="BX90" s="205"/>
      <c r="BY90" s="205"/>
      <c r="BZ90" s="216"/>
      <c r="CA90" s="184"/>
      <c r="CB90" s="219"/>
      <c r="CC90" s="184"/>
      <c r="CE90" s="825">
        <v>261</v>
      </c>
      <c r="CF90" s="825">
        <v>873</v>
      </c>
      <c r="CG90" s="263">
        <f>CE90/CF90</f>
        <v>0.29896907216494845</v>
      </c>
      <c r="CH90" s="194">
        <f t="shared" si="86"/>
        <v>0.29896907216494845</v>
      </c>
      <c r="CI90" s="194">
        <f t="shared" si="87"/>
        <v>0.6</v>
      </c>
      <c r="CJ90" s="194">
        <f t="shared" si="88"/>
        <v>0.49828178694158076</v>
      </c>
      <c r="CK90" s="195"/>
    </row>
    <row r="91" spans="1:89" s="196" customFormat="1" ht="252" x14ac:dyDescent="0.25">
      <c r="B91" s="175" t="s">
        <v>221</v>
      </c>
      <c r="C91" s="235" t="s">
        <v>188</v>
      </c>
      <c r="D91" s="176" t="s">
        <v>1945</v>
      </c>
      <c r="E91" s="350" t="s">
        <v>2917</v>
      </c>
      <c r="F91" s="178" t="s">
        <v>2872</v>
      </c>
      <c r="G91" s="176" t="s">
        <v>2918</v>
      </c>
      <c r="H91" s="213" t="s">
        <v>2919</v>
      </c>
      <c r="I91" s="213" t="s">
        <v>2920</v>
      </c>
      <c r="J91" s="199" t="s">
        <v>1780</v>
      </c>
      <c r="K91" s="213" t="s">
        <v>2921</v>
      </c>
      <c r="L91" s="213" t="s">
        <v>2922</v>
      </c>
      <c r="M91" s="351" t="s">
        <v>2923</v>
      </c>
      <c r="N91" s="175" t="s">
        <v>1784</v>
      </c>
      <c r="O91" s="176" t="s">
        <v>2924</v>
      </c>
      <c r="P91" s="177" t="s">
        <v>1587</v>
      </c>
      <c r="Q91" s="352" t="s">
        <v>60</v>
      </c>
      <c r="R91" s="216">
        <v>0.35</v>
      </c>
      <c r="S91" s="352" t="s">
        <v>1784</v>
      </c>
      <c r="T91" s="183">
        <v>0.55000000000000004</v>
      </c>
      <c r="U91" s="205"/>
      <c r="V91" s="205"/>
      <c r="W91" s="216"/>
      <c r="X91" s="185" t="s">
        <v>2925</v>
      </c>
      <c r="Y91" s="251" t="s">
        <v>2561</v>
      </c>
      <c r="Z91" s="205"/>
      <c r="AA91" s="205"/>
      <c r="AB91" s="216"/>
      <c r="AC91" s="206" t="s">
        <v>2926</v>
      </c>
      <c r="AD91" s="251" t="s">
        <v>2561</v>
      </c>
      <c r="AE91" s="206"/>
      <c r="AF91" s="206"/>
      <c r="AG91" s="216"/>
      <c r="AH91" s="206" t="s">
        <v>2927</v>
      </c>
      <c r="AI91" s="251" t="s">
        <v>2912</v>
      </c>
      <c r="AJ91" s="205"/>
      <c r="AK91" s="205"/>
      <c r="AL91" s="216"/>
      <c r="AM91" s="206" t="s">
        <v>2928</v>
      </c>
      <c r="AN91" s="251" t="s">
        <v>2566</v>
      </c>
      <c r="AO91" s="205"/>
      <c r="AP91" s="205"/>
      <c r="AQ91" s="216"/>
      <c r="AR91" s="206" t="s">
        <v>2929</v>
      </c>
      <c r="AS91" s="251" t="s">
        <v>2070</v>
      </c>
      <c r="AT91" s="205"/>
      <c r="AU91" s="205"/>
      <c r="AV91" s="216"/>
      <c r="AW91" s="206" t="s">
        <v>2930</v>
      </c>
      <c r="AX91" s="251" t="s">
        <v>2883</v>
      </c>
      <c r="AY91" s="204"/>
      <c r="AZ91" s="205"/>
      <c r="BA91" s="216"/>
      <c r="BB91" s="206" t="s">
        <v>4667</v>
      </c>
      <c r="BC91" s="206" t="s">
        <v>4656</v>
      </c>
      <c r="BD91" s="205"/>
      <c r="BE91" s="205"/>
      <c r="BF91" s="216"/>
      <c r="BG91" s="206" t="s">
        <v>4668</v>
      </c>
      <c r="BH91" s="206" t="s">
        <v>4495</v>
      </c>
      <c r="BI91" s="356"/>
      <c r="BJ91" s="356"/>
      <c r="BK91" s="216"/>
      <c r="BL91" s="207" t="s">
        <v>4669</v>
      </c>
      <c r="BM91" s="184" t="s">
        <v>4659</v>
      </c>
      <c r="BN91" s="205"/>
      <c r="BO91" s="205"/>
      <c r="BP91" s="216"/>
      <c r="BQ91" s="184"/>
      <c r="BR91" s="251"/>
      <c r="BS91" s="204"/>
      <c r="BT91" s="205"/>
      <c r="BU91" s="216"/>
      <c r="BV91" s="184"/>
      <c r="BW91" s="251"/>
      <c r="BX91" s="205"/>
      <c r="BY91" s="205"/>
      <c r="BZ91" s="216"/>
      <c r="CA91" s="184"/>
      <c r="CB91" s="219"/>
      <c r="CC91" s="184"/>
      <c r="CE91" s="195"/>
      <c r="CF91" s="195"/>
      <c r="CG91" s="194"/>
      <c r="CH91" s="194"/>
      <c r="CI91" s="194"/>
      <c r="CJ91" s="194"/>
      <c r="CK91" s="195" t="s">
        <v>4670</v>
      </c>
    </row>
    <row r="92" spans="1:89" s="196" customFormat="1" ht="140.25" customHeight="1" x14ac:dyDescent="0.25">
      <c r="B92" s="175" t="s">
        <v>2931</v>
      </c>
      <c r="C92" s="175" t="s">
        <v>2884</v>
      </c>
      <c r="D92" s="176" t="s">
        <v>1945</v>
      </c>
      <c r="E92" s="177" t="s">
        <v>2932</v>
      </c>
      <c r="F92" s="178" t="s">
        <v>2872</v>
      </c>
      <c r="G92" s="176" t="s">
        <v>2933</v>
      </c>
      <c r="H92" s="213" t="s">
        <v>2934</v>
      </c>
      <c r="I92" s="213" t="s">
        <v>2935</v>
      </c>
      <c r="J92" s="199" t="s">
        <v>1800</v>
      </c>
      <c r="K92" s="351" t="s">
        <v>2936</v>
      </c>
      <c r="L92" s="213" t="s">
        <v>2937</v>
      </c>
      <c r="M92" s="213" t="s">
        <v>2938</v>
      </c>
      <c r="N92" s="175" t="s">
        <v>1784</v>
      </c>
      <c r="O92" s="213" t="s">
        <v>2939</v>
      </c>
      <c r="P92" s="177" t="s">
        <v>1587</v>
      </c>
      <c r="Q92" s="352" t="s">
        <v>60</v>
      </c>
      <c r="R92" s="216">
        <v>0.36</v>
      </c>
      <c r="S92" s="352" t="s">
        <v>1784</v>
      </c>
      <c r="T92" s="183">
        <v>0.55000000000000004</v>
      </c>
      <c r="U92" s="205"/>
      <c r="V92" s="205"/>
      <c r="W92" s="216"/>
      <c r="X92" s="185" t="s">
        <v>2940</v>
      </c>
      <c r="Y92" s="251" t="s">
        <v>2561</v>
      </c>
      <c r="Z92" s="205"/>
      <c r="AA92" s="205"/>
      <c r="AB92" s="216"/>
      <c r="AC92" s="206" t="s">
        <v>2941</v>
      </c>
      <c r="AD92" s="251" t="s">
        <v>2561</v>
      </c>
      <c r="AE92" s="206"/>
      <c r="AF92" s="205"/>
      <c r="AG92" s="216"/>
      <c r="AH92" s="206" t="s">
        <v>2942</v>
      </c>
      <c r="AI92" s="251" t="s">
        <v>2912</v>
      </c>
      <c r="AJ92" s="205"/>
      <c r="AK92" s="205"/>
      <c r="AL92" s="216"/>
      <c r="AM92" s="206" t="s">
        <v>2943</v>
      </c>
      <c r="AN92" s="251" t="s">
        <v>2566</v>
      </c>
      <c r="AO92" s="205"/>
      <c r="AP92" s="205"/>
      <c r="AQ92" s="216"/>
      <c r="AR92" s="206" t="s">
        <v>2944</v>
      </c>
      <c r="AS92" s="251" t="s">
        <v>2070</v>
      </c>
      <c r="AT92" s="205"/>
      <c r="AU92" s="205"/>
      <c r="AV92" s="216"/>
      <c r="AW92" s="206" t="s">
        <v>2945</v>
      </c>
      <c r="AX92" s="251" t="s">
        <v>2883</v>
      </c>
      <c r="AY92" s="204"/>
      <c r="AZ92" s="205"/>
      <c r="BA92" s="216"/>
      <c r="BB92" s="206" t="s">
        <v>4671</v>
      </c>
      <c r="BC92" s="206" t="s">
        <v>4656</v>
      </c>
      <c r="BD92" s="205"/>
      <c r="BE92" s="205"/>
      <c r="BF92" s="216"/>
      <c r="BG92" s="206" t="s">
        <v>4672</v>
      </c>
      <c r="BH92" s="206" t="s">
        <v>4495</v>
      </c>
      <c r="BI92" s="205"/>
      <c r="BJ92" s="205"/>
      <c r="BK92" s="216"/>
      <c r="BL92" s="207" t="s">
        <v>4673</v>
      </c>
      <c r="BM92" s="184" t="s">
        <v>4659</v>
      </c>
      <c r="BN92" s="205"/>
      <c r="BO92" s="205"/>
      <c r="BP92" s="216"/>
      <c r="BQ92" s="184"/>
      <c r="BR92" s="251"/>
      <c r="BS92" s="204"/>
      <c r="BT92" s="205"/>
      <c r="BU92" s="216"/>
      <c r="BV92" s="184"/>
      <c r="BW92" s="251"/>
      <c r="BX92" s="205"/>
      <c r="BY92" s="205"/>
      <c r="BZ92" s="216"/>
      <c r="CA92" s="184"/>
      <c r="CB92" s="219"/>
      <c r="CC92" s="184"/>
      <c r="CE92" s="195"/>
      <c r="CF92" s="195"/>
      <c r="CG92" s="194"/>
      <c r="CH92" s="194"/>
      <c r="CI92" s="194"/>
      <c r="CJ92" s="194"/>
      <c r="CK92" s="195" t="s">
        <v>4670</v>
      </c>
    </row>
    <row r="93" spans="1:89" s="196" customFormat="1" ht="409.5" x14ac:dyDescent="0.25">
      <c r="B93" s="175" t="s">
        <v>221</v>
      </c>
      <c r="C93" s="175" t="s">
        <v>196</v>
      </c>
      <c r="D93" s="175" t="s">
        <v>2090</v>
      </c>
      <c r="E93" s="177" t="s">
        <v>2946</v>
      </c>
      <c r="F93" s="178" t="s">
        <v>4631</v>
      </c>
      <c r="G93" s="176" t="s">
        <v>2948</v>
      </c>
      <c r="H93" s="176" t="s">
        <v>2949</v>
      </c>
      <c r="I93" s="176" t="s">
        <v>4674</v>
      </c>
      <c r="J93" s="177" t="s">
        <v>1842</v>
      </c>
      <c r="K93" s="176" t="s">
        <v>4675</v>
      </c>
      <c r="L93" s="176" t="s">
        <v>2950</v>
      </c>
      <c r="M93" s="176" t="s">
        <v>4676</v>
      </c>
      <c r="N93" s="175" t="s">
        <v>1784</v>
      </c>
      <c r="O93" s="176" t="s">
        <v>2951</v>
      </c>
      <c r="P93" s="177" t="s">
        <v>1602</v>
      </c>
      <c r="Q93" s="200" t="s">
        <v>30</v>
      </c>
      <c r="R93" s="179">
        <v>1</v>
      </c>
      <c r="S93" s="175" t="s">
        <v>1784</v>
      </c>
      <c r="T93" s="179">
        <v>1</v>
      </c>
      <c r="U93" s="205"/>
      <c r="V93" s="205"/>
      <c r="W93" s="216"/>
      <c r="X93" s="206" t="s">
        <v>2952</v>
      </c>
      <c r="Y93" s="357" t="s">
        <v>4677</v>
      </c>
      <c r="Z93" s="205"/>
      <c r="AA93" s="205"/>
      <c r="AB93" s="216"/>
      <c r="AC93" s="207" t="s">
        <v>2953</v>
      </c>
      <c r="AD93" s="358" t="s">
        <v>2954</v>
      </c>
      <c r="AE93" s="204">
        <v>9</v>
      </c>
      <c r="AF93" s="205">
        <v>9</v>
      </c>
      <c r="AG93" s="216">
        <f>+AF93/AE93</f>
        <v>1</v>
      </c>
      <c r="AH93" s="207" t="s">
        <v>2955</v>
      </c>
      <c r="AI93" s="218" t="s">
        <v>2956</v>
      </c>
      <c r="AJ93" s="205"/>
      <c r="AK93" s="205"/>
      <c r="AL93" s="216"/>
      <c r="AM93" s="184" t="s">
        <v>2957</v>
      </c>
      <c r="AN93" s="359" t="s">
        <v>2958</v>
      </c>
      <c r="AO93" s="204"/>
      <c r="AP93" s="205"/>
      <c r="AQ93" s="216"/>
      <c r="AR93" s="207" t="s">
        <v>2959</v>
      </c>
      <c r="AS93" s="359" t="s">
        <v>2960</v>
      </c>
      <c r="AT93" s="227">
        <v>24</v>
      </c>
      <c r="AU93" s="227">
        <v>24</v>
      </c>
      <c r="AV93" s="179">
        <v>1</v>
      </c>
      <c r="AW93" s="799" t="s">
        <v>2961</v>
      </c>
      <c r="AX93" s="360" t="s">
        <v>2962</v>
      </c>
      <c r="AY93" s="204"/>
      <c r="AZ93" s="205"/>
      <c r="BA93" s="216"/>
      <c r="BB93" s="417" t="s">
        <v>4678</v>
      </c>
      <c r="BC93" s="264" t="s">
        <v>4679</v>
      </c>
      <c r="BD93" s="205"/>
      <c r="BE93" s="205"/>
      <c r="BF93" s="216"/>
      <c r="BG93" s="826" t="s">
        <v>4680</v>
      </c>
      <c r="BH93" s="207" t="s">
        <v>4681</v>
      </c>
      <c r="BI93" s="204">
        <v>13</v>
      </c>
      <c r="BJ93" s="205">
        <v>13</v>
      </c>
      <c r="BK93" s="216">
        <f>+BI93/BJ93</f>
        <v>1</v>
      </c>
      <c r="BL93" s="827" t="s">
        <v>4682</v>
      </c>
      <c r="BM93" s="207" t="s">
        <v>4683</v>
      </c>
      <c r="BN93" s="205"/>
      <c r="BO93" s="205"/>
      <c r="BP93" s="216"/>
      <c r="BQ93" s="207"/>
      <c r="BR93" s="207"/>
      <c r="BS93" s="204"/>
      <c r="BT93" s="205"/>
      <c r="BU93" s="216"/>
      <c r="BV93" s="207"/>
      <c r="BW93" s="207"/>
      <c r="BX93" s="205"/>
      <c r="BY93" s="205"/>
      <c r="BZ93" s="216"/>
      <c r="CA93" s="207"/>
      <c r="CB93" s="219"/>
      <c r="CC93" s="207"/>
      <c r="CE93" s="195">
        <f t="shared" ref="CE93:CF93" si="90">+U93+Z93+AE93+AJ93+AO93+AT93+AY93+BD93+BI93+BN93+BS93+BX93</f>
        <v>46</v>
      </c>
      <c r="CF93" s="195">
        <f t="shared" si="90"/>
        <v>46</v>
      </c>
      <c r="CG93" s="194">
        <f>+CE93/CF93</f>
        <v>1</v>
      </c>
      <c r="CH93" s="194">
        <f>+CG93</f>
        <v>1</v>
      </c>
      <c r="CI93" s="194">
        <f>T93</f>
        <v>1</v>
      </c>
      <c r="CJ93" s="194">
        <f>+CH93/CI93</f>
        <v>1</v>
      </c>
      <c r="CK93" s="195"/>
    </row>
    <row r="94" spans="1:89" customFormat="1" ht="242.25" x14ac:dyDescent="0.25">
      <c r="A94" s="323"/>
      <c r="B94" s="324" t="s">
        <v>221</v>
      </c>
      <c r="C94" s="324" t="s">
        <v>204</v>
      </c>
      <c r="D94" s="324" t="s">
        <v>1945</v>
      </c>
      <c r="E94" s="324" t="s">
        <v>2963</v>
      </c>
      <c r="F94" s="361" t="s">
        <v>2964</v>
      </c>
      <c r="G94" s="325" t="s">
        <v>2965</v>
      </c>
      <c r="H94" s="325" t="s">
        <v>2966</v>
      </c>
      <c r="I94" s="325" t="s">
        <v>2967</v>
      </c>
      <c r="J94" s="329" t="s">
        <v>1842</v>
      </c>
      <c r="K94" s="325" t="s">
        <v>2968</v>
      </c>
      <c r="L94" s="325" t="s">
        <v>2969</v>
      </c>
      <c r="M94" s="325" t="s">
        <v>2970</v>
      </c>
      <c r="N94" s="324" t="s">
        <v>1784</v>
      </c>
      <c r="O94" s="325" t="s">
        <v>2971</v>
      </c>
      <c r="P94" s="329" t="s">
        <v>1602</v>
      </c>
      <c r="Q94" s="324" t="s">
        <v>30</v>
      </c>
      <c r="R94" s="180">
        <v>1</v>
      </c>
      <c r="S94" s="324" t="s">
        <v>1784</v>
      </c>
      <c r="T94" s="180">
        <v>0.98</v>
      </c>
      <c r="U94" s="362"/>
      <c r="V94" s="362"/>
      <c r="W94" s="363"/>
      <c r="X94" s="364" t="s">
        <v>2972</v>
      </c>
      <c r="Y94" s="365" t="s">
        <v>2973</v>
      </c>
      <c r="Z94" s="362"/>
      <c r="AA94" s="362"/>
      <c r="AB94" s="363"/>
      <c r="AC94" s="364" t="s">
        <v>2974</v>
      </c>
      <c r="AD94" s="365" t="s">
        <v>2975</v>
      </c>
      <c r="AE94" s="362">
        <v>91572</v>
      </c>
      <c r="AF94" s="366">
        <v>97508</v>
      </c>
      <c r="AG94" s="363">
        <f>AE94/AF94</f>
        <v>0.93912294375846084</v>
      </c>
      <c r="AH94" s="364" t="s">
        <v>2976</v>
      </c>
      <c r="AI94" s="364" t="s">
        <v>2977</v>
      </c>
      <c r="AJ94" s="367"/>
      <c r="AK94" s="367"/>
      <c r="AL94" s="368"/>
      <c r="AM94" s="364" t="s">
        <v>2978</v>
      </c>
      <c r="AN94" s="369" t="s">
        <v>2979</v>
      </c>
      <c r="AO94" s="370"/>
      <c r="AP94" s="367"/>
      <c r="AQ94" s="368"/>
      <c r="AR94" s="364" t="s">
        <v>2980</v>
      </c>
      <c r="AS94" s="369" t="s">
        <v>2981</v>
      </c>
      <c r="AT94" s="371">
        <v>93281</v>
      </c>
      <c r="AU94" s="372">
        <v>101100</v>
      </c>
      <c r="AV94" s="373">
        <f t="shared" ref="AV94:AV101" si="91">AT94/AU94</f>
        <v>0.92266073194856579</v>
      </c>
      <c r="AW94" s="364" t="s">
        <v>2982</v>
      </c>
      <c r="AX94" s="374" t="s">
        <v>2983</v>
      </c>
      <c r="AY94" s="828"/>
      <c r="AZ94" s="829"/>
      <c r="BA94" s="830"/>
      <c r="BB94" s="364" t="s">
        <v>4684</v>
      </c>
      <c r="BC94" s="374" t="s">
        <v>4685</v>
      </c>
      <c r="BD94" s="375"/>
      <c r="BE94" s="375"/>
      <c r="BF94" s="376"/>
      <c r="BG94" s="364" t="s">
        <v>4686</v>
      </c>
      <c r="BH94" s="374" t="s">
        <v>4687</v>
      </c>
      <c r="BI94" s="338">
        <v>90386</v>
      </c>
      <c r="BJ94" s="372">
        <v>101000</v>
      </c>
      <c r="BK94" s="180">
        <f>BI94/BJ94</f>
        <v>0.89491089108910893</v>
      </c>
      <c r="BL94" s="831" t="s">
        <v>4688</v>
      </c>
      <c r="BM94" s="832" t="s">
        <v>4689</v>
      </c>
      <c r="BN94" s="375"/>
      <c r="BO94" s="375"/>
      <c r="BP94" s="376"/>
      <c r="BQ94" s="378"/>
      <c r="BR94" s="334"/>
      <c r="BS94" s="375"/>
      <c r="BT94" s="375"/>
      <c r="BU94" s="376"/>
      <c r="BV94" s="379"/>
      <c r="BW94" s="377"/>
      <c r="BX94" s="333"/>
      <c r="BY94" s="333"/>
      <c r="BZ94" s="180"/>
      <c r="CA94" s="378"/>
      <c r="CB94" s="380"/>
      <c r="CC94" s="381"/>
      <c r="CD94" s="323"/>
      <c r="CE94" s="833">
        <f>(AE94+AT94+BI94)/3</f>
        <v>91746.333333333328</v>
      </c>
      <c r="CF94" s="833">
        <f>(AF94+AU94+BJ94)/3</f>
        <v>99869.333333333328</v>
      </c>
      <c r="CG94" s="823">
        <f t="shared" ref="CG94:CG107" si="92">+CE94/CF94</f>
        <v>0.91866372059491064</v>
      </c>
      <c r="CH94" s="823">
        <f t="shared" ref="CH94:CH107" si="93">+CG94</f>
        <v>0.91866372059491064</v>
      </c>
      <c r="CI94" s="823">
        <f t="shared" ref="CI94:CI101" si="94">+T94</f>
        <v>0.98</v>
      </c>
      <c r="CJ94" s="823">
        <f t="shared" ref="CJ94:CJ101" si="95">+CH94/CI94</f>
        <v>0.93741195979072511</v>
      </c>
      <c r="CK94" s="339"/>
    </row>
    <row r="95" spans="1:89" customFormat="1" ht="268.5" customHeight="1" x14ac:dyDescent="0.25">
      <c r="A95" s="323"/>
      <c r="B95" s="324" t="s">
        <v>221</v>
      </c>
      <c r="C95" s="324" t="s">
        <v>204</v>
      </c>
      <c r="D95" s="324" t="s">
        <v>1945</v>
      </c>
      <c r="E95" s="324" t="s">
        <v>2984</v>
      </c>
      <c r="F95" s="361" t="s">
        <v>2964</v>
      </c>
      <c r="G95" s="325" t="s">
        <v>2985</v>
      </c>
      <c r="H95" s="325" t="s">
        <v>2986</v>
      </c>
      <c r="I95" s="325" t="s">
        <v>2987</v>
      </c>
      <c r="J95" s="329" t="s">
        <v>1842</v>
      </c>
      <c r="K95" s="325" t="s">
        <v>2988</v>
      </c>
      <c r="L95" s="325" t="s">
        <v>4690</v>
      </c>
      <c r="M95" s="325" t="s">
        <v>2989</v>
      </c>
      <c r="N95" s="324" t="s">
        <v>1784</v>
      </c>
      <c r="O95" s="325" t="s">
        <v>4691</v>
      </c>
      <c r="P95" s="329" t="s">
        <v>1582</v>
      </c>
      <c r="Q95" s="324" t="s">
        <v>30</v>
      </c>
      <c r="R95" s="180">
        <v>1</v>
      </c>
      <c r="S95" s="324" t="s">
        <v>1784</v>
      </c>
      <c r="T95" s="180">
        <v>0.98</v>
      </c>
      <c r="U95" s="362"/>
      <c r="V95" s="362"/>
      <c r="W95" s="363"/>
      <c r="X95" s="364" t="s">
        <v>2990</v>
      </c>
      <c r="Y95" s="365" t="s">
        <v>2991</v>
      </c>
      <c r="Z95" s="362"/>
      <c r="AA95" s="362"/>
      <c r="AB95" s="363"/>
      <c r="AC95" s="364" t="s">
        <v>2992</v>
      </c>
      <c r="AD95" s="365" t="s">
        <v>4692</v>
      </c>
      <c r="AE95" s="362">
        <f>37237+49813</f>
        <v>87050</v>
      </c>
      <c r="AF95" s="366">
        <v>89838</v>
      </c>
      <c r="AG95" s="363">
        <f t="shared" ref="AG95:AG97" si="96">AE95/AF95</f>
        <v>0.96896636167323402</v>
      </c>
      <c r="AH95" s="364" t="s">
        <v>2993</v>
      </c>
      <c r="AI95" s="364" t="s">
        <v>2994</v>
      </c>
      <c r="AJ95" s="367"/>
      <c r="AK95" s="382"/>
      <c r="AL95" s="382"/>
      <c r="AM95" s="364" t="s">
        <v>2995</v>
      </c>
      <c r="AN95" s="369" t="s">
        <v>2996</v>
      </c>
      <c r="AO95" s="370"/>
      <c r="AP95" s="367"/>
      <c r="AQ95" s="368"/>
      <c r="AR95" s="383" t="s">
        <v>2997</v>
      </c>
      <c r="AS95" s="369" t="s">
        <v>2981</v>
      </c>
      <c r="AT95" s="372">
        <f>49980+37039</f>
        <v>87019</v>
      </c>
      <c r="AU95" s="371">
        <v>89840</v>
      </c>
      <c r="AV95" s="373">
        <f t="shared" si="91"/>
        <v>0.96859973285841494</v>
      </c>
      <c r="AW95" s="364" t="s">
        <v>2998</v>
      </c>
      <c r="AX95" s="374" t="s">
        <v>2999</v>
      </c>
      <c r="AY95" s="372">
        <v>87271</v>
      </c>
      <c r="AZ95" s="371">
        <v>89841</v>
      </c>
      <c r="BA95" s="363">
        <f>AY95/AZ95</f>
        <v>0.97139390701350159</v>
      </c>
      <c r="BB95" s="364" t="s">
        <v>4693</v>
      </c>
      <c r="BC95" s="374" t="s">
        <v>4694</v>
      </c>
      <c r="BD95" s="333">
        <f>37476+49857</f>
        <v>87333</v>
      </c>
      <c r="BE95" s="333">
        <v>89841</v>
      </c>
      <c r="BF95" s="834">
        <f>((BD95/BE95))</f>
        <v>0.97208401509333153</v>
      </c>
      <c r="BG95" s="364" t="s">
        <v>4695</v>
      </c>
      <c r="BH95" s="374" t="s">
        <v>4696</v>
      </c>
      <c r="BI95" s="338">
        <v>87345</v>
      </c>
      <c r="BJ95" s="333">
        <v>89841</v>
      </c>
      <c r="BK95" s="180">
        <f>BI95/BJ95</f>
        <v>0.97221758439910511</v>
      </c>
      <c r="BL95" s="832" t="s">
        <v>4697</v>
      </c>
      <c r="BM95" s="832" t="s">
        <v>4698</v>
      </c>
      <c r="BN95" s="375"/>
      <c r="BO95" s="375"/>
      <c r="BP95" s="376"/>
      <c r="BQ95" s="333"/>
      <c r="BR95" s="334"/>
      <c r="BS95" s="375"/>
      <c r="BT95" s="375"/>
      <c r="BU95" s="376"/>
      <c r="BV95" s="334"/>
      <c r="BW95" s="377"/>
      <c r="BX95" s="333"/>
      <c r="BY95" s="333"/>
      <c r="BZ95" s="180"/>
      <c r="CA95" s="334"/>
      <c r="CB95" s="385"/>
      <c r="CC95" s="386"/>
      <c r="CD95" s="323"/>
      <c r="CE95" s="833">
        <f>AT95</f>
        <v>87019</v>
      </c>
      <c r="CF95" s="833">
        <f>AU95</f>
        <v>89840</v>
      </c>
      <c r="CG95" s="823">
        <f t="shared" si="92"/>
        <v>0.96859973285841494</v>
      </c>
      <c r="CH95" s="823">
        <f t="shared" si="93"/>
        <v>0.96859973285841494</v>
      </c>
      <c r="CI95" s="823">
        <f t="shared" si="94"/>
        <v>0.98</v>
      </c>
      <c r="CJ95" s="823">
        <f t="shared" si="95"/>
        <v>0.98836707434532134</v>
      </c>
      <c r="CK95" s="339"/>
    </row>
    <row r="96" spans="1:89" customFormat="1" ht="267.75" x14ac:dyDescent="0.25">
      <c r="A96" s="323"/>
      <c r="B96" s="324" t="s">
        <v>221</v>
      </c>
      <c r="C96" s="324" t="s">
        <v>204</v>
      </c>
      <c r="D96" s="324" t="s">
        <v>1945</v>
      </c>
      <c r="E96" s="324" t="s">
        <v>3000</v>
      </c>
      <c r="F96" s="361" t="s">
        <v>2964</v>
      </c>
      <c r="G96" s="325" t="s">
        <v>3001</v>
      </c>
      <c r="H96" s="325" t="s">
        <v>3002</v>
      </c>
      <c r="I96" s="325" t="s">
        <v>3003</v>
      </c>
      <c r="J96" s="329" t="s">
        <v>1842</v>
      </c>
      <c r="K96" s="325" t="s">
        <v>3004</v>
      </c>
      <c r="L96" s="325" t="s">
        <v>3005</v>
      </c>
      <c r="M96" s="325" t="s">
        <v>3006</v>
      </c>
      <c r="N96" s="324" t="s">
        <v>1784</v>
      </c>
      <c r="O96" s="325" t="s">
        <v>3007</v>
      </c>
      <c r="P96" s="329" t="s">
        <v>1602</v>
      </c>
      <c r="Q96" s="324" t="s">
        <v>60</v>
      </c>
      <c r="R96" s="180">
        <v>1</v>
      </c>
      <c r="S96" s="324" t="s">
        <v>1784</v>
      </c>
      <c r="T96" s="180">
        <v>0.95</v>
      </c>
      <c r="U96" s="366"/>
      <c r="V96" s="366"/>
      <c r="W96" s="363"/>
      <c r="X96" s="364" t="s">
        <v>3008</v>
      </c>
      <c r="Y96" s="365" t="s">
        <v>3009</v>
      </c>
      <c r="Z96" s="366"/>
      <c r="AA96" s="366"/>
      <c r="AB96" s="363"/>
      <c r="AC96" s="364" t="s">
        <v>3010</v>
      </c>
      <c r="AD96" s="365" t="s">
        <v>3011</v>
      </c>
      <c r="AE96" s="362">
        <v>25092</v>
      </c>
      <c r="AF96" s="366">
        <v>25601</v>
      </c>
      <c r="AG96" s="363">
        <f t="shared" si="96"/>
        <v>0.98011796414202568</v>
      </c>
      <c r="AH96" s="364" t="s">
        <v>3012</v>
      </c>
      <c r="AI96" s="364" t="s">
        <v>3013</v>
      </c>
      <c r="AJ96" s="367"/>
      <c r="AK96" s="367"/>
      <c r="AL96" s="368"/>
      <c r="AM96" s="383" t="s">
        <v>3014</v>
      </c>
      <c r="AN96" s="369" t="s">
        <v>3015</v>
      </c>
      <c r="AO96" s="370"/>
      <c r="AP96" s="367"/>
      <c r="AQ96" s="368"/>
      <c r="AR96" s="383" t="s">
        <v>4699</v>
      </c>
      <c r="AS96" s="369" t="s">
        <v>2981</v>
      </c>
      <c r="AT96" s="371">
        <v>27482</v>
      </c>
      <c r="AU96" s="371">
        <v>30600</v>
      </c>
      <c r="AV96" s="373">
        <f t="shared" si="91"/>
        <v>0.8981045751633987</v>
      </c>
      <c r="AW96" s="364" t="s">
        <v>4700</v>
      </c>
      <c r="AX96" s="369" t="s">
        <v>3016</v>
      </c>
      <c r="AY96" s="333"/>
      <c r="AZ96" s="375"/>
      <c r="BA96" s="376"/>
      <c r="BB96" s="364" t="s">
        <v>4701</v>
      </c>
      <c r="BC96" s="369" t="s">
        <v>4702</v>
      </c>
      <c r="BD96" s="375"/>
      <c r="BE96" s="375"/>
      <c r="BF96" s="376"/>
      <c r="BG96" s="364" t="s">
        <v>4703</v>
      </c>
      <c r="BH96" s="369" t="s">
        <v>4687</v>
      </c>
      <c r="BI96" s="338">
        <v>35091</v>
      </c>
      <c r="BJ96" s="333">
        <v>30600</v>
      </c>
      <c r="BK96" s="180">
        <f>BI96/BJ96</f>
        <v>1.1467647058823529</v>
      </c>
      <c r="BL96" s="832" t="s">
        <v>4704</v>
      </c>
      <c r="BM96" s="832" t="s">
        <v>4705</v>
      </c>
      <c r="BN96" s="375"/>
      <c r="BO96" s="375"/>
      <c r="BP96" s="376"/>
      <c r="BQ96" s="384"/>
      <c r="BR96" s="334"/>
      <c r="BS96" s="375"/>
      <c r="BT96" s="375"/>
      <c r="BU96" s="376"/>
      <c r="BV96" s="334"/>
      <c r="BW96" s="377"/>
      <c r="BX96" s="338"/>
      <c r="BY96" s="333"/>
      <c r="BZ96" s="180"/>
      <c r="CA96" s="384"/>
      <c r="CB96" s="385"/>
      <c r="CC96" s="835"/>
      <c r="CD96" s="323"/>
      <c r="CE96" s="833">
        <f>(+U96+Z96+AE96+AJ96+AO96+AT96+AY96+BD96+BI96+BN96+BS96+BX96)</f>
        <v>87665</v>
      </c>
      <c r="CF96" s="833">
        <f>(+V96+AA96+AF96+AK96+AP96+AU96+AZ96+BE96+BJ96+BO96+BT96+BY96)</f>
        <v>86801</v>
      </c>
      <c r="CG96" s="823">
        <f t="shared" si="92"/>
        <v>1.0099538023755488</v>
      </c>
      <c r="CH96" s="823">
        <f t="shared" si="93"/>
        <v>1.0099538023755488</v>
      </c>
      <c r="CI96" s="823">
        <f t="shared" si="94"/>
        <v>0.95</v>
      </c>
      <c r="CJ96" s="823">
        <f t="shared" si="95"/>
        <v>1.0631092656584724</v>
      </c>
      <c r="CK96" s="339"/>
    </row>
    <row r="97" spans="1:89" customFormat="1" ht="229.5" x14ac:dyDescent="0.25">
      <c r="A97" s="323"/>
      <c r="B97" s="324" t="s">
        <v>221</v>
      </c>
      <c r="C97" s="324" t="s">
        <v>204</v>
      </c>
      <c r="D97" s="324" t="s">
        <v>1945</v>
      </c>
      <c r="E97" s="324" t="s">
        <v>3017</v>
      </c>
      <c r="F97" s="361" t="s">
        <v>2964</v>
      </c>
      <c r="G97" s="325" t="s">
        <v>3018</v>
      </c>
      <c r="H97" s="325" t="s">
        <v>3019</v>
      </c>
      <c r="I97" s="325" t="s">
        <v>4706</v>
      </c>
      <c r="J97" s="329" t="s">
        <v>1842</v>
      </c>
      <c r="K97" s="325" t="s">
        <v>3020</v>
      </c>
      <c r="L97" s="325" t="s">
        <v>3021</v>
      </c>
      <c r="M97" s="325" t="s">
        <v>3022</v>
      </c>
      <c r="N97" s="324" t="s">
        <v>1784</v>
      </c>
      <c r="O97" s="325" t="s">
        <v>3023</v>
      </c>
      <c r="P97" s="329" t="s">
        <v>1602</v>
      </c>
      <c r="Q97" s="324" t="s">
        <v>30</v>
      </c>
      <c r="R97" s="387">
        <v>0.94</v>
      </c>
      <c r="S97" s="324" t="s">
        <v>1784</v>
      </c>
      <c r="T97" s="180">
        <v>0.95</v>
      </c>
      <c r="U97" s="366"/>
      <c r="V97" s="366"/>
      <c r="W97" s="363"/>
      <c r="X97" s="364" t="s">
        <v>4707</v>
      </c>
      <c r="Y97" s="365" t="s">
        <v>3009</v>
      </c>
      <c r="Z97" s="366"/>
      <c r="AA97" s="366"/>
      <c r="AB97" s="363"/>
      <c r="AC97" s="364" t="s">
        <v>3024</v>
      </c>
      <c r="AD97" s="365" t="s">
        <v>3011</v>
      </c>
      <c r="AE97" s="362">
        <v>948</v>
      </c>
      <c r="AF97" s="362">
        <v>948</v>
      </c>
      <c r="AG97" s="363">
        <f t="shared" si="96"/>
        <v>1</v>
      </c>
      <c r="AH97" s="364" t="s">
        <v>3025</v>
      </c>
      <c r="AI97" s="364" t="s">
        <v>3026</v>
      </c>
      <c r="AJ97" s="367"/>
      <c r="AK97" s="367"/>
      <c r="AL97" s="368"/>
      <c r="AM97" s="388" t="s">
        <v>4708</v>
      </c>
      <c r="AN97" s="369" t="s">
        <v>3015</v>
      </c>
      <c r="AO97" s="370"/>
      <c r="AP97" s="367"/>
      <c r="AQ97" s="368"/>
      <c r="AR97" s="383" t="s">
        <v>3027</v>
      </c>
      <c r="AS97" s="369" t="s">
        <v>2981</v>
      </c>
      <c r="AT97" s="371">
        <v>470</v>
      </c>
      <c r="AU97" s="371">
        <v>526</v>
      </c>
      <c r="AV97" s="373">
        <f t="shared" si="91"/>
        <v>0.89353612167300378</v>
      </c>
      <c r="AW97" s="364" t="s">
        <v>3028</v>
      </c>
      <c r="AX97" s="369" t="s">
        <v>3029</v>
      </c>
      <c r="AY97" s="333"/>
      <c r="AZ97" s="375"/>
      <c r="BA97" s="376"/>
      <c r="BB97" s="836" t="s">
        <v>4709</v>
      </c>
      <c r="BC97" s="369" t="s">
        <v>4710</v>
      </c>
      <c r="BD97" s="375"/>
      <c r="BE97" s="375"/>
      <c r="BF97" s="376"/>
      <c r="BG97" s="836" t="s">
        <v>4711</v>
      </c>
      <c r="BH97" s="374" t="s">
        <v>4712</v>
      </c>
      <c r="BI97" s="338">
        <v>373</v>
      </c>
      <c r="BJ97" s="333">
        <v>481</v>
      </c>
      <c r="BK97" s="180">
        <f>BI97/BJ97</f>
        <v>0.77546777546777546</v>
      </c>
      <c r="BL97" s="832" t="s">
        <v>4713</v>
      </c>
      <c r="BM97" s="832" t="s">
        <v>4714</v>
      </c>
      <c r="BN97" s="375"/>
      <c r="BO97" s="375"/>
      <c r="BP97" s="376"/>
      <c r="BQ97" s="389"/>
      <c r="BR97" s="334"/>
      <c r="BS97" s="375"/>
      <c r="BT97" s="375"/>
      <c r="BU97" s="376"/>
      <c r="BV97" s="377"/>
      <c r="BW97" s="377"/>
      <c r="BX97" s="333"/>
      <c r="BY97" s="333"/>
      <c r="BZ97" s="823"/>
      <c r="CA97" s="334"/>
      <c r="CB97" s="837"/>
      <c r="CC97" s="386"/>
      <c r="CD97" s="323"/>
      <c r="CE97" s="833">
        <f t="shared" ref="CE97:CF97" si="97">(+U97+Z97+AE97+AJ97+AO97+AT97+AY97+BD97+BI97+BN97+BS97+BX97)/3</f>
        <v>597</v>
      </c>
      <c r="CF97" s="833">
        <f t="shared" si="97"/>
        <v>651.66666666666663</v>
      </c>
      <c r="CG97" s="823">
        <f t="shared" si="92"/>
        <v>0.91611253196930953</v>
      </c>
      <c r="CH97" s="823">
        <f t="shared" si="93"/>
        <v>0.91611253196930953</v>
      </c>
      <c r="CI97" s="823">
        <f t="shared" si="94"/>
        <v>0.95</v>
      </c>
      <c r="CJ97" s="823">
        <f t="shared" si="95"/>
        <v>0.96432898102032583</v>
      </c>
      <c r="CK97" s="339"/>
    </row>
    <row r="98" spans="1:89" customFormat="1" ht="251.25" customHeight="1" x14ac:dyDescent="0.25">
      <c r="A98" s="323"/>
      <c r="B98" s="324" t="s">
        <v>221</v>
      </c>
      <c r="C98" s="324" t="s">
        <v>204</v>
      </c>
      <c r="D98" s="324" t="s">
        <v>1945</v>
      </c>
      <c r="E98" s="324" t="s">
        <v>3030</v>
      </c>
      <c r="F98" s="361" t="s">
        <v>2964</v>
      </c>
      <c r="G98" s="325" t="s">
        <v>3031</v>
      </c>
      <c r="H98" s="325" t="s">
        <v>3032</v>
      </c>
      <c r="I98" s="325" t="s">
        <v>3033</v>
      </c>
      <c r="J98" s="329" t="s">
        <v>1842</v>
      </c>
      <c r="K98" s="325" t="s">
        <v>3034</v>
      </c>
      <c r="L98" s="325" t="s">
        <v>3035</v>
      </c>
      <c r="M98" s="325" t="s">
        <v>3036</v>
      </c>
      <c r="N98" s="324" t="s">
        <v>1784</v>
      </c>
      <c r="O98" s="838" t="s">
        <v>3037</v>
      </c>
      <c r="P98" s="329" t="s">
        <v>1870</v>
      </c>
      <c r="Q98" s="324" t="s">
        <v>30</v>
      </c>
      <c r="R98" s="180">
        <v>1</v>
      </c>
      <c r="S98" s="324" t="s">
        <v>1784</v>
      </c>
      <c r="T98" s="180">
        <v>0.9</v>
      </c>
      <c r="U98" s="366"/>
      <c r="V98" s="366"/>
      <c r="W98" s="363"/>
      <c r="X98" s="364" t="s">
        <v>3038</v>
      </c>
      <c r="Y98" s="365" t="s">
        <v>3039</v>
      </c>
      <c r="Z98" s="366"/>
      <c r="AA98" s="366"/>
      <c r="AB98" s="363"/>
      <c r="AC98" s="364" t="s">
        <v>3040</v>
      </c>
      <c r="AD98" s="365" t="s">
        <v>3011</v>
      </c>
      <c r="AE98" s="390"/>
      <c r="AF98" s="391"/>
      <c r="AG98" s="392"/>
      <c r="AH98" s="364" t="s">
        <v>4715</v>
      </c>
      <c r="AI98" s="393" t="s">
        <v>3041</v>
      </c>
      <c r="AJ98" s="367"/>
      <c r="AK98" s="367"/>
      <c r="AL98" s="368"/>
      <c r="AM98" s="394" t="s">
        <v>3042</v>
      </c>
      <c r="AN98" s="369" t="s">
        <v>3043</v>
      </c>
      <c r="AO98" s="370"/>
      <c r="AP98" s="367"/>
      <c r="AQ98" s="368"/>
      <c r="AR98" s="383" t="s">
        <v>3044</v>
      </c>
      <c r="AS98" s="369" t="s">
        <v>2981</v>
      </c>
      <c r="AT98" s="371">
        <v>1971</v>
      </c>
      <c r="AU98" s="371">
        <v>2058</v>
      </c>
      <c r="AV98" s="363">
        <f t="shared" si="91"/>
        <v>0.95772594752186591</v>
      </c>
      <c r="AW98" s="364" t="s">
        <v>3045</v>
      </c>
      <c r="AX98" s="369" t="s">
        <v>3046</v>
      </c>
      <c r="AY98" s="333"/>
      <c r="AZ98" s="375"/>
      <c r="BA98" s="376"/>
      <c r="BB98" s="836" t="s">
        <v>4716</v>
      </c>
      <c r="BC98" s="369" t="s">
        <v>4717</v>
      </c>
      <c r="BD98" s="375"/>
      <c r="BE98" s="375"/>
      <c r="BF98" s="376"/>
      <c r="BG98" s="836" t="s">
        <v>4718</v>
      </c>
      <c r="BH98" s="374" t="s">
        <v>4719</v>
      </c>
      <c r="BI98" s="338"/>
      <c r="BJ98" s="338"/>
      <c r="BK98" s="180"/>
      <c r="BL98" s="831" t="s">
        <v>4720</v>
      </c>
      <c r="BM98" s="832" t="s">
        <v>4721</v>
      </c>
      <c r="BN98" s="375"/>
      <c r="BO98" s="375"/>
      <c r="BP98" s="376"/>
      <c r="BQ98" s="389"/>
      <c r="BR98" s="334"/>
      <c r="BS98" s="375"/>
      <c r="BT98" s="375"/>
      <c r="BU98" s="376"/>
      <c r="BV98" s="377"/>
      <c r="BW98" s="377"/>
      <c r="BX98" s="333"/>
      <c r="BY98" s="333"/>
      <c r="BZ98" s="823"/>
      <c r="CA98" s="334"/>
      <c r="CB98" s="839"/>
      <c r="CC98" s="840"/>
      <c r="CD98" s="323"/>
      <c r="CE98" s="833">
        <f>+U98+Z98+AE98+AJ98+AO98+AT98+AY98+BD98+BI98+BN98+BS98+BX98</f>
        <v>1971</v>
      </c>
      <c r="CF98" s="833">
        <f t="shared" ref="CF98" si="98">+V98+AA98+AF98+AK98+AP98+AU98+AZ98+BE98+BJ98+BO98+BT98+BY98</f>
        <v>2058</v>
      </c>
      <c r="CG98" s="823">
        <f t="shared" si="92"/>
        <v>0.95772594752186591</v>
      </c>
      <c r="CH98" s="823">
        <f t="shared" si="93"/>
        <v>0.95772594752186591</v>
      </c>
      <c r="CI98" s="823">
        <f t="shared" si="94"/>
        <v>0.9</v>
      </c>
      <c r="CJ98" s="823">
        <f t="shared" si="95"/>
        <v>1.064139941690962</v>
      </c>
      <c r="CK98" s="339"/>
    </row>
    <row r="99" spans="1:89" customFormat="1" ht="306" x14ac:dyDescent="0.25">
      <c r="A99" s="323"/>
      <c r="B99" s="324" t="s">
        <v>221</v>
      </c>
      <c r="C99" s="324" t="s">
        <v>204</v>
      </c>
      <c r="D99" s="324" t="s">
        <v>1945</v>
      </c>
      <c r="E99" s="324" t="s">
        <v>3047</v>
      </c>
      <c r="F99" s="361" t="s">
        <v>4722</v>
      </c>
      <c r="G99" s="325" t="s">
        <v>3048</v>
      </c>
      <c r="H99" s="325" t="s">
        <v>3049</v>
      </c>
      <c r="I99" s="325" t="s">
        <v>3050</v>
      </c>
      <c r="J99" s="329" t="s">
        <v>1842</v>
      </c>
      <c r="K99" s="325" t="s">
        <v>4723</v>
      </c>
      <c r="L99" s="325" t="s">
        <v>3051</v>
      </c>
      <c r="M99" s="325" t="s">
        <v>3052</v>
      </c>
      <c r="N99" s="330" t="s">
        <v>1784</v>
      </c>
      <c r="O99" s="325" t="s">
        <v>4724</v>
      </c>
      <c r="P99" s="341" t="s">
        <v>1602</v>
      </c>
      <c r="Q99" s="324" t="s">
        <v>30</v>
      </c>
      <c r="R99" s="180">
        <v>1</v>
      </c>
      <c r="S99" s="324" t="s">
        <v>1784</v>
      </c>
      <c r="T99" s="180">
        <v>1</v>
      </c>
      <c r="U99" s="366"/>
      <c r="V99" s="366"/>
      <c r="W99" s="363"/>
      <c r="X99" s="364" t="s">
        <v>3053</v>
      </c>
      <c r="Y99" s="365" t="s">
        <v>3009</v>
      </c>
      <c r="Z99" s="395"/>
      <c r="AA99" s="366"/>
      <c r="AB99" s="366"/>
      <c r="AC99" s="364" t="s">
        <v>3054</v>
      </c>
      <c r="AD99" s="365" t="s">
        <v>3055</v>
      </c>
      <c r="AE99" s="362">
        <v>5</v>
      </c>
      <c r="AF99" s="366">
        <v>5</v>
      </c>
      <c r="AG99" s="363">
        <f t="shared" ref="AG99" si="99">AE99/AF99</f>
        <v>1</v>
      </c>
      <c r="AH99" s="364" t="s">
        <v>3056</v>
      </c>
      <c r="AI99" s="364" t="s">
        <v>3057</v>
      </c>
      <c r="AJ99" s="367"/>
      <c r="AK99" s="367"/>
      <c r="AL99" s="368"/>
      <c r="AM99" s="383" t="s">
        <v>3058</v>
      </c>
      <c r="AN99" s="369" t="s">
        <v>3059</v>
      </c>
      <c r="AO99" s="370"/>
      <c r="AP99" s="367"/>
      <c r="AQ99" s="368"/>
      <c r="AR99" s="383" t="s">
        <v>3060</v>
      </c>
      <c r="AS99" s="369" t="s">
        <v>2981</v>
      </c>
      <c r="AT99" s="371">
        <v>2</v>
      </c>
      <c r="AU99" s="371">
        <v>2</v>
      </c>
      <c r="AV99" s="363">
        <f t="shared" si="91"/>
        <v>1</v>
      </c>
      <c r="AW99" s="364" t="s">
        <v>3061</v>
      </c>
      <c r="AX99" s="374" t="s">
        <v>3062</v>
      </c>
      <c r="AY99" s="333"/>
      <c r="AZ99" s="375"/>
      <c r="BA99" s="376"/>
      <c r="BB99" s="836" t="s">
        <v>4725</v>
      </c>
      <c r="BC99" s="374" t="s">
        <v>4702</v>
      </c>
      <c r="BD99" s="375"/>
      <c r="BE99" s="375"/>
      <c r="BF99" s="376"/>
      <c r="BG99" s="836" t="s">
        <v>4726</v>
      </c>
      <c r="BH99" s="369" t="s">
        <v>4687</v>
      </c>
      <c r="BI99" s="338">
        <v>2</v>
      </c>
      <c r="BJ99" s="333">
        <v>2</v>
      </c>
      <c r="BK99" s="180">
        <f>BI99/BJ99</f>
        <v>1</v>
      </c>
      <c r="BL99" s="832" t="s">
        <v>4727</v>
      </c>
      <c r="BM99" s="832" t="s">
        <v>4728</v>
      </c>
      <c r="BN99" s="375"/>
      <c r="BO99" s="375"/>
      <c r="BP99" s="376"/>
      <c r="BQ99" s="389"/>
      <c r="BR99" s="334"/>
      <c r="BS99" s="375"/>
      <c r="BT99" s="375"/>
      <c r="BU99" s="376"/>
      <c r="BV99" s="377"/>
      <c r="BW99" s="377"/>
      <c r="BX99" s="333"/>
      <c r="BY99" s="333"/>
      <c r="BZ99" s="180"/>
      <c r="CA99" s="334"/>
      <c r="CB99" s="837"/>
      <c r="CC99" s="840"/>
      <c r="CD99" s="323"/>
      <c r="CE99" s="833">
        <f t="shared" ref="CE99:CF99" si="100">+U99+Z99+AE99+AJ99+AO99+AT99+AY99+BD99+BI99+BN99+BS99+BX99</f>
        <v>9</v>
      </c>
      <c r="CF99" s="833">
        <f t="shared" si="100"/>
        <v>9</v>
      </c>
      <c r="CG99" s="823">
        <f t="shared" si="92"/>
        <v>1</v>
      </c>
      <c r="CH99" s="823">
        <f t="shared" si="93"/>
        <v>1</v>
      </c>
      <c r="CI99" s="823">
        <f t="shared" si="94"/>
        <v>1</v>
      </c>
      <c r="CJ99" s="823">
        <f t="shared" si="95"/>
        <v>1</v>
      </c>
      <c r="CK99" s="339"/>
    </row>
    <row r="100" spans="1:89" customFormat="1" ht="357" x14ac:dyDescent="0.25">
      <c r="A100" s="323"/>
      <c r="B100" s="324" t="s">
        <v>221</v>
      </c>
      <c r="C100" s="324" t="s">
        <v>204</v>
      </c>
      <c r="D100" s="324" t="s">
        <v>1945</v>
      </c>
      <c r="E100" s="324" t="s">
        <v>3063</v>
      </c>
      <c r="F100" s="361" t="s">
        <v>2964</v>
      </c>
      <c r="G100" s="325" t="s">
        <v>3064</v>
      </c>
      <c r="H100" s="325" t="s">
        <v>3065</v>
      </c>
      <c r="I100" s="325" t="s">
        <v>3066</v>
      </c>
      <c r="J100" s="329" t="s">
        <v>1842</v>
      </c>
      <c r="K100" s="325" t="s">
        <v>3067</v>
      </c>
      <c r="L100" s="325" t="s">
        <v>3068</v>
      </c>
      <c r="M100" s="325" t="s">
        <v>3069</v>
      </c>
      <c r="N100" s="324" t="s">
        <v>1784</v>
      </c>
      <c r="O100" s="841" t="s">
        <v>3070</v>
      </c>
      <c r="P100" s="329" t="s">
        <v>1870</v>
      </c>
      <c r="Q100" s="324" t="s">
        <v>30</v>
      </c>
      <c r="R100" s="180">
        <v>1</v>
      </c>
      <c r="S100" s="324" t="s">
        <v>1784</v>
      </c>
      <c r="T100" s="180">
        <v>1</v>
      </c>
      <c r="U100" s="366"/>
      <c r="V100" s="366"/>
      <c r="W100" s="363"/>
      <c r="X100" s="364" t="s">
        <v>3071</v>
      </c>
      <c r="Y100" s="365" t="s">
        <v>3072</v>
      </c>
      <c r="Z100" s="366"/>
      <c r="AA100" s="366"/>
      <c r="AB100" s="363"/>
      <c r="AC100" s="364" t="s">
        <v>3073</v>
      </c>
      <c r="AD100" s="365" t="s">
        <v>3011</v>
      </c>
      <c r="AE100" s="362"/>
      <c r="AF100" s="366"/>
      <c r="AG100" s="373"/>
      <c r="AH100" s="364" t="s">
        <v>3074</v>
      </c>
      <c r="AI100" s="393" t="s">
        <v>3075</v>
      </c>
      <c r="AJ100" s="367"/>
      <c r="AK100" s="367"/>
      <c r="AL100" s="368"/>
      <c r="AM100" s="383" t="s">
        <v>3076</v>
      </c>
      <c r="AN100" s="369" t="s">
        <v>3059</v>
      </c>
      <c r="AO100" s="370"/>
      <c r="AP100" s="367"/>
      <c r="AQ100" s="368"/>
      <c r="AR100" s="393" t="s">
        <v>3077</v>
      </c>
      <c r="AS100" s="369" t="s">
        <v>2981</v>
      </c>
      <c r="AT100" s="371">
        <v>0</v>
      </c>
      <c r="AU100" s="371">
        <v>4130</v>
      </c>
      <c r="AV100" s="363">
        <v>0</v>
      </c>
      <c r="AW100" s="364" t="s">
        <v>4729</v>
      </c>
      <c r="AX100" s="369" t="s">
        <v>3078</v>
      </c>
      <c r="AY100" s="333"/>
      <c r="AZ100" s="375"/>
      <c r="BA100" s="376"/>
      <c r="BB100" s="842" t="s">
        <v>4730</v>
      </c>
      <c r="BC100" s="369" t="s">
        <v>4702</v>
      </c>
      <c r="BD100" s="375"/>
      <c r="BE100" s="375"/>
      <c r="BF100" s="376"/>
      <c r="BG100" s="842" t="s">
        <v>4731</v>
      </c>
      <c r="BH100" s="369" t="s">
        <v>4687</v>
      </c>
      <c r="BI100" s="333"/>
      <c r="BJ100" s="333"/>
      <c r="BK100" s="180"/>
      <c r="BL100" s="843" t="s">
        <v>4732</v>
      </c>
      <c r="BM100" s="832" t="s">
        <v>4721</v>
      </c>
      <c r="BN100" s="375"/>
      <c r="BO100" s="375"/>
      <c r="BP100" s="376"/>
      <c r="BQ100" s="389"/>
      <c r="BR100" s="334"/>
      <c r="BS100" s="375"/>
      <c r="BT100" s="375"/>
      <c r="BU100" s="376"/>
      <c r="BV100" s="377"/>
      <c r="BW100" s="377"/>
      <c r="BX100" s="333"/>
      <c r="BY100" s="333"/>
      <c r="BZ100" s="180"/>
      <c r="CA100" s="334"/>
      <c r="CB100" s="844"/>
      <c r="CC100" s="840"/>
      <c r="CD100" s="323"/>
      <c r="CE100" s="833">
        <f t="shared" ref="CE100:CF100" si="101">(+U100+Z100+AE100+AJ100+AO100+AT100+AY100+BD100+BI100+BN100+BS100+BX100)/3</f>
        <v>0</v>
      </c>
      <c r="CF100" s="833">
        <f t="shared" si="101"/>
        <v>1376.6666666666667</v>
      </c>
      <c r="CG100" s="823">
        <f t="shared" si="92"/>
        <v>0</v>
      </c>
      <c r="CH100" s="823">
        <f t="shared" si="93"/>
        <v>0</v>
      </c>
      <c r="CI100" s="823">
        <f t="shared" si="94"/>
        <v>1</v>
      </c>
      <c r="CJ100" s="823">
        <f t="shared" si="95"/>
        <v>0</v>
      </c>
      <c r="CK100" s="339"/>
    </row>
    <row r="101" spans="1:89" customFormat="1" ht="284.25" customHeight="1" x14ac:dyDescent="0.25">
      <c r="A101" s="323"/>
      <c r="B101" s="324" t="s">
        <v>221</v>
      </c>
      <c r="C101" s="324" t="s">
        <v>204</v>
      </c>
      <c r="D101" s="324" t="s">
        <v>1945</v>
      </c>
      <c r="E101" s="324" t="s">
        <v>3079</v>
      </c>
      <c r="F101" s="361" t="s">
        <v>4722</v>
      </c>
      <c r="G101" s="325" t="s">
        <v>3080</v>
      </c>
      <c r="H101" s="325" t="s">
        <v>3081</v>
      </c>
      <c r="I101" s="325" t="s">
        <v>3082</v>
      </c>
      <c r="J101" s="329" t="s">
        <v>1842</v>
      </c>
      <c r="K101" s="396" t="s">
        <v>3083</v>
      </c>
      <c r="L101" s="325" t="s">
        <v>3084</v>
      </c>
      <c r="M101" s="325" t="s">
        <v>4733</v>
      </c>
      <c r="N101" s="330" t="s">
        <v>1784</v>
      </c>
      <c r="O101" s="325" t="s">
        <v>4734</v>
      </c>
      <c r="P101" s="341" t="s">
        <v>1870</v>
      </c>
      <c r="Q101" s="324" t="s">
        <v>3085</v>
      </c>
      <c r="R101" s="180">
        <v>0.95</v>
      </c>
      <c r="S101" s="324" t="s">
        <v>1784</v>
      </c>
      <c r="T101" s="180">
        <v>1</v>
      </c>
      <c r="U101" s="367"/>
      <c r="V101" s="367"/>
      <c r="W101" s="368"/>
      <c r="X101" s="364" t="s">
        <v>3086</v>
      </c>
      <c r="Y101" s="365" t="s">
        <v>3009</v>
      </c>
      <c r="Z101" s="367"/>
      <c r="AA101" s="367"/>
      <c r="AB101" s="368"/>
      <c r="AC101" s="364" t="s">
        <v>3087</v>
      </c>
      <c r="AD101" s="365" t="s">
        <v>3055</v>
      </c>
      <c r="AE101" s="370"/>
      <c r="AF101" s="367"/>
      <c r="AG101" s="368"/>
      <c r="AH101" s="364" t="s">
        <v>4735</v>
      </c>
      <c r="AI101" s="393" t="s">
        <v>3088</v>
      </c>
      <c r="AJ101" s="367"/>
      <c r="AK101" s="367"/>
      <c r="AL101" s="368"/>
      <c r="AM101" s="383" t="s">
        <v>3089</v>
      </c>
      <c r="AN101" s="369" t="s">
        <v>3090</v>
      </c>
      <c r="AO101" s="370" t="s">
        <v>1566</v>
      </c>
      <c r="AP101" s="367"/>
      <c r="AQ101" s="368"/>
      <c r="AR101" s="393" t="s">
        <v>3091</v>
      </c>
      <c r="AS101" s="369" t="s">
        <v>2981</v>
      </c>
      <c r="AT101" s="371">
        <v>14</v>
      </c>
      <c r="AU101" s="371">
        <v>20</v>
      </c>
      <c r="AV101" s="363">
        <f t="shared" si="91"/>
        <v>0.7</v>
      </c>
      <c r="AW101" s="369" t="s">
        <v>4736</v>
      </c>
      <c r="AX101" s="369" t="s">
        <v>3092</v>
      </c>
      <c r="AY101" s="333"/>
      <c r="AZ101" s="375"/>
      <c r="BA101" s="376"/>
      <c r="BB101" s="842" t="s">
        <v>4737</v>
      </c>
      <c r="BC101" s="369" t="s">
        <v>4738</v>
      </c>
      <c r="BD101" s="375"/>
      <c r="BE101" s="375"/>
      <c r="BF101" s="376"/>
      <c r="BG101" s="842" t="s">
        <v>4739</v>
      </c>
      <c r="BH101" s="369" t="s">
        <v>4687</v>
      </c>
      <c r="BI101" s="828"/>
      <c r="BJ101" s="828"/>
      <c r="BK101" s="845"/>
      <c r="BL101" s="843" t="s">
        <v>4740</v>
      </c>
      <c r="BM101" s="832" t="s">
        <v>4741</v>
      </c>
      <c r="BN101" s="375"/>
      <c r="BO101" s="375"/>
      <c r="BP101" s="376"/>
      <c r="BQ101" s="389"/>
      <c r="BR101" s="334"/>
      <c r="BS101" s="375"/>
      <c r="BT101" s="375"/>
      <c r="BU101" s="376"/>
      <c r="BV101" s="377"/>
      <c r="BW101" s="377"/>
      <c r="BX101" s="333"/>
      <c r="BY101" s="333"/>
      <c r="BZ101" s="180"/>
      <c r="CA101" s="334"/>
      <c r="CB101" s="844"/>
      <c r="CC101" s="840"/>
      <c r="CD101" s="323"/>
      <c r="CE101" s="833">
        <f>AT101+AY101+BD101+BI101+BN101+BS101+BX101</f>
        <v>14</v>
      </c>
      <c r="CF101" s="833">
        <f t="shared" ref="CF101" si="102">+V101+AA101+AF101+AK101+AP101+AU101+AZ101+BE101+BJ101+BO101+BT101+BY101</f>
        <v>20</v>
      </c>
      <c r="CG101" s="823">
        <f t="shared" si="92"/>
        <v>0.7</v>
      </c>
      <c r="CH101" s="823">
        <f t="shared" si="93"/>
        <v>0.7</v>
      </c>
      <c r="CI101" s="823">
        <f t="shared" si="94"/>
        <v>1</v>
      </c>
      <c r="CJ101" s="823">
        <f t="shared" si="95"/>
        <v>0.7</v>
      </c>
      <c r="CK101" s="339"/>
    </row>
    <row r="102" spans="1:89" s="196" customFormat="1" ht="180" x14ac:dyDescent="0.25">
      <c r="B102" s="397" t="s">
        <v>221</v>
      </c>
      <c r="C102" s="398" t="s">
        <v>213</v>
      </c>
      <c r="D102" s="399" t="s">
        <v>2090</v>
      </c>
      <c r="E102" s="400" t="s">
        <v>3093</v>
      </c>
      <c r="F102" s="401" t="s">
        <v>3094</v>
      </c>
      <c r="G102" s="399" t="s">
        <v>3095</v>
      </c>
      <c r="H102" s="399" t="s">
        <v>3096</v>
      </c>
      <c r="I102" s="402" t="s">
        <v>3097</v>
      </c>
      <c r="J102" s="403" t="s">
        <v>1842</v>
      </c>
      <c r="K102" s="402" t="s">
        <v>3098</v>
      </c>
      <c r="L102" s="402" t="s">
        <v>3099</v>
      </c>
      <c r="M102" s="402" t="s">
        <v>3100</v>
      </c>
      <c r="N102" s="400" t="s">
        <v>1784</v>
      </c>
      <c r="O102" s="399" t="s">
        <v>3101</v>
      </c>
      <c r="P102" s="404" t="s">
        <v>1602</v>
      </c>
      <c r="Q102" s="405" t="s">
        <v>4742</v>
      </c>
      <c r="R102" s="406">
        <v>1</v>
      </c>
      <c r="S102" s="407" t="s">
        <v>1784</v>
      </c>
      <c r="T102" s="406">
        <v>1</v>
      </c>
      <c r="U102" s="408"/>
      <c r="V102" s="408"/>
      <c r="W102" s="409"/>
      <c r="X102" s="358" t="s">
        <v>3102</v>
      </c>
      <c r="Y102" s="357" t="s">
        <v>3103</v>
      </c>
      <c r="Z102" s="408"/>
      <c r="AA102" s="408"/>
      <c r="AB102" s="409"/>
      <c r="AC102" s="358" t="s">
        <v>3104</v>
      </c>
      <c r="AD102" s="358" t="s">
        <v>2561</v>
      </c>
      <c r="AE102" s="230">
        <v>1301</v>
      </c>
      <c r="AF102" s="230">
        <v>1500</v>
      </c>
      <c r="AG102" s="216">
        <f>AE102/AF102</f>
        <v>0.86733333333333329</v>
      </c>
      <c r="AH102" s="358" t="s">
        <v>3105</v>
      </c>
      <c r="AI102" s="357" t="s">
        <v>3106</v>
      </c>
      <c r="AJ102" s="408"/>
      <c r="AK102" s="408"/>
      <c r="AL102" s="409"/>
      <c r="AM102" s="358" t="s">
        <v>3107</v>
      </c>
      <c r="AN102" s="357" t="s">
        <v>3108</v>
      </c>
      <c r="AO102" s="230"/>
      <c r="AP102" s="230"/>
      <c r="AQ102" s="231"/>
      <c r="AR102" s="358" t="s">
        <v>3109</v>
      </c>
      <c r="AS102" s="357" t="s">
        <v>3110</v>
      </c>
      <c r="AT102" s="230">
        <v>1998</v>
      </c>
      <c r="AU102" s="230">
        <v>1500</v>
      </c>
      <c r="AV102" s="231">
        <f>AT102/AU102</f>
        <v>1.3320000000000001</v>
      </c>
      <c r="AW102" s="358" t="s">
        <v>3111</v>
      </c>
      <c r="AX102" s="357" t="s">
        <v>3112</v>
      </c>
      <c r="AY102" s="410"/>
      <c r="AZ102" s="408"/>
      <c r="BA102" s="409"/>
      <c r="BB102" s="417" t="s">
        <v>4743</v>
      </c>
      <c r="BC102" s="411" t="s">
        <v>4744</v>
      </c>
      <c r="BD102" s="408"/>
      <c r="BE102" s="408"/>
      <c r="BF102" s="409"/>
      <c r="BG102" s="358" t="s">
        <v>4745</v>
      </c>
      <c r="BH102" s="358" t="s">
        <v>4746</v>
      </c>
      <c r="BI102" s="846">
        <v>1500</v>
      </c>
      <c r="BJ102" s="846">
        <v>1500</v>
      </c>
      <c r="BK102" s="847">
        <v>1</v>
      </c>
      <c r="BL102" s="358" t="s">
        <v>4747</v>
      </c>
      <c r="BM102" s="358" t="s">
        <v>4748</v>
      </c>
      <c r="BN102" s="230"/>
      <c r="BO102" s="230"/>
      <c r="BP102" s="412"/>
      <c r="BQ102" s="402"/>
      <c r="BR102" s="358"/>
      <c r="BS102" s="410"/>
      <c r="BT102" s="408"/>
      <c r="BU102" s="409"/>
      <c r="BV102" s="402"/>
      <c r="BW102" s="358"/>
      <c r="BX102" s="205"/>
      <c r="BY102" s="205"/>
      <c r="BZ102" s="216"/>
      <c r="CA102" s="219"/>
      <c r="CB102" s="219"/>
      <c r="CC102" s="190"/>
      <c r="CE102" s="195">
        <v>1500</v>
      </c>
      <c r="CF102" s="195">
        <v>1500</v>
      </c>
      <c r="CG102" s="194">
        <f t="shared" si="92"/>
        <v>1</v>
      </c>
      <c r="CH102" s="194">
        <f t="shared" si="93"/>
        <v>1</v>
      </c>
      <c r="CI102" s="406">
        <v>1</v>
      </c>
      <c r="CJ102" s="194">
        <f>+CH102/CI102</f>
        <v>1</v>
      </c>
      <c r="CK102" s="195"/>
    </row>
    <row r="103" spans="1:89" s="196" customFormat="1" ht="168" x14ac:dyDescent="0.25">
      <c r="B103" s="397" t="s">
        <v>221</v>
      </c>
      <c r="C103" s="413" t="s">
        <v>213</v>
      </c>
      <c r="D103" s="414" t="s">
        <v>2090</v>
      </c>
      <c r="E103" s="848" t="s">
        <v>3113</v>
      </c>
      <c r="F103" s="178" t="s">
        <v>4749</v>
      </c>
      <c r="G103" s="402" t="s">
        <v>3114</v>
      </c>
      <c r="H103" s="402" t="s">
        <v>3115</v>
      </c>
      <c r="I103" s="402" t="s">
        <v>3116</v>
      </c>
      <c r="J103" s="403" t="s">
        <v>1842</v>
      </c>
      <c r="K103" s="402" t="s">
        <v>3117</v>
      </c>
      <c r="L103" s="402" t="s">
        <v>3118</v>
      </c>
      <c r="M103" s="402" t="s">
        <v>3119</v>
      </c>
      <c r="N103" s="848" t="s">
        <v>1784</v>
      </c>
      <c r="O103" s="402" t="s">
        <v>3120</v>
      </c>
      <c r="P103" s="403" t="s">
        <v>1870</v>
      </c>
      <c r="Q103" s="405" t="s">
        <v>4742</v>
      </c>
      <c r="R103" s="849">
        <v>0.55000000000000004</v>
      </c>
      <c r="S103" s="848" t="s">
        <v>1784</v>
      </c>
      <c r="T103" s="850">
        <v>1</v>
      </c>
      <c r="U103" s="408"/>
      <c r="V103" s="408"/>
      <c r="X103" s="220" t="s">
        <v>3121</v>
      </c>
      <c r="Y103" s="357" t="s">
        <v>3122</v>
      </c>
      <c r="Z103" s="408"/>
      <c r="AA103" s="408"/>
      <c r="AB103" s="409"/>
      <c r="AC103" s="358" t="s">
        <v>3123</v>
      </c>
      <c r="AD103" s="358" t="s">
        <v>2561</v>
      </c>
      <c r="AE103" s="230"/>
      <c r="AF103" s="415"/>
      <c r="AG103" s="416"/>
      <c r="AH103" s="417" t="s">
        <v>3124</v>
      </c>
      <c r="AI103" s="357" t="s">
        <v>3106</v>
      </c>
      <c r="AJ103" s="408"/>
      <c r="AK103" s="408"/>
      <c r="AL103" s="409"/>
      <c r="AM103" s="418" t="s">
        <v>3125</v>
      </c>
      <c r="AN103" s="357" t="s">
        <v>3108</v>
      </c>
      <c r="AO103" s="410"/>
      <c r="AP103" s="408"/>
      <c r="AQ103" s="409"/>
      <c r="AR103" s="418" t="s">
        <v>3126</v>
      </c>
      <c r="AS103" s="358" t="s">
        <v>3127</v>
      </c>
      <c r="AT103" s="230">
        <v>107</v>
      </c>
      <c r="AU103" s="230">
        <v>107</v>
      </c>
      <c r="AV103" s="231">
        <v>1</v>
      </c>
      <c r="AW103" s="358" t="s">
        <v>3128</v>
      </c>
      <c r="AX103" s="358" t="s">
        <v>3129</v>
      </c>
      <c r="AY103" s="410"/>
      <c r="AZ103" s="408"/>
      <c r="BA103" s="409"/>
      <c r="BB103" s="358" t="s">
        <v>4750</v>
      </c>
      <c r="BC103" s="411" t="s">
        <v>4751</v>
      </c>
      <c r="BD103" s="419"/>
      <c r="BE103" s="408"/>
      <c r="BF103" s="409"/>
      <c r="BG103" s="358" t="s">
        <v>4752</v>
      </c>
      <c r="BH103" s="358" t="s">
        <v>4746</v>
      </c>
      <c r="BI103" s="230"/>
      <c r="BJ103" s="230"/>
      <c r="BK103" s="412"/>
      <c r="BL103" s="358" t="s">
        <v>4753</v>
      </c>
      <c r="BM103" s="357" t="s">
        <v>4754</v>
      </c>
      <c r="BN103" s="230"/>
      <c r="BO103" s="230"/>
      <c r="BP103" s="412"/>
      <c r="BQ103" s="402"/>
      <c r="BR103" s="358"/>
      <c r="BS103" s="410"/>
      <c r="BT103" s="408"/>
      <c r="BU103" s="409"/>
      <c r="BV103" s="402"/>
      <c r="BW103" s="358"/>
      <c r="BX103" s="205"/>
      <c r="BY103" s="205"/>
      <c r="BZ103" s="216"/>
      <c r="CA103" s="219"/>
      <c r="CB103" s="219"/>
      <c r="CC103" s="190"/>
      <c r="CE103" s="277">
        <f t="shared" ref="CE103:CF103" si="103">+U103+Z103+AE103+AJ103+AO103+AT103+AY103+BD103+BI103+BN103+BS103+BX103</f>
        <v>107</v>
      </c>
      <c r="CF103" s="277">
        <f t="shared" si="103"/>
        <v>107</v>
      </c>
      <c r="CG103" s="420">
        <f t="shared" si="92"/>
        <v>1</v>
      </c>
      <c r="CH103" s="420">
        <f t="shared" si="93"/>
        <v>1</v>
      </c>
      <c r="CI103" s="420">
        <v>0.85</v>
      </c>
      <c r="CJ103" s="420">
        <f>+CH103/CI103</f>
        <v>1.1764705882352942</v>
      </c>
      <c r="CK103" s="195"/>
    </row>
    <row r="104" spans="1:89" s="196" customFormat="1" ht="384" x14ac:dyDescent="0.25">
      <c r="B104" s="397" t="s">
        <v>221</v>
      </c>
      <c r="C104" s="398" t="s">
        <v>213</v>
      </c>
      <c r="D104" s="399" t="s">
        <v>2090</v>
      </c>
      <c r="E104" s="400" t="s">
        <v>3130</v>
      </c>
      <c r="F104" s="178" t="s">
        <v>4749</v>
      </c>
      <c r="G104" s="399" t="s">
        <v>3131</v>
      </c>
      <c r="H104" s="399" t="s">
        <v>4755</v>
      </c>
      <c r="I104" s="402" t="s">
        <v>3132</v>
      </c>
      <c r="J104" s="403" t="s">
        <v>1842</v>
      </c>
      <c r="K104" s="402" t="s">
        <v>3133</v>
      </c>
      <c r="L104" s="402" t="s">
        <v>4756</v>
      </c>
      <c r="M104" s="402" t="s">
        <v>4757</v>
      </c>
      <c r="N104" s="400" t="s">
        <v>3134</v>
      </c>
      <c r="O104" s="851" t="s">
        <v>3135</v>
      </c>
      <c r="P104" s="403" t="s">
        <v>1602</v>
      </c>
      <c r="Q104" s="405" t="s">
        <v>4742</v>
      </c>
      <c r="R104" s="849" t="s">
        <v>1847</v>
      </c>
      <c r="S104" s="849" t="s">
        <v>1847</v>
      </c>
      <c r="T104" s="849">
        <v>0.7</v>
      </c>
      <c r="U104" s="236"/>
      <c r="V104" s="236"/>
      <c r="W104" s="237"/>
      <c r="X104" s="206" t="s">
        <v>3136</v>
      </c>
      <c r="Y104" s="357" t="s">
        <v>3122</v>
      </c>
      <c r="Z104" s="408"/>
      <c r="AA104" s="408"/>
      <c r="AC104" s="276" t="s">
        <v>4758</v>
      </c>
      <c r="AD104" s="358" t="s">
        <v>2561</v>
      </c>
      <c r="AE104" s="275">
        <v>229</v>
      </c>
      <c r="AF104" s="230">
        <v>229</v>
      </c>
      <c r="AG104" s="216">
        <f t="shared" ref="AG104:AG105" si="104">AE104/AF104</f>
        <v>1</v>
      </c>
      <c r="AH104" s="276" t="s">
        <v>3137</v>
      </c>
      <c r="AI104" s="357" t="s">
        <v>3106</v>
      </c>
      <c r="AJ104" s="408"/>
      <c r="AK104" s="408"/>
      <c r="AL104" s="409"/>
      <c r="AM104" s="220" t="s">
        <v>4759</v>
      </c>
      <c r="AN104" s="357" t="s">
        <v>3108</v>
      </c>
      <c r="AO104" s="410"/>
      <c r="AP104" s="408"/>
      <c r="AQ104" s="409"/>
      <c r="AR104" s="220" t="s">
        <v>3138</v>
      </c>
      <c r="AS104" s="357" t="s">
        <v>3139</v>
      </c>
      <c r="AT104" s="230">
        <v>250</v>
      </c>
      <c r="AU104" s="230">
        <v>250</v>
      </c>
      <c r="AV104" s="231">
        <v>1</v>
      </c>
      <c r="AW104" s="358" t="s">
        <v>4760</v>
      </c>
      <c r="AX104" s="358" t="s">
        <v>3140</v>
      </c>
      <c r="AY104" s="410"/>
      <c r="AZ104" s="408"/>
      <c r="BA104" s="409"/>
      <c r="BB104" s="358" t="s">
        <v>4761</v>
      </c>
      <c r="BC104" s="411" t="s">
        <v>4751</v>
      </c>
      <c r="BD104" s="408"/>
      <c r="BE104" s="408"/>
      <c r="BF104" s="409"/>
      <c r="BG104" s="358" t="s">
        <v>4762</v>
      </c>
      <c r="BH104" s="358" t="s">
        <v>4746</v>
      </c>
      <c r="BI104" s="230">
        <v>966</v>
      </c>
      <c r="BJ104" s="846">
        <v>1000</v>
      </c>
      <c r="BK104" s="412">
        <f>BI104/BJ104</f>
        <v>0.96599999999999997</v>
      </c>
      <c r="BL104" s="358" t="s">
        <v>4763</v>
      </c>
      <c r="BM104" s="358" t="s">
        <v>4764</v>
      </c>
      <c r="BN104" s="205"/>
      <c r="BP104" s="412"/>
      <c r="BQ104" s="414"/>
      <c r="BR104" s="358"/>
      <c r="BS104" s="296"/>
      <c r="BT104" s="236"/>
      <c r="BU104" s="237"/>
      <c r="BV104" s="414"/>
      <c r="BW104" s="358"/>
      <c r="BX104" s="205"/>
      <c r="BY104" s="205"/>
      <c r="BZ104" s="216"/>
      <c r="CA104" s="219"/>
      <c r="CB104" s="219"/>
      <c r="CC104" s="190"/>
      <c r="CE104" s="195">
        <v>966</v>
      </c>
      <c r="CF104" s="195">
        <v>1000</v>
      </c>
      <c r="CG104" s="194">
        <f t="shared" si="92"/>
        <v>0.96599999999999997</v>
      </c>
      <c r="CH104" s="194">
        <f t="shared" si="93"/>
        <v>0.96599999999999997</v>
      </c>
      <c r="CI104" s="852">
        <v>0.7</v>
      </c>
      <c r="CJ104" s="194">
        <f>CH104/CI104</f>
        <v>1.3800000000000001</v>
      </c>
      <c r="CK104" s="195"/>
    </row>
    <row r="105" spans="1:89" s="196" customFormat="1" ht="384" x14ac:dyDescent="0.25">
      <c r="B105" s="422" t="s">
        <v>221</v>
      </c>
      <c r="C105" s="418" t="s">
        <v>213</v>
      </c>
      <c r="D105" s="398" t="s">
        <v>3141</v>
      </c>
      <c r="E105" s="400" t="s">
        <v>3142</v>
      </c>
      <c r="F105" s="178" t="s">
        <v>4749</v>
      </c>
      <c r="G105" s="399" t="s">
        <v>4765</v>
      </c>
      <c r="H105" s="399" t="s">
        <v>4766</v>
      </c>
      <c r="I105" s="402" t="s">
        <v>3143</v>
      </c>
      <c r="J105" s="403" t="s">
        <v>1842</v>
      </c>
      <c r="K105" s="402" t="s">
        <v>4767</v>
      </c>
      <c r="L105" s="402" t="s">
        <v>3144</v>
      </c>
      <c r="M105" s="402" t="s">
        <v>4768</v>
      </c>
      <c r="N105" s="400" t="s">
        <v>3134</v>
      </c>
      <c r="O105" s="399" t="s">
        <v>3145</v>
      </c>
      <c r="P105" s="403" t="s">
        <v>1582</v>
      </c>
      <c r="Q105" s="405" t="s">
        <v>4742</v>
      </c>
      <c r="R105" s="849" t="s">
        <v>1847</v>
      </c>
      <c r="S105" s="849" t="s">
        <v>1847</v>
      </c>
      <c r="T105" s="849">
        <v>1</v>
      </c>
      <c r="U105" s="853"/>
      <c r="V105" s="853"/>
      <c r="W105" s="854"/>
      <c r="X105" s="206" t="s">
        <v>3146</v>
      </c>
      <c r="Y105" s="357" t="s">
        <v>3122</v>
      </c>
      <c r="Z105" s="236"/>
      <c r="AA105" s="236"/>
      <c r="AB105" s="237"/>
      <c r="AC105" s="423" t="s">
        <v>4769</v>
      </c>
      <c r="AD105" s="358" t="s">
        <v>2561</v>
      </c>
      <c r="AE105" s="204">
        <v>2158</v>
      </c>
      <c r="AF105" s="205">
        <v>2400</v>
      </c>
      <c r="AG105" s="216">
        <f t="shared" si="104"/>
        <v>0.89916666666666667</v>
      </c>
      <c r="AH105" s="206" t="s">
        <v>3147</v>
      </c>
      <c r="AI105" s="357" t="s">
        <v>3106</v>
      </c>
      <c r="AJ105" s="236"/>
      <c r="AK105" s="236"/>
      <c r="AL105" s="237"/>
      <c r="AM105" s="219" t="s">
        <v>3148</v>
      </c>
      <c r="AN105" s="357" t="s">
        <v>3108</v>
      </c>
      <c r="AO105" s="296"/>
      <c r="AP105" s="236"/>
      <c r="AQ105" s="237"/>
      <c r="AR105" s="220" t="s">
        <v>3149</v>
      </c>
      <c r="AS105" s="358" t="s">
        <v>3127</v>
      </c>
      <c r="AT105" s="230">
        <v>3354</v>
      </c>
      <c r="AU105" s="230">
        <v>2400</v>
      </c>
      <c r="AV105" s="231">
        <f>AT105/AU105</f>
        <v>1.3975</v>
      </c>
      <c r="AW105" s="424" t="s">
        <v>4770</v>
      </c>
      <c r="AX105" s="358" t="s">
        <v>3150</v>
      </c>
      <c r="AY105" s="296"/>
      <c r="AZ105" s="236"/>
      <c r="BA105" s="237"/>
      <c r="BB105" s="358" t="s">
        <v>4771</v>
      </c>
      <c r="BC105" s="855" t="s">
        <v>4772</v>
      </c>
      <c r="BD105" s="236"/>
      <c r="BE105" s="236"/>
      <c r="BF105" s="237"/>
      <c r="BG105" s="358" t="s">
        <v>4773</v>
      </c>
      <c r="BH105" s="358" t="s">
        <v>4746</v>
      </c>
      <c r="BI105" s="856">
        <v>401</v>
      </c>
      <c r="BJ105" s="857">
        <v>454</v>
      </c>
      <c r="BK105" s="858">
        <f>BI105/BJ105</f>
        <v>0.88325991189427311</v>
      </c>
      <c r="BL105" s="859" t="s">
        <v>4774</v>
      </c>
      <c r="BM105" s="358" t="s">
        <v>4775</v>
      </c>
      <c r="BO105" s="853"/>
      <c r="BQ105" s="854"/>
      <c r="BR105" s="860"/>
      <c r="BS105" s="861"/>
      <c r="BT105" s="853"/>
      <c r="BU105" s="854"/>
      <c r="BV105" s="854"/>
      <c r="BW105" s="860"/>
      <c r="BX105" s="853"/>
      <c r="BY105" s="853"/>
      <c r="BZ105" s="854"/>
      <c r="CA105" s="854"/>
      <c r="CB105" s="860"/>
      <c r="CC105" s="862"/>
      <c r="CE105" s="195">
        <v>401</v>
      </c>
      <c r="CF105" s="195">
        <v>454</v>
      </c>
      <c r="CG105" s="194">
        <f t="shared" si="92"/>
        <v>0.88325991189427311</v>
      </c>
      <c r="CH105" s="194">
        <f t="shared" si="93"/>
        <v>0.88325991189427311</v>
      </c>
      <c r="CI105" s="863">
        <v>1</v>
      </c>
      <c r="CJ105" s="194">
        <f>+CH105/CI105</f>
        <v>0.88325991189427311</v>
      </c>
      <c r="CK105" s="195"/>
    </row>
    <row r="106" spans="1:89" ht="225" customHeight="1" x14ac:dyDescent="0.25">
      <c r="B106" s="864" t="s">
        <v>221</v>
      </c>
      <c r="C106" s="865" t="s">
        <v>213</v>
      </c>
      <c r="D106" s="866" t="s">
        <v>2090</v>
      </c>
      <c r="E106" s="867" t="s">
        <v>4776</v>
      </c>
      <c r="F106" s="868" t="s">
        <v>4749</v>
      </c>
      <c r="G106" s="869" t="s">
        <v>4777</v>
      </c>
      <c r="H106" s="866" t="s">
        <v>4778</v>
      </c>
      <c r="I106" s="869" t="s">
        <v>4779</v>
      </c>
      <c r="J106" s="870" t="s">
        <v>1842</v>
      </c>
      <c r="K106" s="871" t="s">
        <v>4780</v>
      </c>
      <c r="L106" s="871" t="s">
        <v>4781</v>
      </c>
      <c r="M106" s="872" t="s">
        <v>4782</v>
      </c>
      <c r="N106" s="867" t="s">
        <v>3134</v>
      </c>
      <c r="O106" s="871" t="s">
        <v>4783</v>
      </c>
      <c r="P106" s="403" t="s">
        <v>1582</v>
      </c>
      <c r="Q106" s="405" t="s">
        <v>4742</v>
      </c>
      <c r="R106" s="849" t="s">
        <v>1847</v>
      </c>
      <c r="S106" s="849" t="s">
        <v>1847</v>
      </c>
      <c r="T106" s="849">
        <v>1</v>
      </c>
      <c r="U106" s="853"/>
      <c r="V106" s="853"/>
      <c r="W106" s="854"/>
      <c r="X106" s="206"/>
      <c r="Y106" s="357"/>
      <c r="Z106" s="408"/>
      <c r="AA106" s="408"/>
      <c r="AC106" s="276"/>
      <c r="AD106" s="358"/>
      <c r="AE106" s="275"/>
      <c r="AF106" s="230"/>
      <c r="AG106" s="216"/>
      <c r="AH106" s="276"/>
      <c r="AI106" s="357"/>
      <c r="AJ106" s="408"/>
      <c r="AK106" s="408"/>
      <c r="AL106" s="409"/>
      <c r="AM106" s="220"/>
      <c r="AN106" s="357"/>
      <c r="AO106" s="410"/>
      <c r="AP106" s="408"/>
      <c r="AQ106" s="409"/>
      <c r="AR106" s="220"/>
      <c r="AS106" s="873"/>
      <c r="AT106" s="230"/>
      <c r="AU106" s="230"/>
      <c r="AV106" s="231"/>
      <c r="AW106" s="421"/>
      <c r="AX106" s="358"/>
      <c r="AY106" s="410"/>
      <c r="AZ106" s="408"/>
      <c r="BA106" s="409"/>
      <c r="BB106" s="358"/>
      <c r="BC106" s="358"/>
      <c r="BD106" s="408"/>
      <c r="BE106" s="408"/>
      <c r="BF106" s="409"/>
      <c r="BG106" s="859"/>
      <c r="BH106" s="860"/>
      <c r="BI106" s="861">
        <v>10</v>
      </c>
      <c r="BJ106" s="853">
        <v>10</v>
      </c>
      <c r="BK106" s="854">
        <v>1</v>
      </c>
      <c r="BL106" s="859" t="s">
        <v>4784</v>
      </c>
      <c r="BM106" s="357" t="s">
        <v>4785</v>
      </c>
      <c r="BN106" s="853"/>
      <c r="BO106" s="853"/>
      <c r="BP106" s="854"/>
      <c r="BQ106" s="414"/>
      <c r="BR106" s="358"/>
      <c r="BS106" s="296"/>
      <c r="BT106" s="236"/>
      <c r="BU106" s="237"/>
      <c r="BV106" s="414"/>
      <c r="BW106" s="358"/>
      <c r="BX106" s="205"/>
      <c r="BY106" s="205"/>
      <c r="BZ106" s="216"/>
      <c r="CA106" s="219"/>
      <c r="CB106" s="219"/>
      <c r="CC106" s="190"/>
      <c r="CE106" s="195">
        <v>10</v>
      </c>
      <c r="CF106" s="195">
        <v>10</v>
      </c>
      <c r="CG106" s="194">
        <f t="shared" si="92"/>
        <v>1</v>
      </c>
      <c r="CH106" s="194">
        <f t="shared" si="93"/>
        <v>1</v>
      </c>
      <c r="CI106" s="863">
        <v>1</v>
      </c>
      <c r="CJ106" s="194">
        <f>+CH106/CI106</f>
        <v>1</v>
      </c>
      <c r="CK106" s="195"/>
    </row>
    <row r="107" spans="1:89" s="196" customFormat="1" ht="271.5" customHeight="1" x14ac:dyDescent="0.25">
      <c r="B107" s="175" t="s">
        <v>3151</v>
      </c>
      <c r="C107" s="175" t="s">
        <v>1774</v>
      </c>
      <c r="D107" s="175" t="s">
        <v>65</v>
      </c>
      <c r="E107" s="177" t="s">
        <v>3152</v>
      </c>
      <c r="F107" s="178" t="s">
        <v>3153</v>
      </c>
      <c r="G107" s="176" t="s">
        <v>3154</v>
      </c>
      <c r="H107" s="176" t="s">
        <v>3155</v>
      </c>
      <c r="I107" s="176" t="s">
        <v>3156</v>
      </c>
      <c r="J107" s="177" t="s">
        <v>1780</v>
      </c>
      <c r="K107" s="200" t="s">
        <v>3157</v>
      </c>
      <c r="L107" s="176" t="s">
        <v>3158</v>
      </c>
      <c r="M107" s="176" t="s">
        <v>4786</v>
      </c>
      <c r="N107" s="175" t="s">
        <v>1784</v>
      </c>
      <c r="O107" s="176" t="s">
        <v>3158</v>
      </c>
      <c r="P107" s="287" t="s">
        <v>1602</v>
      </c>
      <c r="Q107" s="222" t="s">
        <v>30</v>
      </c>
      <c r="R107" s="179">
        <v>0.96</v>
      </c>
      <c r="S107" s="175" t="s">
        <v>1784</v>
      </c>
      <c r="T107" s="179">
        <v>0.98</v>
      </c>
      <c r="U107" s="205"/>
      <c r="V107" s="205"/>
      <c r="W107" s="216"/>
      <c r="X107" s="310" t="s">
        <v>3159</v>
      </c>
      <c r="Y107" s="218" t="s">
        <v>3160</v>
      </c>
      <c r="Z107" s="205"/>
      <c r="AA107" s="205"/>
      <c r="AB107" s="216"/>
      <c r="AC107" s="311" t="s">
        <v>3161</v>
      </c>
      <c r="AD107" s="218" t="s">
        <v>3160</v>
      </c>
      <c r="AE107" s="216">
        <v>0.82</v>
      </c>
      <c r="AF107" s="216">
        <v>0.96</v>
      </c>
      <c r="AG107" s="216">
        <f>+AE107/AF107</f>
        <v>0.85416666666666663</v>
      </c>
      <c r="AH107" s="310" t="s">
        <v>3162</v>
      </c>
      <c r="AI107" s="218" t="s">
        <v>3163</v>
      </c>
      <c r="AJ107" s="205"/>
      <c r="AK107" s="205"/>
      <c r="AL107" s="216"/>
      <c r="AM107" s="311" t="s">
        <v>3164</v>
      </c>
      <c r="AN107" s="218" t="s">
        <v>3165</v>
      </c>
      <c r="AO107" s="216"/>
      <c r="AP107" s="205"/>
      <c r="AQ107" s="216"/>
      <c r="AR107" s="310" t="s">
        <v>3166</v>
      </c>
      <c r="AS107" s="218" t="s">
        <v>1851</v>
      </c>
      <c r="AT107" s="231">
        <v>1.0900000000000001</v>
      </c>
      <c r="AU107" s="231">
        <v>1</v>
      </c>
      <c r="AV107" s="231">
        <f t="shared" ref="AV107" si="105">+AT107/AU107</f>
        <v>1.0900000000000001</v>
      </c>
      <c r="AW107" s="425" t="s">
        <v>3167</v>
      </c>
      <c r="AX107" s="218" t="s">
        <v>3168</v>
      </c>
      <c r="AY107" s="231"/>
      <c r="AZ107" s="205"/>
      <c r="BA107" s="216"/>
      <c r="BB107" s="425" t="s">
        <v>4787</v>
      </c>
      <c r="BC107" s="218" t="s">
        <v>4788</v>
      </c>
      <c r="BD107" s="205"/>
      <c r="BE107" s="205"/>
      <c r="BF107" s="216"/>
      <c r="BG107" s="311" t="s">
        <v>4789</v>
      </c>
      <c r="BH107" s="218" t="s">
        <v>4790</v>
      </c>
      <c r="BI107" s="231">
        <v>0.97</v>
      </c>
      <c r="BJ107" s="231">
        <v>1</v>
      </c>
      <c r="BK107" s="216">
        <f>+BI107/BJ107</f>
        <v>0.97</v>
      </c>
      <c r="BL107" s="310" t="s">
        <v>4791</v>
      </c>
      <c r="BM107" s="218" t="s">
        <v>4792</v>
      </c>
      <c r="BN107" s="205"/>
      <c r="BO107" s="205"/>
      <c r="BP107" s="216"/>
      <c r="BQ107" s="216"/>
      <c r="BR107" s="219"/>
      <c r="BS107" s="204"/>
      <c r="BT107" s="205"/>
      <c r="BU107" s="216"/>
      <c r="BV107" s="216"/>
      <c r="BW107" s="219"/>
      <c r="BX107" s="216"/>
      <c r="BY107" s="216"/>
      <c r="BZ107" s="216"/>
      <c r="CA107" s="216"/>
      <c r="CB107" s="219"/>
      <c r="CC107" s="233"/>
      <c r="CE107" s="194">
        <v>0.97</v>
      </c>
      <c r="CF107" s="194">
        <v>1</v>
      </c>
      <c r="CG107" s="194">
        <f t="shared" si="92"/>
        <v>0.97</v>
      </c>
      <c r="CH107" s="194">
        <f t="shared" si="93"/>
        <v>0.97</v>
      </c>
      <c r="CI107" s="194">
        <f>+T107</f>
        <v>0.98</v>
      </c>
      <c r="CJ107" s="194">
        <f>+CH107/CI107</f>
        <v>0.98979591836734693</v>
      </c>
      <c r="CK107" s="195"/>
    </row>
    <row r="108" spans="1:89" s="196" customFormat="1" ht="409.6" customHeight="1" x14ac:dyDescent="0.25">
      <c r="B108" s="175" t="s">
        <v>230</v>
      </c>
      <c r="C108" s="175" t="s">
        <v>1774</v>
      </c>
      <c r="D108" s="176" t="s">
        <v>91</v>
      </c>
      <c r="E108" s="177" t="s">
        <v>3169</v>
      </c>
      <c r="F108" s="178" t="s">
        <v>4793</v>
      </c>
      <c r="G108" s="176" t="s">
        <v>3170</v>
      </c>
      <c r="H108" s="176" t="s">
        <v>3171</v>
      </c>
      <c r="I108" s="176" t="s">
        <v>3172</v>
      </c>
      <c r="J108" s="177" t="s">
        <v>1780</v>
      </c>
      <c r="K108" s="176" t="s">
        <v>3173</v>
      </c>
      <c r="L108" s="176" t="s">
        <v>4794</v>
      </c>
      <c r="M108" s="176" t="s">
        <v>3174</v>
      </c>
      <c r="N108" s="175" t="s">
        <v>1784</v>
      </c>
      <c r="O108" s="176" t="s">
        <v>4795</v>
      </c>
      <c r="P108" s="177" t="s">
        <v>1602</v>
      </c>
      <c r="Q108" s="225" t="s">
        <v>30</v>
      </c>
      <c r="R108" s="426">
        <v>1</v>
      </c>
      <c r="S108" s="427" t="s">
        <v>1784</v>
      </c>
      <c r="T108" s="428">
        <v>1</v>
      </c>
      <c r="U108" s="205"/>
      <c r="V108" s="205"/>
      <c r="W108" s="216"/>
      <c r="X108" s="219" t="s">
        <v>3175</v>
      </c>
      <c r="Y108" s="218" t="s">
        <v>3176</v>
      </c>
      <c r="Z108" s="205"/>
      <c r="AA108" s="205"/>
      <c r="AB108" s="216"/>
      <c r="AC108" s="219" t="s">
        <v>3177</v>
      </c>
      <c r="AD108" s="218" t="s">
        <v>3176</v>
      </c>
      <c r="AE108" s="317">
        <v>9</v>
      </c>
      <c r="AF108" s="317">
        <v>9</v>
      </c>
      <c r="AG108" s="216">
        <f>AE108/AF108</f>
        <v>1</v>
      </c>
      <c r="AH108" s="219" t="s">
        <v>3178</v>
      </c>
      <c r="AI108" s="243" t="s">
        <v>3179</v>
      </c>
      <c r="AJ108" s="205"/>
      <c r="AK108" s="205"/>
      <c r="AL108" s="216"/>
      <c r="AM108" s="219" t="s">
        <v>3180</v>
      </c>
      <c r="AN108" s="243" t="s">
        <v>3181</v>
      </c>
      <c r="AO108" s="205"/>
      <c r="AP108" s="205"/>
      <c r="AQ108" s="216"/>
      <c r="AR108" s="219" t="s">
        <v>3182</v>
      </c>
      <c r="AS108" s="243" t="s">
        <v>3183</v>
      </c>
      <c r="AT108" s="317">
        <v>26</v>
      </c>
      <c r="AU108" s="317">
        <v>26</v>
      </c>
      <c r="AV108" s="216">
        <f>+AT108/AU108</f>
        <v>1</v>
      </c>
      <c r="AW108" s="219" t="s">
        <v>4796</v>
      </c>
      <c r="AX108" s="243" t="s">
        <v>3184</v>
      </c>
      <c r="AY108" s="205"/>
      <c r="AZ108" s="205"/>
      <c r="BA108" s="216"/>
      <c r="BB108" s="218" t="s">
        <v>4797</v>
      </c>
      <c r="BC108" s="243" t="s">
        <v>4798</v>
      </c>
      <c r="BD108" s="236"/>
      <c r="BE108" s="236"/>
      <c r="BF108" s="237"/>
      <c r="BG108" s="219" t="s">
        <v>4799</v>
      </c>
      <c r="BH108" s="243" t="s">
        <v>4800</v>
      </c>
      <c r="BI108" s="205">
        <v>30</v>
      </c>
      <c r="BJ108" s="205">
        <v>30</v>
      </c>
      <c r="BK108" s="216">
        <f>+BJ108/BI108</f>
        <v>1</v>
      </c>
      <c r="BL108" s="219" t="s">
        <v>4801</v>
      </c>
      <c r="BM108" s="243" t="s">
        <v>4802</v>
      </c>
      <c r="BN108" s="236"/>
      <c r="BO108" s="236"/>
      <c r="BP108" s="237"/>
      <c r="BQ108" s="219"/>
      <c r="BR108" s="218"/>
      <c r="BS108" s="236"/>
      <c r="BT108" s="205"/>
      <c r="BU108" s="216"/>
      <c r="BV108" s="264"/>
      <c r="BW108" s="219"/>
      <c r="BX108" s="263"/>
      <c r="BY108" s="263"/>
      <c r="BZ108" s="216"/>
      <c r="CA108" s="219"/>
      <c r="CB108" s="218"/>
      <c r="CC108" s="219"/>
      <c r="CE108" s="819">
        <f>AE108+AT108+BI108+BX108</f>
        <v>65</v>
      </c>
      <c r="CF108" s="819">
        <f>AF108+AU108+BJ108+BY108</f>
        <v>65</v>
      </c>
      <c r="CG108" s="194">
        <f>CE108/CF108</f>
        <v>1</v>
      </c>
      <c r="CH108" s="194">
        <f>CG108</f>
        <v>1</v>
      </c>
      <c r="CI108" s="194">
        <f>T108</f>
        <v>1</v>
      </c>
      <c r="CJ108" s="194">
        <f>CH108/CI108</f>
        <v>1</v>
      </c>
      <c r="CK108" s="195"/>
    </row>
    <row r="109" spans="1:89" s="196" customFormat="1" ht="12" x14ac:dyDescent="0.25">
      <c r="B109" s="175"/>
      <c r="C109" s="175"/>
      <c r="D109" s="175"/>
      <c r="E109" s="177"/>
      <c r="F109" s="874"/>
      <c r="G109" s="212"/>
      <c r="H109" s="212"/>
      <c r="I109" s="212"/>
      <c r="J109" s="177"/>
      <c r="K109" s="176"/>
      <c r="L109" s="176"/>
      <c r="M109" s="176"/>
      <c r="N109" s="175"/>
      <c r="O109" s="176"/>
      <c r="P109" s="287"/>
      <c r="Q109" s="222"/>
      <c r="R109" s="179"/>
      <c r="S109" s="212"/>
      <c r="T109" s="179"/>
      <c r="U109" s="205"/>
      <c r="V109" s="205"/>
      <c r="W109" s="216"/>
      <c r="X109" s="217"/>
      <c r="Y109" s="218"/>
      <c r="Z109" s="205"/>
      <c r="AA109" s="205"/>
      <c r="AB109" s="216"/>
      <c r="AC109" s="216"/>
      <c r="AD109" s="219"/>
      <c r="AE109" s="204"/>
      <c r="AF109" s="205"/>
      <c r="AG109" s="216"/>
      <c r="AH109" s="217"/>
      <c r="AI109" s="218"/>
      <c r="AJ109" s="205"/>
      <c r="AK109" s="205"/>
      <c r="AL109" s="216"/>
      <c r="AM109" s="216"/>
      <c r="AN109" s="219"/>
      <c r="AO109" s="204"/>
      <c r="AP109" s="205"/>
      <c r="AQ109" s="216"/>
      <c r="AR109" s="217"/>
      <c r="AS109" s="218"/>
      <c r="AT109" s="205"/>
      <c r="AU109" s="205"/>
      <c r="AV109" s="216"/>
      <c r="AW109" s="216"/>
      <c r="AX109" s="219"/>
      <c r="AY109" s="204"/>
      <c r="AZ109" s="205"/>
      <c r="BA109" s="216"/>
      <c r="BB109" s="217"/>
      <c r="BC109" s="218"/>
      <c r="BD109" s="205"/>
      <c r="BE109" s="205"/>
      <c r="BF109" s="216"/>
      <c r="BG109" s="216"/>
      <c r="BH109" s="219"/>
      <c r="BI109" s="204"/>
      <c r="BJ109" s="205"/>
      <c r="BK109" s="216"/>
      <c r="BL109" s="217"/>
      <c r="BM109" s="218"/>
      <c r="BN109" s="205"/>
      <c r="BO109" s="205"/>
      <c r="BP109" s="216"/>
      <c r="BQ109" s="216"/>
      <c r="BR109" s="219"/>
      <c r="BS109" s="204"/>
      <c r="BT109" s="205"/>
      <c r="BU109" s="216"/>
      <c r="BV109" s="216"/>
      <c r="BW109" s="219"/>
      <c r="BX109" s="205"/>
      <c r="BY109" s="205"/>
      <c r="BZ109" s="216"/>
      <c r="CA109" s="216"/>
      <c r="CB109" s="219"/>
      <c r="CC109" s="221"/>
      <c r="CE109" s="195"/>
      <c r="CF109" s="195"/>
      <c r="CG109" s="194"/>
      <c r="CH109" s="194"/>
      <c r="CI109" s="194"/>
      <c r="CJ109" s="194"/>
      <c r="CK109" s="195"/>
    </row>
    <row r="110" spans="1:89" ht="15" customHeight="1" x14ac:dyDescent="0.25">
      <c r="E110" s="196"/>
      <c r="G110" s="429"/>
      <c r="R110" s="429"/>
      <c r="S110" s="196"/>
      <c r="W110" s="430"/>
      <c r="X110" s="430"/>
      <c r="Y110" s="196"/>
      <c r="AB110" s="430"/>
      <c r="AC110" s="430"/>
      <c r="AG110" s="430"/>
      <c r="AH110" s="430"/>
      <c r="AL110" s="430"/>
      <c r="AM110" s="430"/>
      <c r="AN110" s="196"/>
      <c r="AQ110" s="430"/>
      <c r="AR110" s="430"/>
      <c r="AV110" s="430"/>
      <c r="AW110" s="430"/>
      <c r="BA110" s="430"/>
      <c r="BB110" s="430"/>
      <c r="BF110" s="430"/>
      <c r="BG110" s="430"/>
      <c r="BK110" s="430"/>
      <c r="BL110" s="430"/>
      <c r="BP110" s="430"/>
      <c r="BQ110" s="430"/>
      <c r="BU110" s="430"/>
      <c r="BV110" s="430"/>
      <c r="BZ110" s="430"/>
      <c r="CA110" s="430"/>
    </row>
  </sheetData>
  <sheetProtection formatCells="0" formatColumns="0" formatRows="0" sort="0" autoFilter="0" pivotTables="0"/>
  <autoFilter ref="A12:EI108" xr:uid="{00000000-0009-0000-0000-000000000000}"/>
  <dataConsolidate/>
  <mergeCells count="30">
    <mergeCell ref="B2:C5"/>
    <mergeCell ref="D2:BY5"/>
    <mergeCell ref="BZ2:CC2"/>
    <mergeCell ref="BZ3:CC3"/>
    <mergeCell ref="BZ4:CC4"/>
    <mergeCell ref="BZ5:CC5"/>
    <mergeCell ref="B7:C8"/>
    <mergeCell ref="E7:F7"/>
    <mergeCell ref="G7:G8"/>
    <mergeCell ref="E8:F8"/>
    <mergeCell ref="B10:T10"/>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 ref="BD11:BH11"/>
    <mergeCell ref="BI11:BM11"/>
    <mergeCell ref="BN11:BR11"/>
  </mergeCells>
  <conditionalFormatting sqref="E62">
    <cfRule type="containsText" dxfId="213" priority="5" operator="containsText" text="NO">
      <formula>NOT(ISERROR(SEARCH("NO",E62)))</formula>
    </cfRule>
    <cfRule type="containsText" dxfId="212" priority="6" operator="containsText" text="SI">
      <formula>NOT(ISERROR(SEARCH("SI",E62)))</formula>
    </cfRule>
  </conditionalFormatting>
  <conditionalFormatting sqref="E107">
    <cfRule type="containsText" dxfId="211" priority="3" operator="containsText" text="NO">
      <formula>NOT(ISERROR(SEARCH("NO",E107)))</formula>
    </cfRule>
    <cfRule type="containsText" dxfId="210" priority="4" operator="containsText" text="SI">
      <formula>NOT(ISERROR(SEARCH("SI",E107)))</formula>
    </cfRule>
  </conditionalFormatting>
  <conditionalFormatting sqref="E94:E100">
    <cfRule type="containsText" dxfId="209" priority="1" operator="containsText" text="NO">
      <formula>NOT(ISERROR(SEARCH(("NO"),(E94))))</formula>
    </cfRule>
  </conditionalFormatting>
  <conditionalFormatting sqref="E94:E100">
    <cfRule type="containsText" dxfId="208" priority="2" operator="containsText" text="SI">
      <formula>NOT(ISERROR(SEARCH(("SI"),(E94))))</formula>
    </cfRule>
  </conditionalFormatting>
  <dataValidations count="46">
    <dataValidation type="textLength" allowBlank="1" showInputMessage="1" showErrorMessage="1" errorTitle="Entrada no válida" error="Escriba un texto  Maximo 500 Caracteres" promptTitle="Cualquier contenido Maximo 500 Caracteres" sqref="H56:I57" xr:uid="{4024482F-44E5-47C6-8B08-5DBFD3697032}">
      <formula1>0</formula1>
      <formula2>500</formula2>
    </dataValidation>
    <dataValidation type="textLength" allowBlank="1" showInputMessage="1" showErrorMessage="1" errorTitle="Entrada no válida" error="Escriba un texto  Maximo 100 Caracteres" promptTitle="Cualquier contenido Maximo 100 Caracteres" sqref="G56:G57" xr:uid="{32FB596F-F3AB-4C1F-8007-1CFC7CCB1B48}">
      <formula1>0</formula1>
      <formula2>100</formula2>
    </dataValidation>
    <dataValidation type="list" allowBlank="1" showErrorMessage="1" sqref="T98" xr:uid="{CD5AC571-EE81-495B-8982-30A79F6155D5}">
      <formula1>TipoMeta</formula1>
    </dataValidation>
    <dataValidation type="list" allowBlank="1" showInputMessage="1" showErrorMessage="1" errorTitle="Error" error="Seleccione un valor de la lista desplegable" sqref="Q22:Q24" xr:uid="{CC2708C3-A173-435B-9081-F9653E945A69}">
      <formula1>#REF!</formula1>
    </dataValidation>
    <dataValidation type="list" allowBlank="1" showInputMessage="1" showErrorMessage="1" sqref="P63 J63 B63:C63 P22:P24" xr:uid="{1DB0DB37-EC98-47DC-8F41-859866E6A0EF}">
      <formula1>#REF!</formula1>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85206807-3076-42F4-9E32-22E48F5E2DB5}"/>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CF94CFF0-A97C-45AB-905D-A159779A9D78}"/>
    <dataValidation allowBlank="1" showInputMessage="1" showErrorMessage="1" prompt="Registre las observaciones o recomendaciones de la revisión del seguimiento reportado por el proceso. Se diligencia por parte del equipo del Sistema de Gestión al recibir el reporte del seguimiento." sqref="BH12 BM12 BR12 BW12 CB12 Y12 AD12 AI12 AN12 AS12 AX12 BC12" xr:uid="{C79B1685-08FB-4DC2-B7F2-F20F5DF65E18}"/>
    <dataValidation allowBlank="1" showInputMessage="1" showErrorMessage="1" prompt="Es el producto de dividir el resultado del indicador para la vigencia (columna BV) entre la meta anual del indicador para la vigencia (columna BW)." sqref="CJ12" xr:uid="{8ED32CD9-C3F7-40CF-95EC-2C6C60F516A4}"/>
    <dataValidation allowBlank="1" showInputMessage="1" showErrorMessage="1" prompt="Registrar la meta anual formulada para el indicador, es decir, el valor de la columna S." sqref="CI12" xr:uid="{7C177A9E-1187-482B-8A2C-13C1FD1A96D1}"/>
    <dataValidation allowBlank="1" showInputMessage="1" showErrorMessage="1" prompt="Corresponde al porcentaje de avance acumulado, es decir, es el mismo valor calculado en la columna anterior (BU)._x000a_" sqref="CH12" xr:uid="{906EC22C-0D91-4486-B629-7CC392CFBC20}"/>
    <dataValidation allowBlank="1" showInputMessage="1" showErrorMessage="1" prompt="Es el producto de dividir el resultado del indicador acumulado (columna BS) entre lo programado del indicador acumulado (columna BT)._x000a_" sqref="CG12" xr:uid="{0B7332FD-14EE-41BA-BFCD-DC6D12B731B4}"/>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C8EDCED0-12A4-4A1C-911C-90CDF56A1AD3}"/>
    <dataValidation allowBlank="1" showInputMessage="1" showErrorMessage="1" prompt="Corresponde al avance ejecutado acumulado (constante; suma o promedio) o al último reporte de ejecución (creciente o decreciente) del indicador, según corresponda y de acuerdo a su periodicidad." sqref="CE12" xr:uid="{128326F5-1E3A-4F4E-9812-4AEE05257061}"/>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80E0EC66-029C-4857-9F5E-BAA25E3144B7}"/>
    <dataValidation type="list" allowBlank="1" showInputMessage="1" showErrorMessage="1" sqref="B110:B1048576" xr:uid="{3FED5941-5BD5-4982-B28E-A777F99E69C7}">
      <formula1>Procesos</formula1>
    </dataValidation>
    <dataValidation type="list" allowBlank="1" showInputMessage="1" showErrorMessage="1" sqref="P111:P1048576" xr:uid="{C7FFF7BB-F928-456C-B931-D75D3FDC2F30}">
      <formula1>TipoInd</formula1>
    </dataValidation>
    <dataValidation type="list" allowBlank="1" showInputMessage="1" showErrorMessage="1" sqref="C111:C1048576" xr:uid="{A75C316B-1031-4EBE-82AB-59DE1F5FBD26}">
      <formula1>Subsistema</formula1>
    </dataValidation>
    <dataValidation allowBlank="1" showInputMessage="1" showErrorMessage="1" prompt="Formúlese según las características y programación del indicador." sqref="CE10 CH10" xr:uid="{E4DFD330-342E-42D8-8717-77BC0F29B448}"/>
    <dataValidation type="list" allowBlank="1" showInputMessage="1" showErrorMessage="1" sqref="D110 E111:E1048576 D92" xr:uid="{EABC731F-7367-47D6-BF6F-F62FB64389C3}">
      <formula1>ObjEstratégico</formula1>
    </dataValidation>
    <dataValidation type="list" allowBlank="1" showInputMessage="1" showErrorMessage="1" sqref="C110 D111:D1048576" xr:uid="{ED922F1A-06B7-4F5B-A1C5-5BC3DD613CFE}">
      <formula1>ProyectoInv</formula1>
    </dataValidation>
    <dataValidation type="list" allowBlank="1" showInputMessage="1" showErrorMessage="1" sqref="P110 M111:N1048576" xr:uid="{44BB1BF4-B5FB-4CE9-AADD-DD52149FA24A}">
      <formula1>periodicidad</formula1>
    </dataValidation>
    <dataValidation type="list" allowBlank="1" showInputMessage="1" showErrorMessage="1" sqref="E7:E8" xr:uid="{FBB6DE14-7C56-4DB6-ABCC-57D44855D9C2}">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AW12 BB12 BG12 BL12 X12 BQ12 BV12 CA12 AC12 AH12 AM12 AR12" xr:uid="{A7445C6B-1D42-448F-AE24-75D68B85F96B}"/>
    <dataValidation allowBlank="1" showInputMessage="1" showErrorMessage="1" prompt="Corresponde a la operación matemática de la fórmula del indicador y que reflejará el resultado del indicador para el periodo de medición." sqref="BA12 BF12 BK12 BP12 BZ12 AB12 W12 BU12 AQ12 AL12 AG12 AV12" xr:uid="{21B7D887-5D79-418A-ADDF-598326C7349E}"/>
    <dataValidation allowBlank="1" showInputMessage="1" showErrorMessage="1" prompt="Corresponde a los resultados planificados para el periodo de medición. Todos los indicadores de gestión deben incluir programación." sqref="BE12 BJ12 BO12 BT12 BY12 AF12 AA12 V12 AU12 AP12 AK12 AZ12" xr:uid="{D5C789CE-762B-4E13-B065-6C67E374B248}"/>
    <dataValidation allowBlank="1" showInputMessage="1" showErrorMessage="1" prompt="Corresponde a los resultados obtenidos en el periodo de medición." sqref="BD12 BI12 BN12 BS12 BX12 U12 AE12 Z12 AJ12 AT12 AO12 AY12" xr:uid="{19D6C018-F169-43BE-BBF7-4B7E12511AB0}"/>
    <dataValidation allowBlank="1" showInputMessage="1" showErrorMessage="1" prompt="Es el resultado del indicador que se pretende alcanzar durante la vigencia, se debe tener como referencia la unidad de medida formulada para el indicador." sqref="T12" xr:uid="{2AADA80B-3693-4FB8-B185-94AC4EC47354}"/>
    <dataValidation allowBlank="1" showInputMessage="1" showErrorMessage="1" prompt="Debe coincidir con la unidad de medida del indicador para poder ser comparables." sqref="S12" xr:uid="{1519152D-6166-4438-92D2-69A6B9C91E6F}"/>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0AD80470-E973-4B99-A51A-65A312B37985}"/>
    <dataValidation allowBlank="1" showInputMessage="1" showErrorMessage="1" prompt="Es el elemento que soporta la medición del indicador, estos pueden ser; documento, base de datos, entre otros. " sqref="O12" xr:uid="{73012D98-19A6-4A71-A718-8EDBE91D67FC}"/>
    <dataValidation allowBlank="1" showInputMessage="1" showErrorMessage="1" prompt="Corresponde a la información a partir de la cual se obtienen los datos para el cálculo del indicador." sqref="L12" xr:uid="{CFDFB24E-2FC9-4727-9012-19065ADDA377}"/>
    <dataValidation allowBlank="1" showInputMessage="1" showErrorMessage="1" prompt="Relacionar la medida en la cual se obtiene el resultado del indicador, la cual para el presente formato se estandariza en &quot;Porcentaje&quot;." sqref="N12" xr:uid="{D234EB34-3680-44AB-9EE3-2D219B004A09}"/>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E27BF05B-270F-4EB1-A61B-F78A4BFA4C88}"/>
    <dataValidation allowBlank="1" showInputMessage="1" showErrorMessage="1" prompt="Hace referencia a la clasificación del indicador._x000a__x000a_De la lista desplegable seleccione una de las siguientes opciones: eficacia, eficiencia o efectividad." sqref="J12" xr:uid="{3F1278F2-A6A9-4611-9EFE-D3B68AAADEE9}"/>
    <dataValidation allowBlank="1" showInputMessage="1" showErrorMessage="1" prompt="Corresponde a la ecuación matemática que relaciona las variables del indicador (numerador/denominador)." sqref="K12" xr:uid="{2554BB19-07F8-40C7-9C89-654C00801699}"/>
    <dataValidation allowBlank="1" showInputMessage="1" showErrorMessage="1" prompt="Corresponde al aspecto clave de cuyo resultado depende el logro de la meta propuesta para el indicador." sqref="I12" xr:uid="{E461210B-A3E0-4D21-ADE5-3E9B498E0933}"/>
    <dataValidation allowBlank="1" showInputMessage="1" showErrorMessage="1" prompt="Describe al fin para el cual se formuló el indicador." sqref="H12" xr:uid="{92045693-172D-441E-AE7B-E23B62ADB042}"/>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586C9ECE-AE8F-4D8E-A7BB-87A689CECC0B}"/>
    <dataValidation allowBlank="1" showInputMessage="1" showErrorMessage="1" prompt="Hace referencia a la fecha de expedición de la circular mediante la cual se solicita la creación o actualización del indicador de gestión." sqref="F12" xr:uid="{9D05B989-6498-431C-810E-4740807936B3}"/>
    <dataValidation allowBlank="1" showInputMessage="1" showErrorMessage="1" prompt="Se refiere al código consecutivo que es asignado por la Subdirección de Diseño, Evaluación y Sistematización – Equipo del Sistema Integrado de Gestión." sqref="E12" xr:uid="{8281E47A-E017-49B9-B5D6-0C6B09CA3F07}"/>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06C0DC4B-7CD0-4E2F-8CC8-3D9AB8045AFA}"/>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2FE645E4-B6F3-4D59-A28A-CEA46125EA5C}"/>
    <dataValidation allowBlank="1" showInputMessage="1" showErrorMessage="1" prompt="Indicar el proceso institucional al cuál está asociado el indicador de gestión._x000a__x000a_De la lista despegable  seleccione el proceso." sqref="B12" xr:uid="{763E36DD-BE1C-4298-ABE5-CB395ED32D41}"/>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C10137AE-FD2E-4FA9-BEE0-AE243F2B16BF}"/>
    <dataValidation type="list" allowBlank="1" showInputMessage="1" showErrorMessage="1" sqref="T110 Q110:Q1048576 S54:S57" xr:uid="{B233DBD5-10B2-483F-A6B6-5F8ED8AC0A39}">
      <formula1>TipoMeta</formula1>
    </dataValidation>
  </dataValidation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18CDF-3FF0-4470-BA2C-16E8AA495EB7}">
  <dimension ref="A1:BA82"/>
  <sheetViews>
    <sheetView zoomScale="70" zoomScaleNormal="70" zoomScaleSheetLayoutView="70" zoomScalePageLayoutView="51" workbookViewId="0">
      <selection sqref="A1:B4"/>
    </sheetView>
  </sheetViews>
  <sheetFormatPr baseColWidth="10" defaultColWidth="11.42578125" defaultRowHeight="12.75" x14ac:dyDescent="0.2"/>
  <cols>
    <col min="1" max="1" width="15.28515625" style="700" customWidth="1"/>
    <col min="2" max="2" width="25" style="700" customWidth="1"/>
    <col min="3" max="3" width="27.140625" style="700" customWidth="1"/>
    <col min="4" max="4" width="15.28515625" style="700" customWidth="1"/>
    <col min="5" max="5" width="10.85546875" style="700" bestFit="1" customWidth="1"/>
    <col min="6" max="6" width="30.7109375" style="700" customWidth="1"/>
    <col min="7" max="7" width="47" style="700" customWidth="1"/>
    <col min="8" max="8" width="19.140625" style="700" customWidth="1"/>
    <col min="9" max="9" width="15.7109375" style="700" customWidth="1"/>
    <col min="10" max="10" width="15.140625" style="700" customWidth="1"/>
    <col min="11" max="11" width="10" style="700" customWidth="1"/>
    <col min="12" max="12" width="10.85546875" style="700" bestFit="1" customWidth="1"/>
    <col min="13" max="13" width="62.85546875" style="700" customWidth="1"/>
    <col min="14" max="14" width="10.85546875" style="700" customWidth="1"/>
    <col min="15" max="15" width="12.140625" style="700" customWidth="1"/>
    <col min="16" max="16" width="14.28515625" style="700" customWidth="1"/>
    <col min="17" max="17" width="10" style="700" customWidth="1"/>
    <col min="18" max="18" width="10.42578125" style="700" customWidth="1"/>
    <col min="19" max="19" width="11.7109375" style="700" customWidth="1"/>
    <col min="20" max="20" width="64.140625" style="700" customWidth="1"/>
    <col min="21" max="21" width="14.85546875" style="700" customWidth="1"/>
    <col min="22" max="22" width="27.140625" style="700" customWidth="1"/>
    <col min="23" max="23" width="15.42578125" style="700" customWidth="1"/>
    <col min="24" max="24" width="12.7109375" style="700" customWidth="1"/>
    <col min="25" max="25" width="14.85546875" style="700" customWidth="1"/>
    <col min="26" max="26" width="12.28515625" style="700" bestFit="1" customWidth="1"/>
    <col min="27" max="27" width="12.42578125" style="700" customWidth="1"/>
    <col min="28" max="28" width="89.28515625" style="700" customWidth="1"/>
    <col min="29" max="29" width="15.5703125" style="700" customWidth="1"/>
    <col min="30" max="30" width="34.7109375" style="700" customWidth="1"/>
    <col min="31" max="31" width="12.5703125" style="700" bestFit="1" customWidth="1"/>
    <col min="32" max="32" width="11.140625" style="700" bestFit="1" customWidth="1"/>
    <col min="33" max="33" width="12.5703125" style="700" customWidth="1"/>
    <col min="34" max="34" width="89.28515625" style="700" customWidth="1"/>
    <col min="35" max="35" width="15" style="700" customWidth="1"/>
    <col min="36" max="36" width="40" style="700" customWidth="1"/>
    <col min="37" max="37" width="10.7109375" style="700" bestFit="1" customWidth="1"/>
    <col min="38" max="38" width="12.85546875" style="700" customWidth="1"/>
    <col min="39" max="39" width="13.140625" style="700" customWidth="1"/>
    <col min="40" max="40" width="90" style="700" customWidth="1"/>
    <col min="41" max="41" width="15.140625" style="700" customWidth="1"/>
    <col min="42" max="42" width="34.7109375" style="700" customWidth="1"/>
    <col min="43" max="43" width="9.85546875" style="700" customWidth="1"/>
    <col min="44" max="44" width="13.140625" style="700" customWidth="1"/>
    <col min="45" max="45" width="12.5703125" style="700" customWidth="1"/>
    <col min="46" max="46" width="34.140625" style="700" customWidth="1"/>
    <col min="47" max="47" width="16.42578125" style="700" customWidth="1"/>
    <col min="48" max="48" width="34.7109375" style="700" customWidth="1"/>
    <col min="49" max="49" width="2.42578125" style="700" customWidth="1"/>
    <col min="50" max="52" width="11.42578125" style="700" customWidth="1"/>
    <col min="53" max="16384" width="11.42578125" style="700"/>
  </cols>
  <sheetData>
    <row r="1" spans="1:53" ht="21" customHeight="1" x14ac:dyDescent="0.2">
      <c r="A1" s="1085"/>
      <c r="B1" s="1085"/>
      <c r="C1" s="1086" t="s">
        <v>3418</v>
      </c>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8"/>
      <c r="AU1" s="696" t="s">
        <v>3419</v>
      </c>
      <c r="AV1" s="697" t="s">
        <v>3420</v>
      </c>
      <c r="AW1" s="698"/>
      <c r="AX1" s="699"/>
      <c r="AY1" s="699"/>
      <c r="AZ1" s="699"/>
      <c r="BA1" s="699"/>
    </row>
    <row r="2" spans="1:53" ht="21" customHeight="1" x14ac:dyDescent="0.2">
      <c r="A2" s="1085"/>
      <c r="B2" s="1085"/>
      <c r="C2" s="1089"/>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1"/>
      <c r="AU2" s="696" t="s">
        <v>3421</v>
      </c>
      <c r="AV2" s="697">
        <v>2</v>
      </c>
      <c r="AW2" s="698"/>
      <c r="AX2" s="699"/>
      <c r="AY2" s="699"/>
      <c r="AZ2" s="699"/>
      <c r="BA2" s="699"/>
    </row>
    <row r="3" spans="1:53" ht="21" customHeight="1" x14ac:dyDescent="0.2">
      <c r="A3" s="1085"/>
      <c r="B3" s="1085"/>
      <c r="C3" s="1089"/>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1"/>
      <c r="AU3" s="696" t="s">
        <v>3422</v>
      </c>
      <c r="AV3" s="697" t="s">
        <v>3423</v>
      </c>
      <c r="AW3" s="698"/>
      <c r="AX3" s="699"/>
      <c r="AY3" s="699"/>
      <c r="AZ3" s="699"/>
      <c r="BA3" s="699"/>
    </row>
    <row r="4" spans="1:53" ht="21" customHeight="1" x14ac:dyDescent="0.2">
      <c r="A4" s="1085"/>
      <c r="B4" s="1085"/>
      <c r="C4" s="1092"/>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4"/>
      <c r="AU4" s="696" t="s">
        <v>3424</v>
      </c>
      <c r="AV4" s="697" t="s">
        <v>3425</v>
      </c>
      <c r="AW4" s="698"/>
      <c r="AX4" s="699"/>
      <c r="AY4" s="699"/>
      <c r="AZ4" s="699"/>
      <c r="BA4" s="699"/>
    </row>
    <row r="5" spans="1:53" x14ac:dyDescent="0.2">
      <c r="A5" s="1095"/>
      <c r="B5" s="1095"/>
      <c r="C5" s="1095"/>
      <c r="D5" s="1095"/>
      <c r="E5" s="1095"/>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U5" s="1095"/>
      <c r="AV5" s="701"/>
      <c r="AW5" s="698"/>
      <c r="AX5" s="699"/>
      <c r="AY5" s="699"/>
      <c r="AZ5" s="699"/>
      <c r="BA5" s="699"/>
    </row>
    <row r="6" spans="1:53" x14ac:dyDescent="0.2">
      <c r="A6" s="1096" t="s">
        <v>3426</v>
      </c>
      <c r="B6" s="1096"/>
      <c r="C6" s="702" t="s">
        <v>3427</v>
      </c>
      <c r="D6" s="703"/>
      <c r="E6" s="703"/>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c r="AJ6" s="701"/>
      <c r="AK6" s="701"/>
      <c r="AL6" s="701"/>
      <c r="AM6" s="701"/>
      <c r="AN6" s="701"/>
      <c r="AO6" s="701"/>
      <c r="AP6" s="701"/>
      <c r="AQ6" s="701"/>
      <c r="AR6" s="701"/>
      <c r="AS6" s="701"/>
      <c r="AT6" s="701"/>
      <c r="AU6" s="701"/>
      <c r="AV6" s="701"/>
      <c r="AW6" s="698"/>
      <c r="AX6" s="699"/>
      <c r="AY6" s="699"/>
      <c r="AZ6" s="699"/>
      <c r="BA6" s="699"/>
    </row>
    <row r="7" spans="1:53" x14ac:dyDescent="0.2">
      <c r="A7" s="701"/>
      <c r="B7" s="701"/>
      <c r="C7" s="701"/>
      <c r="D7" s="701"/>
      <c r="E7" s="701"/>
      <c r="F7" s="701"/>
      <c r="G7" s="701"/>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698"/>
      <c r="AX7" s="699"/>
      <c r="AY7" s="699"/>
      <c r="AZ7" s="699"/>
      <c r="BA7" s="699"/>
    </row>
    <row r="8" spans="1:53" ht="26.25" customHeight="1" x14ac:dyDescent="0.2">
      <c r="A8" s="1097" t="s">
        <v>3428</v>
      </c>
      <c r="B8" s="1098"/>
      <c r="C8" s="1098"/>
      <c r="D8" s="1098"/>
      <c r="E8" s="1098"/>
      <c r="F8" s="1098"/>
      <c r="G8" s="1098"/>
      <c r="H8" s="1098"/>
      <c r="I8" s="1098"/>
      <c r="J8" s="1098"/>
      <c r="K8" s="1098"/>
      <c r="L8" s="1099"/>
      <c r="M8" s="1100" t="s">
        <v>3429</v>
      </c>
      <c r="N8" s="1101"/>
      <c r="O8" s="1101"/>
      <c r="P8" s="1101"/>
      <c r="Q8" s="1101"/>
      <c r="R8" s="1101"/>
      <c r="S8" s="1101"/>
      <c r="T8" s="1101"/>
      <c r="U8" s="1101"/>
      <c r="V8" s="1101"/>
      <c r="W8" s="1101"/>
      <c r="X8" s="1101"/>
      <c r="Y8" s="1102"/>
      <c r="Z8" s="1103" t="s">
        <v>3430</v>
      </c>
      <c r="AA8" s="1103"/>
      <c r="AB8" s="1103"/>
      <c r="AC8" s="1103"/>
      <c r="AD8" s="1103"/>
      <c r="AE8" s="1103"/>
      <c r="AF8" s="1103"/>
      <c r="AG8" s="1103"/>
      <c r="AH8" s="1103"/>
      <c r="AI8" s="1103"/>
      <c r="AJ8" s="1103"/>
      <c r="AK8" s="1103"/>
      <c r="AL8" s="1103"/>
      <c r="AM8" s="1103"/>
      <c r="AN8" s="1103"/>
      <c r="AO8" s="1103"/>
      <c r="AP8" s="1103"/>
      <c r="AQ8" s="1103"/>
      <c r="AR8" s="1103"/>
      <c r="AS8" s="1103"/>
      <c r="AT8" s="1103"/>
      <c r="AU8" s="1103"/>
      <c r="AV8" s="1103"/>
      <c r="AW8" s="704"/>
    </row>
    <row r="9" spans="1:53" s="706" customFormat="1" ht="46.5" customHeight="1" x14ac:dyDescent="0.25">
      <c r="A9" s="1084" t="s">
        <v>3431</v>
      </c>
      <c r="B9" s="1084" t="s">
        <v>3432</v>
      </c>
      <c r="C9" s="1084" t="s">
        <v>3433</v>
      </c>
      <c r="D9" s="1084" t="s">
        <v>3434</v>
      </c>
      <c r="E9" s="1084" t="s">
        <v>3435</v>
      </c>
      <c r="F9" s="1084" t="s">
        <v>3436</v>
      </c>
      <c r="G9" s="1080" t="s">
        <v>3437</v>
      </c>
      <c r="H9" s="1080" t="s">
        <v>3438</v>
      </c>
      <c r="I9" s="1076" t="s">
        <v>3439</v>
      </c>
      <c r="J9" s="1082" t="s">
        <v>3440</v>
      </c>
      <c r="K9" s="1083"/>
      <c r="L9" s="1083"/>
      <c r="M9" s="1073" t="s">
        <v>3441</v>
      </c>
      <c r="N9" s="1073" t="s">
        <v>3442</v>
      </c>
      <c r="O9" s="1073" t="s">
        <v>3443</v>
      </c>
      <c r="P9" s="1074" t="s">
        <v>3444</v>
      </c>
      <c r="Q9" s="1074"/>
      <c r="R9" s="1074"/>
      <c r="S9" s="1075" t="s">
        <v>3445</v>
      </c>
      <c r="T9" s="1077" t="s">
        <v>3446</v>
      </c>
      <c r="U9" s="1078"/>
      <c r="V9" s="1078"/>
      <c r="W9" s="1078"/>
      <c r="X9" s="1078"/>
      <c r="Y9" s="1079"/>
      <c r="Z9" s="1070" t="s">
        <v>3447</v>
      </c>
      <c r="AA9" s="1071"/>
      <c r="AB9" s="1071"/>
      <c r="AC9" s="1071"/>
      <c r="AD9" s="1072"/>
      <c r="AE9" s="1070" t="s">
        <v>3448</v>
      </c>
      <c r="AF9" s="1071"/>
      <c r="AG9" s="1071"/>
      <c r="AH9" s="1071"/>
      <c r="AI9" s="1071"/>
      <c r="AJ9" s="1072"/>
      <c r="AK9" s="1070" t="s">
        <v>3449</v>
      </c>
      <c r="AL9" s="1071"/>
      <c r="AM9" s="1071"/>
      <c r="AN9" s="1071"/>
      <c r="AO9" s="1071"/>
      <c r="AP9" s="1072"/>
      <c r="AQ9" s="1070" t="s">
        <v>3450</v>
      </c>
      <c r="AR9" s="1071"/>
      <c r="AS9" s="1071"/>
      <c r="AT9" s="1071"/>
      <c r="AU9" s="1071"/>
      <c r="AV9" s="1072"/>
      <c r="AW9" s="705"/>
    </row>
    <row r="10" spans="1:53" ht="46.5" customHeight="1" x14ac:dyDescent="0.2">
      <c r="A10" s="1080"/>
      <c r="B10" s="1080"/>
      <c r="C10" s="1080"/>
      <c r="D10" s="1080"/>
      <c r="E10" s="1080"/>
      <c r="F10" s="1080"/>
      <c r="G10" s="1081"/>
      <c r="H10" s="1081"/>
      <c r="I10" s="1073"/>
      <c r="J10" s="707" t="s">
        <v>3451</v>
      </c>
      <c r="K10" s="707" t="s">
        <v>3452</v>
      </c>
      <c r="L10" s="707" t="s">
        <v>3453</v>
      </c>
      <c r="M10" s="1073"/>
      <c r="N10" s="1073"/>
      <c r="O10" s="1073"/>
      <c r="P10" s="707" t="s">
        <v>3451</v>
      </c>
      <c r="Q10" s="707" t="s">
        <v>3452</v>
      </c>
      <c r="R10" s="707" t="s">
        <v>3453</v>
      </c>
      <c r="S10" s="1076"/>
      <c r="T10" s="707" t="s">
        <v>3454</v>
      </c>
      <c r="U10" s="707" t="s">
        <v>3455</v>
      </c>
      <c r="V10" s="707" t="s">
        <v>3456</v>
      </c>
      <c r="W10" s="708" t="s">
        <v>1720</v>
      </c>
      <c r="X10" s="708" t="s">
        <v>3457</v>
      </c>
      <c r="Y10" s="708" t="s">
        <v>3458</v>
      </c>
      <c r="Z10" s="709" t="s">
        <v>3459</v>
      </c>
      <c r="AA10" s="709" t="s">
        <v>3460</v>
      </c>
      <c r="AB10" s="709" t="s">
        <v>3461</v>
      </c>
      <c r="AC10" s="709" t="s">
        <v>3462</v>
      </c>
      <c r="AD10" s="710" t="s">
        <v>3463</v>
      </c>
      <c r="AE10" s="709" t="s">
        <v>3459</v>
      </c>
      <c r="AF10" s="709" t="s">
        <v>3460</v>
      </c>
      <c r="AG10" s="709" t="s">
        <v>3464</v>
      </c>
      <c r="AH10" s="709" t="s">
        <v>3461</v>
      </c>
      <c r="AI10" s="709" t="s">
        <v>3462</v>
      </c>
      <c r="AJ10" s="710" t="s">
        <v>3463</v>
      </c>
      <c r="AK10" s="709" t="s">
        <v>3459</v>
      </c>
      <c r="AL10" s="709" t="s">
        <v>3460</v>
      </c>
      <c r="AM10" s="709" t="s">
        <v>3464</v>
      </c>
      <c r="AN10" s="709" t="s">
        <v>3461</v>
      </c>
      <c r="AO10" s="709" t="s">
        <v>3462</v>
      </c>
      <c r="AP10" s="710" t="s">
        <v>3463</v>
      </c>
      <c r="AQ10" s="709" t="s">
        <v>3459</v>
      </c>
      <c r="AR10" s="709" t="s">
        <v>3460</v>
      </c>
      <c r="AS10" s="709" t="s">
        <v>3464</v>
      </c>
      <c r="AT10" s="709" t="s">
        <v>3461</v>
      </c>
      <c r="AU10" s="709" t="s">
        <v>3462</v>
      </c>
      <c r="AV10" s="710" t="s">
        <v>3463</v>
      </c>
    </row>
    <row r="11" spans="1:53" s="724" customFormat="1" ht="225.75" customHeight="1" x14ac:dyDescent="0.2">
      <c r="A11" s="1001" t="s">
        <v>212</v>
      </c>
      <c r="B11" s="1001" t="s">
        <v>3465</v>
      </c>
      <c r="C11" s="711" t="s">
        <v>3466</v>
      </c>
      <c r="D11" s="712" t="s">
        <v>1962</v>
      </c>
      <c r="E11" s="713" t="s">
        <v>3467</v>
      </c>
      <c r="F11" s="711" t="s">
        <v>3468</v>
      </c>
      <c r="G11" s="711" t="s">
        <v>3469</v>
      </c>
      <c r="H11" s="711" t="s">
        <v>3470</v>
      </c>
      <c r="I11" s="714" t="s">
        <v>3471</v>
      </c>
      <c r="J11" s="711" t="s">
        <v>3472</v>
      </c>
      <c r="K11" s="711" t="s">
        <v>3473</v>
      </c>
      <c r="L11" s="715" t="str">
        <f>VLOOKUP(J11,'[15]2. Anexos'!$B$35:$G$41,(HLOOKUP(K11,'[15]2. Anexos'!$C$35:$G$36,2,0)),0)</f>
        <v>Alto</v>
      </c>
      <c r="M11" s="716" t="s">
        <v>3474</v>
      </c>
      <c r="N11" s="717" t="s">
        <v>3475</v>
      </c>
      <c r="O11" s="717" t="s">
        <v>3476</v>
      </c>
      <c r="P11" s="711" t="s">
        <v>3472</v>
      </c>
      <c r="Q11" s="711" t="s">
        <v>3473</v>
      </c>
      <c r="R11" s="715" t="str">
        <f>VLOOKUP(P11,'[15]2. Anexos'!$B$35:$G$41,(HLOOKUP(Q11,'[15]2. Anexos'!$C$35:$G$36,2,0)),0)</f>
        <v>Alto</v>
      </c>
      <c r="S11" s="713" t="s">
        <v>3477</v>
      </c>
      <c r="T11" s="716" t="s">
        <v>3474</v>
      </c>
      <c r="U11" s="717" t="s">
        <v>3478</v>
      </c>
      <c r="V11" s="718" t="s">
        <v>3479</v>
      </c>
      <c r="W11" s="719">
        <v>1</v>
      </c>
      <c r="X11" s="720">
        <v>44621</v>
      </c>
      <c r="Y11" s="720">
        <v>44926</v>
      </c>
      <c r="Z11" s="480">
        <v>44651</v>
      </c>
      <c r="AA11" s="481">
        <v>0.1</v>
      </c>
      <c r="AB11" s="716" t="s">
        <v>3480</v>
      </c>
      <c r="AC11" s="717" t="s">
        <v>3481</v>
      </c>
      <c r="AD11" s="711" t="s">
        <v>3482</v>
      </c>
      <c r="AE11" s="482">
        <v>44742</v>
      </c>
      <c r="AF11" s="481">
        <v>0.3</v>
      </c>
      <c r="AG11" s="481">
        <v>0.4</v>
      </c>
      <c r="AH11" s="716" t="s">
        <v>3483</v>
      </c>
      <c r="AI11" s="717" t="s">
        <v>3481</v>
      </c>
      <c r="AJ11" s="711" t="s">
        <v>3484</v>
      </c>
      <c r="AK11" s="482">
        <v>44834</v>
      </c>
      <c r="AL11" s="481">
        <v>0.3</v>
      </c>
      <c r="AM11" s="481">
        <v>0.7</v>
      </c>
      <c r="AN11" s="721" t="s">
        <v>4108</v>
      </c>
      <c r="AO11" s="722" t="s">
        <v>3481</v>
      </c>
      <c r="AP11" s="723" t="s">
        <v>4109</v>
      </c>
      <c r="AQ11" s="480"/>
      <c r="AR11" s="483"/>
      <c r="AS11" s="483"/>
      <c r="AT11" s="711"/>
      <c r="AU11" s="717"/>
      <c r="AV11" s="711"/>
    </row>
    <row r="12" spans="1:53" s="724" customFormat="1" ht="165.75" x14ac:dyDescent="0.2">
      <c r="A12" s="1002"/>
      <c r="B12" s="1002"/>
      <c r="C12" s="725" t="s">
        <v>3485</v>
      </c>
      <c r="D12" s="712" t="s">
        <v>1962</v>
      </c>
      <c r="E12" s="726" t="s">
        <v>3486</v>
      </c>
      <c r="F12" s="727" t="s">
        <v>3487</v>
      </c>
      <c r="G12" s="727" t="s">
        <v>3488</v>
      </c>
      <c r="H12" s="727" t="s">
        <v>3489</v>
      </c>
      <c r="I12" s="728" t="s">
        <v>3490</v>
      </c>
      <c r="J12" s="727" t="s">
        <v>3491</v>
      </c>
      <c r="K12" s="727" t="s">
        <v>3492</v>
      </c>
      <c r="L12" s="729" t="str">
        <f>VLOOKUP(J12,'[15]2. Anexos'!$B$35:$G$41,(HLOOKUP(K12,'[15]2. Anexos'!$C$35:$G$36,2,0)),0)</f>
        <v>Moderado</v>
      </c>
      <c r="M12" s="716" t="s">
        <v>3493</v>
      </c>
      <c r="N12" s="727" t="s">
        <v>3475</v>
      </c>
      <c r="O12" s="727" t="s">
        <v>3476</v>
      </c>
      <c r="P12" s="727" t="s">
        <v>3472</v>
      </c>
      <c r="Q12" s="727" t="s">
        <v>3492</v>
      </c>
      <c r="R12" s="729" t="str">
        <f>VLOOKUP(P12,'[15]2. Anexos'!$B$35:$G$41,(HLOOKUP(Q12,'[15]2. Anexos'!$C$35:$G$36,2,0)),0)</f>
        <v>Moderado</v>
      </c>
      <c r="S12" s="730" t="s">
        <v>3494</v>
      </c>
      <c r="T12" s="716" t="s">
        <v>3493</v>
      </c>
      <c r="U12" s="727" t="s">
        <v>3495</v>
      </c>
      <c r="V12" s="731" t="s">
        <v>3496</v>
      </c>
      <c r="W12" s="732">
        <v>1</v>
      </c>
      <c r="X12" s="733">
        <v>44621</v>
      </c>
      <c r="Y12" s="733">
        <v>44926</v>
      </c>
      <c r="Z12" s="484">
        <v>44651</v>
      </c>
      <c r="AA12" s="485">
        <v>1</v>
      </c>
      <c r="AB12" s="725" t="s">
        <v>3497</v>
      </c>
      <c r="AC12" s="727" t="s">
        <v>3481</v>
      </c>
      <c r="AD12" s="725" t="s">
        <v>3498</v>
      </c>
      <c r="AE12" s="486">
        <v>44742</v>
      </c>
      <c r="AF12" s="485">
        <v>1</v>
      </c>
      <c r="AG12" s="485">
        <v>1</v>
      </c>
      <c r="AH12" s="725" t="s">
        <v>3499</v>
      </c>
      <c r="AI12" s="727" t="s">
        <v>3481</v>
      </c>
      <c r="AJ12" s="725" t="s">
        <v>3500</v>
      </c>
      <c r="AK12" s="482">
        <v>44834</v>
      </c>
      <c r="AL12" s="485">
        <v>1</v>
      </c>
      <c r="AM12" s="485">
        <v>1</v>
      </c>
      <c r="AN12" s="504" t="s">
        <v>4110</v>
      </c>
      <c r="AO12" s="734" t="s">
        <v>3481</v>
      </c>
      <c r="AP12" s="504" t="s">
        <v>4111</v>
      </c>
      <c r="AQ12" s="484"/>
      <c r="AR12" s="487"/>
      <c r="AS12" s="487"/>
      <c r="AT12" s="725"/>
      <c r="AU12" s="727"/>
      <c r="AV12" s="725"/>
    </row>
    <row r="13" spans="1:53" s="724" customFormat="1" ht="255" x14ac:dyDescent="0.2">
      <c r="A13" s="1003"/>
      <c r="B13" s="1003"/>
      <c r="C13" s="725" t="s">
        <v>3501</v>
      </c>
      <c r="D13" s="712" t="s">
        <v>1962</v>
      </c>
      <c r="E13" s="735" t="s">
        <v>3502</v>
      </c>
      <c r="F13" s="727" t="s">
        <v>3503</v>
      </c>
      <c r="G13" s="718" t="s">
        <v>3504</v>
      </c>
      <c r="H13" s="717" t="s">
        <v>3470</v>
      </c>
      <c r="I13" s="728" t="s">
        <v>3505</v>
      </c>
      <c r="J13" s="727" t="s">
        <v>3491</v>
      </c>
      <c r="K13" s="727" t="s">
        <v>3506</v>
      </c>
      <c r="L13" s="736" t="str">
        <f>VLOOKUP(J13,'[15]2. Anexos'!$B$35:$G$41,(HLOOKUP(K13,'[15]2. Anexos'!$C$35:$G$36,2,0)),0)</f>
        <v>Moderado</v>
      </c>
      <c r="M13" s="716" t="s">
        <v>3507</v>
      </c>
      <c r="N13" s="727" t="s">
        <v>3508</v>
      </c>
      <c r="O13" s="727" t="s">
        <v>3509</v>
      </c>
      <c r="P13" s="727" t="s">
        <v>3472</v>
      </c>
      <c r="Q13" s="727" t="s">
        <v>3492</v>
      </c>
      <c r="R13" s="736" t="str">
        <f>VLOOKUP(P13,'[15]2. Anexos'!$B$35:$G$41,(HLOOKUP(Q13,'[15]2. Anexos'!$C$35:$G$36,2,0)),0)</f>
        <v>Moderado</v>
      </c>
      <c r="S13" s="730" t="s">
        <v>3494</v>
      </c>
      <c r="T13" s="716" t="s">
        <v>3510</v>
      </c>
      <c r="U13" s="731" t="s">
        <v>3511</v>
      </c>
      <c r="V13" s="737" t="s">
        <v>3512</v>
      </c>
      <c r="W13" s="732">
        <v>1</v>
      </c>
      <c r="X13" s="733">
        <v>44621</v>
      </c>
      <c r="Y13" s="733">
        <v>44926</v>
      </c>
      <c r="Z13" s="484">
        <v>44651</v>
      </c>
      <c r="AA13" s="485">
        <v>1</v>
      </c>
      <c r="AB13" s="738" t="s">
        <v>3513</v>
      </c>
      <c r="AC13" s="727" t="s">
        <v>3481</v>
      </c>
      <c r="AD13" s="725" t="s">
        <v>3514</v>
      </c>
      <c r="AE13" s="486">
        <v>44742</v>
      </c>
      <c r="AF13" s="485">
        <v>1</v>
      </c>
      <c r="AG13" s="485">
        <v>1</v>
      </c>
      <c r="AH13" s="738" t="s">
        <v>3515</v>
      </c>
      <c r="AI13" s="727" t="s">
        <v>3481</v>
      </c>
      <c r="AJ13" s="711" t="s">
        <v>3484</v>
      </c>
      <c r="AK13" s="482">
        <v>44834</v>
      </c>
      <c r="AL13" s="485">
        <v>1</v>
      </c>
      <c r="AM13" s="485">
        <v>1</v>
      </c>
      <c r="AN13" s="739" t="s">
        <v>4112</v>
      </c>
      <c r="AO13" s="734" t="s">
        <v>3481</v>
      </c>
      <c r="AP13" s="504" t="s">
        <v>4111</v>
      </c>
      <c r="AQ13" s="484"/>
      <c r="AR13" s="487"/>
      <c r="AS13" s="487"/>
      <c r="AT13" s="725"/>
      <c r="AU13" s="727"/>
      <c r="AV13" s="725"/>
    </row>
    <row r="14" spans="1:53" s="724" customFormat="1" ht="267.75" x14ac:dyDescent="0.2">
      <c r="A14" s="1001" t="s">
        <v>3516</v>
      </c>
      <c r="B14" s="1016" t="s">
        <v>3517</v>
      </c>
      <c r="C14" s="725" t="s">
        <v>3518</v>
      </c>
      <c r="D14" s="725" t="s">
        <v>3519</v>
      </c>
      <c r="E14" s="735" t="s">
        <v>3520</v>
      </c>
      <c r="F14" s="725" t="s">
        <v>3521</v>
      </c>
      <c r="G14" s="727" t="s">
        <v>3522</v>
      </c>
      <c r="H14" s="725" t="s">
        <v>3489</v>
      </c>
      <c r="I14" s="740" t="s">
        <v>3490</v>
      </c>
      <c r="J14" s="725" t="s">
        <v>3472</v>
      </c>
      <c r="K14" s="725" t="s">
        <v>3492</v>
      </c>
      <c r="L14" s="736" t="str">
        <f>VLOOKUP(J14,'[16]2. Anexos'!$B$35:$G$41,(HLOOKUP(K14,'[16]2. Anexos'!$C$35:$G$36,2,0)),0)</f>
        <v>Moderado</v>
      </c>
      <c r="M14" s="737" t="s">
        <v>3523</v>
      </c>
      <c r="N14" s="727" t="s">
        <v>3475</v>
      </c>
      <c r="O14" s="727" t="s">
        <v>3476</v>
      </c>
      <c r="P14" s="725" t="s">
        <v>3472</v>
      </c>
      <c r="Q14" s="725" t="s">
        <v>3492</v>
      </c>
      <c r="R14" s="736" t="str">
        <f>VLOOKUP(P14,'[16]2. Anexos'!$B$35:$G$41,(HLOOKUP(Q14,'[16]2. Anexos'!$C$35:$G$36,2,0)),0)</f>
        <v>Moderado</v>
      </c>
      <c r="S14" s="730" t="s">
        <v>3494</v>
      </c>
      <c r="T14" s="737" t="s">
        <v>3524</v>
      </c>
      <c r="U14" s="725" t="s">
        <v>3525</v>
      </c>
      <c r="V14" s="725" t="s">
        <v>3526</v>
      </c>
      <c r="W14" s="741">
        <v>1</v>
      </c>
      <c r="X14" s="733">
        <v>44620</v>
      </c>
      <c r="Y14" s="733">
        <v>44926</v>
      </c>
      <c r="Z14" s="484">
        <v>44652</v>
      </c>
      <c r="AA14" s="485">
        <v>0.09</v>
      </c>
      <c r="AB14" s="725" t="s">
        <v>3527</v>
      </c>
      <c r="AC14" s="727" t="s">
        <v>3481</v>
      </c>
      <c r="AD14" s="725" t="s">
        <v>3528</v>
      </c>
      <c r="AE14" s="484">
        <v>44743</v>
      </c>
      <c r="AF14" s="485">
        <v>0.27</v>
      </c>
      <c r="AG14" s="485">
        <v>0.36</v>
      </c>
      <c r="AH14" s="725" t="s">
        <v>3529</v>
      </c>
      <c r="AI14" s="727" t="s">
        <v>3481</v>
      </c>
      <c r="AJ14" s="725" t="s">
        <v>3530</v>
      </c>
      <c r="AK14" s="486">
        <v>44835</v>
      </c>
      <c r="AL14" s="485">
        <v>0.27</v>
      </c>
      <c r="AM14" s="485">
        <v>0.63</v>
      </c>
      <c r="AN14" s="725" t="s">
        <v>4113</v>
      </c>
      <c r="AO14" s="727" t="s">
        <v>3481</v>
      </c>
      <c r="AP14" s="725" t="s">
        <v>4114</v>
      </c>
      <c r="AQ14" s="484"/>
      <c r="AR14" s="487"/>
      <c r="AS14" s="487"/>
      <c r="AT14" s="725"/>
      <c r="AU14" s="727"/>
      <c r="AV14" s="725"/>
    </row>
    <row r="15" spans="1:53" s="724" customFormat="1" ht="242.25" x14ac:dyDescent="0.2">
      <c r="A15" s="1002"/>
      <c r="B15" s="1017"/>
      <c r="C15" s="1007" t="s">
        <v>3531</v>
      </c>
      <c r="D15" s="1016" t="s">
        <v>3519</v>
      </c>
      <c r="E15" s="1027" t="s">
        <v>3532</v>
      </c>
      <c r="F15" s="725" t="s">
        <v>3533</v>
      </c>
      <c r="G15" s="1001" t="s">
        <v>3534</v>
      </c>
      <c r="H15" s="1016" t="s">
        <v>3489</v>
      </c>
      <c r="I15" s="1025" t="s">
        <v>3490</v>
      </c>
      <c r="J15" s="1016" t="s">
        <v>3472</v>
      </c>
      <c r="K15" s="1016" t="s">
        <v>3492</v>
      </c>
      <c r="L15" s="1068" t="str">
        <f>VLOOKUP(J15,'[16]2. Anexos'!$B$35:$G$41,(HLOOKUP(K15,'[16]2. Anexos'!$C$35:$G$36,2,0)),0)</f>
        <v>Moderado</v>
      </c>
      <c r="M15" s="742" t="s">
        <v>3535</v>
      </c>
      <c r="N15" s="711" t="s">
        <v>3475</v>
      </c>
      <c r="O15" s="711" t="s">
        <v>3476</v>
      </c>
      <c r="P15" s="1001" t="s">
        <v>3536</v>
      </c>
      <c r="Q15" s="1001" t="s">
        <v>3492</v>
      </c>
      <c r="R15" s="1010" t="str">
        <f>VLOOKUP(P15,'[16]2. Anexos'!$B$35:$G$41,(HLOOKUP(Q15,'[16]2. Anexos'!$C$35:$G$36,2,0)),0)</f>
        <v>Bajo</v>
      </c>
      <c r="S15" s="998" t="s">
        <v>3494</v>
      </c>
      <c r="T15" s="742" t="s">
        <v>3535</v>
      </c>
      <c r="U15" s="725" t="s">
        <v>3537</v>
      </c>
      <c r="V15" s="742" t="s">
        <v>3538</v>
      </c>
      <c r="W15" s="741">
        <v>1</v>
      </c>
      <c r="X15" s="733">
        <v>44620</v>
      </c>
      <c r="Y15" s="733">
        <v>44926</v>
      </c>
      <c r="Z15" s="484">
        <v>44652</v>
      </c>
      <c r="AA15" s="485">
        <v>0.17</v>
      </c>
      <c r="AB15" s="725" t="s">
        <v>3539</v>
      </c>
      <c r="AC15" s="1001" t="s">
        <v>3481</v>
      </c>
      <c r="AD15" s="725" t="s">
        <v>3540</v>
      </c>
      <c r="AE15" s="484">
        <v>44743</v>
      </c>
      <c r="AF15" s="485">
        <v>0.33</v>
      </c>
      <c r="AG15" s="485">
        <v>0.5</v>
      </c>
      <c r="AH15" s="725" t="s">
        <v>3541</v>
      </c>
      <c r="AI15" s="1001" t="s">
        <v>3481</v>
      </c>
      <c r="AJ15" s="725" t="s">
        <v>3542</v>
      </c>
      <c r="AK15" s="486">
        <v>44835</v>
      </c>
      <c r="AL15" s="485">
        <v>0.17</v>
      </c>
      <c r="AM15" s="485">
        <v>0.67</v>
      </c>
      <c r="AN15" s="725" t="s">
        <v>4115</v>
      </c>
      <c r="AO15" s="1001" t="s">
        <v>3481</v>
      </c>
      <c r="AP15" s="725" t="s">
        <v>4116</v>
      </c>
      <c r="AQ15" s="484"/>
      <c r="AR15" s="487"/>
      <c r="AS15" s="487"/>
      <c r="AT15" s="725"/>
      <c r="AU15" s="727"/>
      <c r="AV15" s="725"/>
    </row>
    <row r="16" spans="1:53" s="724" customFormat="1" ht="255" x14ac:dyDescent="0.2">
      <c r="A16" s="1003"/>
      <c r="B16" s="1018"/>
      <c r="C16" s="1009"/>
      <c r="D16" s="1018"/>
      <c r="E16" s="1028"/>
      <c r="F16" s="725" t="s">
        <v>3543</v>
      </c>
      <c r="G16" s="1003"/>
      <c r="H16" s="1018"/>
      <c r="I16" s="1026"/>
      <c r="J16" s="1018"/>
      <c r="K16" s="1018"/>
      <c r="L16" s="1069"/>
      <c r="M16" s="725" t="s">
        <v>3544</v>
      </c>
      <c r="N16" s="711" t="s">
        <v>3475</v>
      </c>
      <c r="O16" s="711" t="s">
        <v>3476</v>
      </c>
      <c r="P16" s="1003"/>
      <c r="Q16" s="1003"/>
      <c r="R16" s="1015"/>
      <c r="S16" s="1000"/>
      <c r="T16" s="725" t="s">
        <v>3544</v>
      </c>
      <c r="U16" s="725" t="s">
        <v>3545</v>
      </c>
      <c r="V16" s="742" t="s">
        <v>3546</v>
      </c>
      <c r="W16" s="741">
        <v>1</v>
      </c>
      <c r="X16" s="733">
        <v>44620</v>
      </c>
      <c r="Y16" s="733">
        <v>44926</v>
      </c>
      <c r="Z16" s="484">
        <v>44652</v>
      </c>
      <c r="AA16" s="485">
        <v>0.09</v>
      </c>
      <c r="AB16" s="725" t="s">
        <v>3547</v>
      </c>
      <c r="AC16" s="1003"/>
      <c r="AD16" s="725" t="s">
        <v>3548</v>
      </c>
      <c r="AE16" s="484">
        <v>44743</v>
      </c>
      <c r="AF16" s="485">
        <v>0.27</v>
      </c>
      <c r="AG16" s="485">
        <v>0.54</v>
      </c>
      <c r="AH16" s="725" t="s">
        <v>3549</v>
      </c>
      <c r="AI16" s="1003"/>
      <c r="AJ16" s="725" t="s">
        <v>3550</v>
      </c>
      <c r="AK16" s="484">
        <v>44835</v>
      </c>
      <c r="AL16" s="487">
        <v>0.27</v>
      </c>
      <c r="AM16" s="487">
        <v>0.81</v>
      </c>
      <c r="AN16" s="725" t="s">
        <v>4117</v>
      </c>
      <c r="AO16" s="1003"/>
      <c r="AP16" s="725" t="s">
        <v>4118</v>
      </c>
      <c r="AQ16" s="484"/>
      <c r="AR16" s="487"/>
      <c r="AS16" s="487"/>
      <c r="AT16" s="725"/>
      <c r="AU16" s="727"/>
      <c r="AV16" s="725"/>
    </row>
    <row r="17" spans="1:48" s="724" customFormat="1" ht="216.75" x14ac:dyDescent="0.2">
      <c r="A17" s="725" t="s">
        <v>3551</v>
      </c>
      <c r="B17" s="725" t="s">
        <v>3552</v>
      </c>
      <c r="C17" s="725" t="s">
        <v>3553</v>
      </c>
      <c r="D17" s="727" t="s">
        <v>1962</v>
      </c>
      <c r="E17" s="726" t="s">
        <v>3554</v>
      </c>
      <c r="F17" s="725" t="s">
        <v>3555</v>
      </c>
      <c r="G17" s="743" t="s">
        <v>3556</v>
      </c>
      <c r="H17" s="725" t="s">
        <v>3470</v>
      </c>
      <c r="I17" s="740" t="s">
        <v>3490</v>
      </c>
      <c r="J17" s="725" t="s">
        <v>3491</v>
      </c>
      <c r="K17" s="725" t="s">
        <v>3492</v>
      </c>
      <c r="L17" s="736" t="str">
        <f>VLOOKUP(J17,'[17]2. Anexos'!$B$35:$G$41,(HLOOKUP(K17,'[17]2. Anexos'!$C$35:$G$36,2,0)),0)</f>
        <v>Moderado</v>
      </c>
      <c r="M17" s="725" t="s">
        <v>3557</v>
      </c>
      <c r="N17" s="727" t="s">
        <v>3475</v>
      </c>
      <c r="O17" s="727" t="s">
        <v>3476</v>
      </c>
      <c r="P17" s="725" t="s">
        <v>3472</v>
      </c>
      <c r="Q17" s="725" t="s">
        <v>3492</v>
      </c>
      <c r="R17" s="736" t="str">
        <f>VLOOKUP(P17,'[17]2. Anexos'!$B$35:$G$41,(HLOOKUP(Q17,'[17]2. Anexos'!$C$35:$G$36,2,0)),0)</f>
        <v>Moderado</v>
      </c>
      <c r="S17" s="730" t="s">
        <v>3494</v>
      </c>
      <c r="T17" s="725" t="s">
        <v>3557</v>
      </c>
      <c r="U17" s="725" t="s">
        <v>3558</v>
      </c>
      <c r="V17" s="725" t="s">
        <v>3559</v>
      </c>
      <c r="W17" s="744">
        <v>1</v>
      </c>
      <c r="X17" s="733">
        <v>44620</v>
      </c>
      <c r="Y17" s="733">
        <v>44926</v>
      </c>
      <c r="Z17" s="486">
        <v>44658</v>
      </c>
      <c r="AA17" s="485">
        <v>1</v>
      </c>
      <c r="AB17" s="725" t="s">
        <v>3560</v>
      </c>
      <c r="AC17" s="727" t="s">
        <v>3481</v>
      </c>
      <c r="AD17" s="745" t="s">
        <v>3561</v>
      </c>
      <c r="AE17" s="484">
        <v>44753</v>
      </c>
      <c r="AF17" s="485">
        <v>0.25</v>
      </c>
      <c r="AG17" s="485">
        <v>0.5</v>
      </c>
      <c r="AH17" s="725" t="s">
        <v>3562</v>
      </c>
      <c r="AI17" s="727" t="s">
        <v>3481</v>
      </c>
      <c r="AJ17" s="725" t="s">
        <v>3563</v>
      </c>
      <c r="AK17" s="484">
        <v>44844</v>
      </c>
      <c r="AL17" s="485">
        <v>0.25</v>
      </c>
      <c r="AM17" s="485">
        <v>0.75</v>
      </c>
      <c r="AN17" s="725" t="s">
        <v>4119</v>
      </c>
      <c r="AO17" s="727" t="s">
        <v>3481</v>
      </c>
      <c r="AP17" s="725" t="s">
        <v>4120</v>
      </c>
      <c r="AQ17" s="484"/>
      <c r="AR17" s="487"/>
      <c r="AS17" s="487"/>
      <c r="AT17" s="725"/>
      <c r="AU17" s="727"/>
      <c r="AV17" s="725"/>
    </row>
    <row r="18" spans="1:48" s="724" customFormat="1" ht="178.5" x14ac:dyDescent="0.2">
      <c r="A18" s="1007" t="s">
        <v>3564</v>
      </c>
      <c r="B18" s="1007" t="s">
        <v>3565</v>
      </c>
      <c r="C18" s="1007" t="s">
        <v>3566</v>
      </c>
      <c r="D18" s="1007" t="s">
        <v>2532</v>
      </c>
      <c r="E18" s="998" t="s">
        <v>4121</v>
      </c>
      <c r="F18" s="1016" t="s">
        <v>3567</v>
      </c>
      <c r="G18" s="1001" t="s">
        <v>3568</v>
      </c>
      <c r="H18" s="1016" t="s">
        <v>3489</v>
      </c>
      <c r="I18" s="1025" t="s">
        <v>3471</v>
      </c>
      <c r="J18" s="1016" t="s">
        <v>3472</v>
      </c>
      <c r="K18" s="1016" t="s">
        <v>3506</v>
      </c>
      <c r="L18" s="1010" t="str">
        <f>VLOOKUP(J18,'[18]2. Anexos'!$B$35:$G$41,(HLOOKUP(K18,'[18]2. Anexos'!$C$35:$G$36,2,0)),0)</f>
        <v>Moderado</v>
      </c>
      <c r="M18" s="725" t="s">
        <v>3569</v>
      </c>
      <c r="N18" s="746" t="s">
        <v>3475</v>
      </c>
      <c r="O18" s="746" t="s">
        <v>3476</v>
      </c>
      <c r="P18" s="1016" t="s">
        <v>3536</v>
      </c>
      <c r="Q18" s="1016" t="s">
        <v>3506</v>
      </c>
      <c r="R18" s="1010" t="str">
        <f>VLOOKUP(P18,'[18]2. Anexos'!$B$35:$G$41,(HLOOKUP(Q18,'[18]2. Anexos'!$C$35:$G$36,2,0)),0)</f>
        <v>Moderado</v>
      </c>
      <c r="S18" s="1051" t="s">
        <v>3494</v>
      </c>
      <c r="T18" s="725" t="s">
        <v>3570</v>
      </c>
      <c r="U18" s="725" t="s">
        <v>3571</v>
      </c>
      <c r="V18" s="725" t="s">
        <v>3572</v>
      </c>
      <c r="W18" s="485">
        <v>1</v>
      </c>
      <c r="X18" s="733">
        <v>44651</v>
      </c>
      <c r="Y18" s="733">
        <v>44926</v>
      </c>
      <c r="Z18" s="484">
        <v>44662</v>
      </c>
      <c r="AA18" s="487" t="s">
        <v>1674</v>
      </c>
      <c r="AB18" s="725" t="s">
        <v>3573</v>
      </c>
      <c r="AC18" s="1001" t="s">
        <v>3481</v>
      </c>
      <c r="AD18" s="725" t="s">
        <v>3574</v>
      </c>
      <c r="AE18" s="484">
        <v>44750</v>
      </c>
      <c r="AF18" s="485" t="s">
        <v>1674</v>
      </c>
      <c r="AG18" s="488" t="s">
        <v>1674</v>
      </c>
      <c r="AH18" s="725" t="s">
        <v>3575</v>
      </c>
      <c r="AI18" s="1012" t="s">
        <v>3481</v>
      </c>
      <c r="AJ18" s="725" t="s">
        <v>3576</v>
      </c>
      <c r="AK18" s="484">
        <v>44839</v>
      </c>
      <c r="AL18" s="488">
        <v>1</v>
      </c>
      <c r="AM18" s="488">
        <v>1</v>
      </c>
      <c r="AN18" s="742" t="s">
        <v>4122</v>
      </c>
      <c r="AO18" s="1012" t="s">
        <v>3481</v>
      </c>
      <c r="AP18" s="725" t="s">
        <v>4123</v>
      </c>
      <c r="AQ18" s="484"/>
      <c r="AR18" s="487"/>
      <c r="AS18" s="487"/>
      <c r="AT18" s="725"/>
      <c r="AU18" s="727"/>
      <c r="AV18" s="725"/>
    </row>
    <row r="19" spans="1:48" s="724" customFormat="1" ht="178.5" x14ac:dyDescent="0.2">
      <c r="A19" s="1009"/>
      <c r="B19" s="1009"/>
      <c r="C19" s="1009"/>
      <c r="D19" s="1009"/>
      <c r="E19" s="1000"/>
      <c r="F19" s="1018"/>
      <c r="G19" s="1003"/>
      <c r="H19" s="1018"/>
      <c r="I19" s="1026"/>
      <c r="J19" s="1018"/>
      <c r="K19" s="1018"/>
      <c r="L19" s="1015"/>
      <c r="M19" s="725" t="s">
        <v>3577</v>
      </c>
      <c r="N19" s="711" t="s">
        <v>3475</v>
      </c>
      <c r="O19" s="711" t="s">
        <v>3476</v>
      </c>
      <c r="P19" s="1018"/>
      <c r="Q19" s="1018"/>
      <c r="R19" s="1015"/>
      <c r="S19" s="1053"/>
      <c r="T19" s="725" t="s">
        <v>3578</v>
      </c>
      <c r="U19" s="725" t="s">
        <v>3571</v>
      </c>
      <c r="V19" s="725" t="s">
        <v>3579</v>
      </c>
      <c r="W19" s="747">
        <v>2</v>
      </c>
      <c r="X19" s="733">
        <v>44651</v>
      </c>
      <c r="Y19" s="733">
        <v>44926</v>
      </c>
      <c r="Z19" s="484">
        <v>44662</v>
      </c>
      <c r="AA19" s="487" t="s">
        <v>1674</v>
      </c>
      <c r="AB19" s="725" t="s">
        <v>3580</v>
      </c>
      <c r="AC19" s="1003"/>
      <c r="AD19" s="725" t="s">
        <v>3574</v>
      </c>
      <c r="AE19" s="484">
        <v>44750</v>
      </c>
      <c r="AF19" s="485" t="s">
        <v>1674</v>
      </c>
      <c r="AG19" s="488" t="s">
        <v>1674</v>
      </c>
      <c r="AH19" s="725" t="s">
        <v>3581</v>
      </c>
      <c r="AI19" s="1014"/>
      <c r="AJ19" s="725" t="s">
        <v>3576</v>
      </c>
      <c r="AK19" s="484">
        <v>44839</v>
      </c>
      <c r="AL19" s="485" t="s">
        <v>2617</v>
      </c>
      <c r="AM19" s="485" t="s">
        <v>2617</v>
      </c>
      <c r="AN19" s="742" t="s">
        <v>4124</v>
      </c>
      <c r="AO19" s="1014"/>
      <c r="AP19" s="725" t="s">
        <v>4123</v>
      </c>
      <c r="AQ19" s="484"/>
      <c r="AR19" s="487"/>
      <c r="AS19" s="487"/>
      <c r="AT19" s="725"/>
      <c r="AU19" s="727"/>
      <c r="AV19" s="725"/>
    </row>
    <row r="20" spans="1:48" s="724" customFormat="1" ht="228" customHeight="1" x14ac:dyDescent="0.2">
      <c r="A20" s="727" t="s">
        <v>82</v>
      </c>
      <c r="B20" s="725" t="s">
        <v>3582</v>
      </c>
      <c r="C20" s="727" t="s">
        <v>3583</v>
      </c>
      <c r="D20" s="727" t="s">
        <v>3584</v>
      </c>
      <c r="E20" s="727" t="s">
        <v>3585</v>
      </c>
      <c r="F20" s="725" t="s">
        <v>3586</v>
      </c>
      <c r="G20" s="725" t="s">
        <v>3587</v>
      </c>
      <c r="H20" s="725" t="s">
        <v>3470</v>
      </c>
      <c r="I20" s="728" t="s">
        <v>3471</v>
      </c>
      <c r="J20" s="727" t="s">
        <v>3588</v>
      </c>
      <c r="K20" s="727" t="s">
        <v>3473</v>
      </c>
      <c r="L20" s="736" t="str">
        <f>VLOOKUP(J20,'[19]2. Anexos'!$B$35:$G$41,(HLOOKUP(K20,'[19]2. Anexos'!$C$35:$G$36,2,0)),0)</f>
        <v>Alto</v>
      </c>
      <c r="M20" s="737" t="s">
        <v>3589</v>
      </c>
      <c r="N20" s="727" t="s">
        <v>3475</v>
      </c>
      <c r="O20" s="727" t="s">
        <v>3476</v>
      </c>
      <c r="P20" s="727" t="s">
        <v>3491</v>
      </c>
      <c r="Q20" s="727" t="s">
        <v>3473</v>
      </c>
      <c r="R20" s="736" t="str">
        <f>VLOOKUP(P20,'[19]2. Anexos'!$B$35:$G$41,(HLOOKUP(Q20,'[19]2. Anexos'!$C$35:$G$36,2,0)),0)</f>
        <v>Alto</v>
      </c>
      <c r="S20" s="730" t="s">
        <v>3494</v>
      </c>
      <c r="T20" s="737" t="s">
        <v>3589</v>
      </c>
      <c r="U20" s="731" t="s">
        <v>3590</v>
      </c>
      <c r="V20" s="737" t="s">
        <v>3591</v>
      </c>
      <c r="W20" s="744">
        <v>1</v>
      </c>
      <c r="X20" s="733">
        <v>44620</v>
      </c>
      <c r="Y20" s="733">
        <v>44926</v>
      </c>
      <c r="Z20" s="484">
        <v>44657</v>
      </c>
      <c r="AA20" s="485">
        <v>1</v>
      </c>
      <c r="AB20" s="725" t="s">
        <v>3592</v>
      </c>
      <c r="AC20" s="727" t="s">
        <v>3481</v>
      </c>
      <c r="AD20" s="725" t="s">
        <v>3593</v>
      </c>
      <c r="AE20" s="484">
        <v>44749</v>
      </c>
      <c r="AF20" s="485">
        <v>1</v>
      </c>
      <c r="AG20" s="485">
        <v>1</v>
      </c>
      <c r="AH20" s="725" t="s">
        <v>3594</v>
      </c>
      <c r="AI20" s="727" t="s">
        <v>3481</v>
      </c>
      <c r="AJ20" s="725" t="s">
        <v>3595</v>
      </c>
      <c r="AK20" s="490">
        <v>44847</v>
      </c>
      <c r="AL20" s="488">
        <v>1</v>
      </c>
      <c r="AM20" s="488">
        <v>1</v>
      </c>
      <c r="AN20" s="504" t="s">
        <v>4125</v>
      </c>
      <c r="AO20" s="734" t="s">
        <v>3481</v>
      </c>
      <c r="AP20" s="504" t="s">
        <v>4126</v>
      </c>
      <c r="AQ20" s="484"/>
      <c r="AR20" s="487"/>
      <c r="AS20" s="487"/>
      <c r="AT20" s="725"/>
      <c r="AU20" s="727"/>
      <c r="AV20" s="725"/>
    </row>
    <row r="21" spans="1:48" s="724" customFormat="1" ht="178.5" x14ac:dyDescent="0.2">
      <c r="A21" s="1016" t="s">
        <v>3596</v>
      </c>
      <c r="B21" s="1016" t="s">
        <v>3597</v>
      </c>
      <c r="C21" s="743" t="s">
        <v>3598</v>
      </c>
      <c r="D21" s="725" t="s">
        <v>3599</v>
      </c>
      <c r="E21" s="735" t="s">
        <v>3600</v>
      </c>
      <c r="F21" s="725" t="s">
        <v>3601</v>
      </c>
      <c r="G21" s="727" t="s">
        <v>3602</v>
      </c>
      <c r="H21" s="725" t="s">
        <v>3470</v>
      </c>
      <c r="I21" s="740" t="s">
        <v>3505</v>
      </c>
      <c r="J21" s="725" t="s">
        <v>3472</v>
      </c>
      <c r="K21" s="725" t="s">
        <v>3506</v>
      </c>
      <c r="L21" s="736" t="str">
        <f>VLOOKUP(J21,'[20]2. Anexos'!$B$35:$G$41,(HLOOKUP(K21,'[20]2. Anexos'!$C$35:$G$36,2,0)),0)</f>
        <v>Moderado</v>
      </c>
      <c r="M21" s="738" t="s">
        <v>3603</v>
      </c>
      <c r="N21" s="727" t="s">
        <v>3475</v>
      </c>
      <c r="O21" s="727" t="s">
        <v>3476</v>
      </c>
      <c r="P21" s="725" t="s">
        <v>3472</v>
      </c>
      <c r="Q21" s="725" t="s">
        <v>3506</v>
      </c>
      <c r="R21" s="736" t="str">
        <f>VLOOKUP(P21,'[20]2. Anexos'!$B$35:$G$41,(HLOOKUP(Q21,'[20]2. Anexos'!$C$35:$G$36,2,0)),0)</f>
        <v>Moderado</v>
      </c>
      <c r="S21" s="748" t="s">
        <v>3604</v>
      </c>
      <c r="T21" s="738" t="s">
        <v>3603</v>
      </c>
      <c r="U21" s="725" t="s">
        <v>3605</v>
      </c>
      <c r="V21" s="725" t="s">
        <v>3606</v>
      </c>
      <c r="W21" s="744">
        <v>1</v>
      </c>
      <c r="X21" s="733">
        <v>44620</v>
      </c>
      <c r="Y21" s="733">
        <v>44926</v>
      </c>
      <c r="Z21" s="486">
        <v>44658</v>
      </c>
      <c r="AA21" s="485">
        <v>1</v>
      </c>
      <c r="AB21" s="738" t="s">
        <v>3607</v>
      </c>
      <c r="AC21" s="727" t="s">
        <v>3481</v>
      </c>
      <c r="AD21" s="738" t="s">
        <v>3608</v>
      </c>
      <c r="AE21" s="486">
        <v>44748</v>
      </c>
      <c r="AF21" s="485">
        <v>1</v>
      </c>
      <c r="AG21" s="485">
        <v>1</v>
      </c>
      <c r="AH21" s="738" t="s">
        <v>3609</v>
      </c>
      <c r="AI21" s="727" t="s">
        <v>3481</v>
      </c>
      <c r="AJ21" s="738" t="s">
        <v>3610</v>
      </c>
      <c r="AK21" s="484">
        <v>44839</v>
      </c>
      <c r="AL21" s="485">
        <v>1</v>
      </c>
      <c r="AM21" s="485">
        <v>1</v>
      </c>
      <c r="AN21" s="738" t="s">
        <v>4127</v>
      </c>
      <c r="AO21" s="727" t="s">
        <v>3481</v>
      </c>
      <c r="AP21" s="738" t="s">
        <v>4128</v>
      </c>
      <c r="AQ21" s="484"/>
      <c r="AR21" s="487"/>
      <c r="AS21" s="487"/>
      <c r="AT21" s="725"/>
      <c r="AU21" s="727"/>
      <c r="AV21" s="725"/>
    </row>
    <row r="22" spans="1:48" s="724" customFormat="1" ht="216.75" x14ac:dyDescent="0.2">
      <c r="A22" s="1018"/>
      <c r="B22" s="1018"/>
      <c r="C22" s="749" t="s">
        <v>3611</v>
      </c>
      <c r="D22" s="711" t="s">
        <v>3599</v>
      </c>
      <c r="E22" s="750" t="s">
        <v>3612</v>
      </c>
      <c r="F22" s="711" t="s">
        <v>3613</v>
      </c>
      <c r="G22" s="717" t="s">
        <v>3614</v>
      </c>
      <c r="H22" s="711" t="s">
        <v>3470</v>
      </c>
      <c r="I22" s="714" t="s">
        <v>3505</v>
      </c>
      <c r="J22" s="711" t="s">
        <v>3588</v>
      </c>
      <c r="K22" s="711" t="s">
        <v>3506</v>
      </c>
      <c r="L22" s="736" t="str">
        <f>VLOOKUP(J22,'[20]2. Anexos'!$B$35:$G$41,(HLOOKUP(K22,'[20]2. Anexos'!$C$35:$G$36,2,0)),0)</f>
        <v>Alto</v>
      </c>
      <c r="M22" s="751" t="s">
        <v>3615</v>
      </c>
      <c r="N22" s="717" t="s">
        <v>3475</v>
      </c>
      <c r="O22" s="717" t="s">
        <v>3476</v>
      </c>
      <c r="P22" s="711" t="s">
        <v>3491</v>
      </c>
      <c r="Q22" s="711" t="s">
        <v>3506</v>
      </c>
      <c r="R22" s="736" t="str">
        <f>VLOOKUP(P22,'[20]2. Anexos'!$B$35:$G$41,(HLOOKUP(Q22,'[20]2. Anexos'!$C$35:$G$36,2,0)),0)</f>
        <v>Moderado</v>
      </c>
      <c r="S22" s="752" t="s">
        <v>3494</v>
      </c>
      <c r="T22" s="751" t="s">
        <v>3615</v>
      </c>
      <c r="U22" s="751" t="s">
        <v>3616</v>
      </c>
      <c r="V22" s="751" t="s">
        <v>3617</v>
      </c>
      <c r="W22" s="753">
        <v>1</v>
      </c>
      <c r="X22" s="720">
        <v>44620</v>
      </c>
      <c r="Y22" s="720">
        <v>44926</v>
      </c>
      <c r="Z22" s="482">
        <v>44658</v>
      </c>
      <c r="AA22" s="481">
        <v>1</v>
      </c>
      <c r="AB22" s="716" t="s">
        <v>3618</v>
      </c>
      <c r="AC22" s="717" t="s">
        <v>3481</v>
      </c>
      <c r="AD22" s="716" t="s">
        <v>3608</v>
      </c>
      <c r="AE22" s="486">
        <v>44749</v>
      </c>
      <c r="AF22" s="485">
        <v>1</v>
      </c>
      <c r="AG22" s="485">
        <v>1</v>
      </c>
      <c r="AH22" s="725" t="s">
        <v>3619</v>
      </c>
      <c r="AI22" s="727" t="s">
        <v>3481</v>
      </c>
      <c r="AJ22" s="738" t="s">
        <v>3610</v>
      </c>
      <c r="AK22" s="484">
        <v>44839</v>
      </c>
      <c r="AL22" s="485">
        <v>1</v>
      </c>
      <c r="AM22" s="485">
        <v>1</v>
      </c>
      <c r="AN22" s="738" t="s">
        <v>4129</v>
      </c>
      <c r="AO22" s="727" t="s">
        <v>3481</v>
      </c>
      <c r="AP22" s="738" t="s">
        <v>4130</v>
      </c>
      <c r="AQ22" s="484"/>
      <c r="AR22" s="487"/>
      <c r="AS22" s="487"/>
      <c r="AT22" s="725"/>
      <c r="AU22" s="727"/>
      <c r="AV22" s="725"/>
    </row>
    <row r="23" spans="1:48" s="724" customFormat="1" ht="153" x14ac:dyDescent="0.2">
      <c r="A23" s="1016" t="s">
        <v>3620</v>
      </c>
      <c r="B23" s="1016" t="s">
        <v>3621</v>
      </c>
      <c r="C23" s="743" t="s">
        <v>3622</v>
      </c>
      <c r="D23" s="725" t="s">
        <v>3599</v>
      </c>
      <c r="E23" s="727" t="s">
        <v>3623</v>
      </c>
      <c r="F23" s="725" t="s">
        <v>3624</v>
      </c>
      <c r="G23" s="754" t="s">
        <v>3625</v>
      </c>
      <c r="H23" s="725" t="s">
        <v>3470</v>
      </c>
      <c r="I23" s="740" t="s">
        <v>3490</v>
      </c>
      <c r="J23" s="743" t="s">
        <v>3588</v>
      </c>
      <c r="K23" s="725" t="s">
        <v>3473</v>
      </c>
      <c r="L23" s="736" t="str">
        <f>VLOOKUP(J23,'[21]2. Anexos'!$B$35:$G$41,(HLOOKUP(K23,'[21]2. Anexos'!$C$35:$G$36,2,0)),0)</f>
        <v>Alto</v>
      </c>
      <c r="M23" s="725" t="s">
        <v>3626</v>
      </c>
      <c r="N23" s="727" t="s">
        <v>3475</v>
      </c>
      <c r="O23" s="727" t="s">
        <v>3476</v>
      </c>
      <c r="P23" s="737" t="s">
        <v>3491</v>
      </c>
      <c r="Q23" s="725" t="s">
        <v>3473</v>
      </c>
      <c r="R23" s="736" t="str">
        <f>VLOOKUP(P23,'[21]2. Anexos'!$B$35:$G$41,(HLOOKUP(Q23,'[21]2. Anexos'!$C$35:$G$36,2,0)),0)</f>
        <v>Alto</v>
      </c>
      <c r="S23" s="748" t="s">
        <v>3494</v>
      </c>
      <c r="T23" s="725" t="s">
        <v>3626</v>
      </c>
      <c r="U23" s="725" t="s">
        <v>3627</v>
      </c>
      <c r="V23" s="725" t="s">
        <v>3628</v>
      </c>
      <c r="W23" s="744" t="s">
        <v>3629</v>
      </c>
      <c r="X23" s="733">
        <v>44620</v>
      </c>
      <c r="Y23" s="733">
        <v>44926</v>
      </c>
      <c r="Z23" s="484">
        <v>44658</v>
      </c>
      <c r="AA23" s="485">
        <v>0.18179999999999999</v>
      </c>
      <c r="AB23" s="725" t="s">
        <v>3630</v>
      </c>
      <c r="AC23" s="727" t="s">
        <v>3481</v>
      </c>
      <c r="AD23" s="725" t="s">
        <v>3631</v>
      </c>
      <c r="AE23" s="484">
        <v>44749</v>
      </c>
      <c r="AF23" s="488">
        <v>0.27</v>
      </c>
      <c r="AG23" s="485">
        <v>0.45450000000000002</v>
      </c>
      <c r="AH23" s="725" t="s">
        <v>3632</v>
      </c>
      <c r="AI23" s="727" t="s">
        <v>3481</v>
      </c>
      <c r="AJ23" s="725" t="s">
        <v>3633</v>
      </c>
      <c r="AK23" s="484">
        <v>44840</v>
      </c>
      <c r="AL23" s="485">
        <v>0.27</v>
      </c>
      <c r="AM23" s="485">
        <v>0.72719999999999996</v>
      </c>
      <c r="AN23" s="725" t="s">
        <v>4131</v>
      </c>
      <c r="AO23" s="727" t="s">
        <v>3481</v>
      </c>
      <c r="AP23" s="725" t="s">
        <v>4132</v>
      </c>
      <c r="AQ23" s="484"/>
      <c r="AR23" s="487"/>
      <c r="AS23" s="487"/>
      <c r="AT23" s="725"/>
      <c r="AU23" s="727"/>
      <c r="AV23" s="725"/>
    </row>
    <row r="24" spans="1:48" s="724" customFormat="1" ht="242.25" x14ac:dyDescent="0.2">
      <c r="A24" s="1017"/>
      <c r="B24" s="1017"/>
      <c r="C24" s="1016" t="s">
        <v>3634</v>
      </c>
      <c r="D24" s="1016" t="s">
        <v>3599</v>
      </c>
      <c r="E24" s="1001" t="s">
        <v>3635</v>
      </c>
      <c r="F24" s="725" t="s">
        <v>3636</v>
      </c>
      <c r="G24" s="1059" t="s">
        <v>3637</v>
      </c>
      <c r="H24" s="1016" t="s">
        <v>3470</v>
      </c>
      <c r="I24" s="1066" t="s">
        <v>3505</v>
      </c>
      <c r="J24" s="1059" t="s">
        <v>3638</v>
      </c>
      <c r="K24" s="1001" t="s">
        <v>3473</v>
      </c>
      <c r="L24" s="1010" t="str">
        <f>VLOOKUP(J24,'[21]2. Anexos'!$B$35:$G$41,(HLOOKUP(K24,'[21]2. Anexos'!$C$35:$G$36,2,0)),0)</f>
        <v>Alto</v>
      </c>
      <c r="M24" s="725" t="s">
        <v>3639</v>
      </c>
      <c r="N24" s="727" t="s">
        <v>3475</v>
      </c>
      <c r="O24" s="727" t="s">
        <v>3476</v>
      </c>
      <c r="P24" s="1012" t="s">
        <v>3472</v>
      </c>
      <c r="Q24" s="1001" t="s">
        <v>3473</v>
      </c>
      <c r="R24" s="1010" t="str">
        <f>VLOOKUP(P24,'[21]2. Anexos'!$B$35:$G$41,(HLOOKUP(Q24,'[21]2. Anexos'!$C$35:$G$36,2,0)),0)</f>
        <v>Alto</v>
      </c>
      <c r="S24" s="1051" t="s">
        <v>3494</v>
      </c>
      <c r="T24" s="725" t="s">
        <v>3639</v>
      </c>
      <c r="U24" s="725" t="s">
        <v>3640</v>
      </c>
      <c r="V24" s="725" t="s">
        <v>3641</v>
      </c>
      <c r="W24" s="727" t="s">
        <v>3642</v>
      </c>
      <c r="X24" s="733">
        <v>44682</v>
      </c>
      <c r="Y24" s="733">
        <v>44926</v>
      </c>
      <c r="Z24" s="484">
        <v>44658</v>
      </c>
      <c r="AA24" s="487" t="s">
        <v>2617</v>
      </c>
      <c r="AB24" s="725" t="s">
        <v>3643</v>
      </c>
      <c r="AC24" s="1001" t="s">
        <v>3481</v>
      </c>
      <c r="AD24" s="725" t="s">
        <v>3644</v>
      </c>
      <c r="AE24" s="484">
        <v>44749</v>
      </c>
      <c r="AF24" s="485">
        <v>0.33</v>
      </c>
      <c r="AG24" s="485">
        <v>0.33329999999999999</v>
      </c>
      <c r="AH24" s="725" t="s">
        <v>3645</v>
      </c>
      <c r="AI24" s="1001" t="s">
        <v>3481</v>
      </c>
      <c r="AJ24" s="725" t="s">
        <v>3646</v>
      </c>
      <c r="AK24" s="484">
        <v>44840</v>
      </c>
      <c r="AL24" s="485">
        <v>0.33</v>
      </c>
      <c r="AM24" s="485">
        <v>0.66659999999999997</v>
      </c>
      <c r="AN24" s="725" t="s">
        <v>4133</v>
      </c>
      <c r="AO24" s="1001" t="s">
        <v>3481</v>
      </c>
      <c r="AP24" s="725" t="s">
        <v>4134</v>
      </c>
      <c r="AQ24" s="484"/>
      <c r="AR24" s="487"/>
      <c r="AS24" s="487"/>
      <c r="AT24" s="725"/>
      <c r="AU24" s="727"/>
      <c r="AV24" s="725"/>
    </row>
    <row r="25" spans="1:48" s="724" customFormat="1" ht="140.25" x14ac:dyDescent="0.2">
      <c r="A25" s="1018"/>
      <c r="B25" s="1018"/>
      <c r="C25" s="1018"/>
      <c r="D25" s="1018"/>
      <c r="E25" s="1003"/>
      <c r="F25" s="725" t="s">
        <v>3647</v>
      </c>
      <c r="G25" s="1060"/>
      <c r="H25" s="1018"/>
      <c r="I25" s="1067"/>
      <c r="J25" s="1060"/>
      <c r="K25" s="1003"/>
      <c r="L25" s="1015"/>
      <c r="M25" s="725" t="s">
        <v>3648</v>
      </c>
      <c r="N25" s="727" t="s">
        <v>3475</v>
      </c>
      <c r="O25" s="727" t="s">
        <v>3476</v>
      </c>
      <c r="P25" s="1014"/>
      <c r="Q25" s="1003"/>
      <c r="R25" s="1015"/>
      <c r="S25" s="1053"/>
      <c r="T25" s="725" t="s">
        <v>3648</v>
      </c>
      <c r="U25" s="725" t="s">
        <v>3649</v>
      </c>
      <c r="V25" s="743" t="s">
        <v>3650</v>
      </c>
      <c r="W25" s="755" t="s">
        <v>3651</v>
      </c>
      <c r="X25" s="733">
        <v>44669</v>
      </c>
      <c r="Y25" s="733">
        <v>44926</v>
      </c>
      <c r="Z25" s="484">
        <v>44658</v>
      </c>
      <c r="AA25" s="487" t="s">
        <v>2617</v>
      </c>
      <c r="AB25" s="725" t="s">
        <v>3652</v>
      </c>
      <c r="AC25" s="1003"/>
      <c r="AD25" s="725" t="s">
        <v>3644</v>
      </c>
      <c r="AE25" s="484">
        <v>44749</v>
      </c>
      <c r="AF25" s="485">
        <v>0.1</v>
      </c>
      <c r="AG25" s="485">
        <v>0.1</v>
      </c>
      <c r="AH25" s="725" t="s">
        <v>3653</v>
      </c>
      <c r="AI25" s="1003"/>
      <c r="AJ25" s="725" t="s">
        <v>3633</v>
      </c>
      <c r="AK25" s="484">
        <v>44840</v>
      </c>
      <c r="AL25" s="485">
        <v>0.3</v>
      </c>
      <c r="AM25" s="485">
        <v>0.4</v>
      </c>
      <c r="AN25" s="725" t="s">
        <v>4135</v>
      </c>
      <c r="AO25" s="1003"/>
      <c r="AP25" s="725" t="s">
        <v>4132</v>
      </c>
      <c r="AQ25" s="484"/>
      <c r="AR25" s="487"/>
      <c r="AS25" s="487"/>
      <c r="AT25" s="725"/>
      <c r="AU25" s="727"/>
      <c r="AV25" s="725"/>
    </row>
    <row r="26" spans="1:48" s="724" customFormat="1" ht="229.5" x14ac:dyDescent="0.2">
      <c r="A26" s="1007" t="s">
        <v>3654</v>
      </c>
      <c r="B26" s="1016" t="s">
        <v>3655</v>
      </c>
      <c r="C26" s="1019" t="s">
        <v>3656</v>
      </c>
      <c r="D26" s="1016" t="s">
        <v>3657</v>
      </c>
      <c r="E26" s="1027" t="s">
        <v>3658</v>
      </c>
      <c r="F26" s="1007" t="s">
        <v>3659</v>
      </c>
      <c r="G26" s="1001" t="s">
        <v>3660</v>
      </c>
      <c r="H26" s="1007" t="s">
        <v>3489</v>
      </c>
      <c r="I26" s="1022" t="s">
        <v>3490</v>
      </c>
      <c r="J26" s="1007" t="s">
        <v>3638</v>
      </c>
      <c r="K26" s="1007" t="s">
        <v>3473</v>
      </c>
      <c r="L26" s="1010" t="str">
        <f>VLOOKUP(J26,'[22]2. Anexos'!$B$35:$G$41,(HLOOKUP(K26,'[22]2. Anexos'!$C$35:$G$36,2,0)),0)</f>
        <v>Alto</v>
      </c>
      <c r="M26" s="756" t="s">
        <v>3661</v>
      </c>
      <c r="N26" s="727" t="s">
        <v>3475</v>
      </c>
      <c r="O26" s="727" t="s">
        <v>3476</v>
      </c>
      <c r="P26" s="1007" t="s">
        <v>3536</v>
      </c>
      <c r="Q26" s="1007" t="s">
        <v>3473</v>
      </c>
      <c r="R26" s="1010" t="str">
        <f>VLOOKUP(P26,'[22]2. Anexos'!$B$35:$G$41,(HLOOKUP(Q26,'[22]2. Anexos'!$C$35:$G$36,2,0)),0)</f>
        <v>Alto</v>
      </c>
      <c r="S26" s="1063" t="s">
        <v>3494</v>
      </c>
      <c r="T26" s="756" t="s">
        <v>3661</v>
      </c>
      <c r="U26" s="725" t="s">
        <v>3662</v>
      </c>
      <c r="V26" s="725" t="s">
        <v>3663</v>
      </c>
      <c r="W26" s="744">
        <v>1</v>
      </c>
      <c r="X26" s="757">
        <v>44696</v>
      </c>
      <c r="Y26" s="757">
        <v>44926</v>
      </c>
      <c r="Z26" s="486">
        <v>44655</v>
      </c>
      <c r="AA26" s="485">
        <v>0</v>
      </c>
      <c r="AB26" s="758" t="s">
        <v>3664</v>
      </c>
      <c r="AC26" s="1001" t="s">
        <v>3481</v>
      </c>
      <c r="AD26" s="738" t="s">
        <v>3608</v>
      </c>
      <c r="AE26" s="486">
        <v>44747</v>
      </c>
      <c r="AF26" s="488">
        <v>1</v>
      </c>
      <c r="AG26" s="488">
        <v>0.33</v>
      </c>
      <c r="AH26" s="738" t="s">
        <v>3665</v>
      </c>
      <c r="AI26" s="1012" t="s">
        <v>3481</v>
      </c>
      <c r="AJ26" s="738" t="s">
        <v>3610</v>
      </c>
      <c r="AK26" s="484">
        <v>44838</v>
      </c>
      <c r="AL26" s="485">
        <v>0.36</v>
      </c>
      <c r="AM26" s="485">
        <v>0.69</v>
      </c>
      <c r="AN26" s="494" t="s">
        <v>4136</v>
      </c>
      <c r="AO26" s="1001" t="s">
        <v>3481</v>
      </c>
      <c r="AP26" s="738" t="s">
        <v>4137</v>
      </c>
      <c r="AQ26" s="484"/>
      <c r="AR26" s="487"/>
      <c r="AS26" s="487"/>
      <c r="AT26" s="725"/>
      <c r="AU26" s="727"/>
      <c r="AV26" s="725"/>
    </row>
    <row r="27" spans="1:48" s="724" customFormat="1" ht="344.25" x14ac:dyDescent="0.2">
      <c r="A27" s="1008"/>
      <c r="B27" s="1017"/>
      <c r="C27" s="1020"/>
      <c r="D27" s="1017"/>
      <c r="E27" s="1044"/>
      <c r="F27" s="1008"/>
      <c r="G27" s="1002"/>
      <c r="H27" s="1008"/>
      <c r="I27" s="1023"/>
      <c r="J27" s="1008"/>
      <c r="K27" s="1008"/>
      <c r="L27" s="1011"/>
      <c r="M27" s="758" t="s">
        <v>3666</v>
      </c>
      <c r="N27" s="727" t="s">
        <v>3475</v>
      </c>
      <c r="O27" s="727" t="s">
        <v>3476</v>
      </c>
      <c r="P27" s="1008"/>
      <c r="Q27" s="1008"/>
      <c r="R27" s="1011"/>
      <c r="S27" s="1064"/>
      <c r="T27" s="758" t="s">
        <v>3666</v>
      </c>
      <c r="U27" s="725" t="s">
        <v>3667</v>
      </c>
      <c r="V27" s="725" t="s">
        <v>3668</v>
      </c>
      <c r="W27" s="744">
        <v>1</v>
      </c>
      <c r="X27" s="757">
        <v>44620</v>
      </c>
      <c r="Y27" s="757">
        <v>44926</v>
      </c>
      <c r="Z27" s="486">
        <v>44655</v>
      </c>
      <c r="AA27" s="485">
        <v>1</v>
      </c>
      <c r="AB27" s="758" t="s">
        <v>3669</v>
      </c>
      <c r="AC27" s="1002"/>
      <c r="AD27" s="738" t="s">
        <v>3608</v>
      </c>
      <c r="AE27" s="486">
        <v>44747</v>
      </c>
      <c r="AF27" s="485">
        <v>1</v>
      </c>
      <c r="AG27" s="485">
        <v>1</v>
      </c>
      <c r="AH27" s="738" t="s">
        <v>3670</v>
      </c>
      <c r="AI27" s="1013"/>
      <c r="AJ27" s="758" t="s">
        <v>3671</v>
      </c>
      <c r="AK27" s="484">
        <v>44838</v>
      </c>
      <c r="AL27" s="485">
        <v>1</v>
      </c>
      <c r="AM27" s="485">
        <v>1</v>
      </c>
      <c r="AN27" s="494" t="s">
        <v>4138</v>
      </c>
      <c r="AO27" s="1002"/>
      <c r="AP27" s="738" t="s">
        <v>4139</v>
      </c>
      <c r="AQ27" s="484"/>
      <c r="AR27" s="487"/>
      <c r="AS27" s="487"/>
      <c r="AT27" s="725"/>
      <c r="AU27" s="727"/>
      <c r="AV27" s="725"/>
    </row>
    <row r="28" spans="1:48" s="724" customFormat="1" ht="191.25" x14ac:dyDescent="0.2">
      <c r="A28" s="1008"/>
      <c r="B28" s="1017"/>
      <c r="C28" s="1020"/>
      <c r="D28" s="1017"/>
      <c r="E28" s="1044"/>
      <c r="F28" s="1008"/>
      <c r="G28" s="1002"/>
      <c r="H28" s="1008"/>
      <c r="I28" s="1023"/>
      <c r="J28" s="1008"/>
      <c r="K28" s="1008"/>
      <c r="L28" s="1011"/>
      <c r="M28" s="758" t="s">
        <v>3672</v>
      </c>
      <c r="N28" s="727" t="s">
        <v>3475</v>
      </c>
      <c r="O28" s="727" t="s">
        <v>3476</v>
      </c>
      <c r="P28" s="1008"/>
      <c r="Q28" s="1008"/>
      <c r="R28" s="1011"/>
      <c r="S28" s="1064"/>
      <c r="T28" s="758" t="s">
        <v>3673</v>
      </c>
      <c r="U28" s="725" t="s">
        <v>3667</v>
      </c>
      <c r="V28" s="725" t="s">
        <v>3674</v>
      </c>
      <c r="W28" s="727">
        <v>1</v>
      </c>
      <c r="X28" s="757">
        <v>44620</v>
      </c>
      <c r="Y28" s="757">
        <v>44926</v>
      </c>
      <c r="Z28" s="486">
        <v>44655</v>
      </c>
      <c r="AA28" s="485">
        <v>0</v>
      </c>
      <c r="AB28" s="758" t="s">
        <v>3675</v>
      </c>
      <c r="AC28" s="1002"/>
      <c r="AD28" s="738" t="s">
        <v>3608</v>
      </c>
      <c r="AE28" s="486">
        <v>44747</v>
      </c>
      <c r="AF28" s="485">
        <v>1</v>
      </c>
      <c r="AG28" s="485">
        <v>1</v>
      </c>
      <c r="AH28" s="759" t="s">
        <v>3676</v>
      </c>
      <c r="AI28" s="1013"/>
      <c r="AJ28" s="758" t="s">
        <v>3677</v>
      </c>
      <c r="AK28" s="484">
        <v>44838</v>
      </c>
      <c r="AL28" s="485">
        <v>1</v>
      </c>
      <c r="AM28" s="485">
        <v>1</v>
      </c>
      <c r="AN28" s="494" t="s">
        <v>4140</v>
      </c>
      <c r="AO28" s="1002"/>
      <c r="AP28" s="738" t="s">
        <v>4141</v>
      </c>
      <c r="AQ28" s="484"/>
      <c r="AR28" s="487"/>
      <c r="AS28" s="487"/>
      <c r="AT28" s="725"/>
      <c r="AU28" s="727"/>
      <c r="AV28" s="725"/>
    </row>
    <row r="29" spans="1:48" s="724" customFormat="1" ht="165.75" x14ac:dyDescent="0.2">
      <c r="A29" s="1008"/>
      <c r="B29" s="1017"/>
      <c r="C29" s="1020"/>
      <c r="D29" s="1018"/>
      <c r="E29" s="1028"/>
      <c r="F29" s="1009"/>
      <c r="G29" s="1003"/>
      <c r="H29" s="1009"/>
      <c r="I29" s="1024"/>
      <c r="J29" s="1009"/>
      <c r="K29" s="1009"/>
      <c r="L29" s="1015"/>
      <c r="M29" s="758" t="s">
        <v>3678</v>
      </c>
      <c r="N29" s="727" t="s">
        <v>3475</v>
      </c>
      <c r="O29" s="727" t="s">
        <v>3476</v>
      </c>
      <c r="P29" s="1009"/>
      <c r="Q29" s="1009"/>
      <c r="R29" s="1015"/>
      <c r="S29" s="1065"/>
      <c r="T29" s="758" t="s">
        <v>3678</v>
      </c>
      <c r="U29" s="725" t="s">
        <v>3667</v>
      </c>
      <c r="V29" s="725" t="s">
        <v>3679</v>
      </c>
      <c r="W29" s="744">
        <v>1</v>
      </c>
      <c r="X29" s="757">
        <v>44620</v>
      </c>
      <c r="Y29" s="757">
        <v>44926</v>
      </c>
      <c r="Z29" s="486">
        <v>44655</v>
      </c>
      <c r="AA29" s="485">
        <v>1</v>
      </c>
      <c r="AB29" s="725" t="s">
        <v>3680</v>
      </c>
      <c r="AC29" s="1003"/>
      <c r="AD29" s="738" t="s">
        <v>3608</v>
      </c>
      <c r="AE29" s="486">
        <v>44747</v>
      </c>
      <c r="AF29" s="488">
        <v>1</v>
      </c>
      <c r="AG29" s="488">
        <v>0.48</v>
      </c>
      <c r="AH29" s="738" t="s">
        <v>3681</v>
      </c>
      <c r="AI29" s="1014"/>
      <c r="AJ29" s="738" t="s">
        <v>3610</v>
      </c>
      <c r="AK29" s="484">
        <v>44838</v>
      </c>
      <c r="AL29" s="485">
        <v>0.17</v>
      </c>
      <c r="AM29" s="760">
        <v>0.69599999999999995</v>
      </c>
      <c r="AN29" s="494" t="s">
        <v>4142</v>
      </c>
      <c r="AO29" s="1003"/>
      <c r="AP29" s="738" t="s">
        <v>4143</v>
      </c>
      <c r="AQ29" s="484"/>
      <c r="AR29" s="487"/>
      <c r="AS29" s="487"/>
      <c r="AT29" s="725"/>
      <c r="AU29" s="727"/>
      <c r="AV29" s="725"/>
    </row>
    <row r="30" spans="1:48" s="724" customFormat="1" ht="255" x14ac:dyDescent="0.2">
      <c r="A30" s="1008"/>
      <c r="B30" s="1017"/>
      <c r="C30" s="712" t="s">
        <v>3682</v>
      </c>
      <c r="D30" s="737" t="s">
        <v>3599</v>
      </c>
      <c r="E30" s="726" t="s">
        <v>3683</v>
      </c>
      <c r="F30" s="737" t="s">
        <v>3684</v>
      </c>
      <c r="G30" s="731" t="s">
        <v>3685</v>
      </c>
      <c r="H30" s="742" t="s">
        <v>3489</v>
      </c>
      <c r="I30" s="761" t="s">
        <v>3505</v>
      </c>
      <c r="J30" s="762" t="s">
        <v>3491</v>
      </c>
      <c r="K30" s="742" t="s">
        <v>3473</v>
      </c>
      <c r="L30" s="736" t="str">
        <f>VLOOKUP(J30,'[22]2. Anexos'!$B$35:$G$41,(HLOOKUP(K30,'[22]2. Anexos'!$C$35:$G$36,2,0)),0)</f>
        <v>Alto</v>
      </c>
      <c r="M30" s="758" t="s">
        <v>3686</v>
      </c>
      <c r="N30" s="727" t="s">
        <v>3475</v>
      </c>
      <c r="O30" s="727" t="s">
        <v>3476</v>
      </c>
      <c r="P30" s="742" t="s">
        <v>3472</v>
      </c>
      <c r="Q30" s="742" t="s">
        <v>3473</v>
      </c>
      <c r="R30" s="736" t="str">
        <f>VLOOKUP(P30,'[22]2. Anexos'!$B$35:$G$41,(HLOOKUP(Q30,'[22]2. Anexos'!$C$35:$G$36,2,0)),0)</f>
        <v>Alto</v>
      </c>
      <c r="S30" s="763" t="s">
        <v>3494</v>
      </c>
      <c r="T30" s="758" t="s">
        <v>3686</v>
      </c>
      <c r="U30" s="725" t="s">
        <v>3662</v>
      </c>
      <c r="V30" s="489" t="s">
        <v>3687</v>
      </c>
      <c r="W30" s="744">
        <v>1</v>
      </c>
      <c r="X30" s="757">
        <v>44620</v>
      </c>
      <c r="Y30" s="757">
        <v>44926</v>
      </c>
      <c r="Z30" s="486">
        <v>44655</v>
      </c>
      <c r="AA30" s="485">
        <v>1</v>
      </c>
      <c r="AB30" s="725" t="s">
        <v>3688</v>
      </c>
      <c r="AC30" s="727" t="s">
        <v>3481</v>
      </c>
      <c r="AD30" s="738" t="s">
        <v>3608</v>
      </c>
      <c r="AE30" s="486">
        <v>44747</v>
      </c>
      <c r="AF30" s="485">
        <v>1</v>
      </c>
      <c r="AG30" s="485">
        <v>1</v>
      </c>
      <c r="AH30" s="759" t="s">
        <v>3689</v>
      </c>
      <c r="AI30" s="727" t="s">
        <v>3481</v>
      </c>
      <c r="AJ30" s="738" t="s">
        <v>3610</v>
      </c>
      <c r="AK30" s="484">
        <v>44838</v>
      </c>
      <c r="AL30" s="485">
        <v>1</v>
      </c>
      <c r="AM30" s="485">
        <v>1</v>
      </c>
      <c r="AN30" s="494" t="s">
        <v>4144</v>
      </c>
      <c r="AO30" s="727" t="s">
        <v>3481</v>
      </c>
      <c r="AP30" s="738" t="s">
        <v>4139</v>
      </c>
      <c r="AQ30" s="484"/>
      <c r="AR30" s="487"/>
      <c r="AS30" s="487"/>
      <c r="AT30" s="725"/>
      <c r="AU30" s="727"/>
      <c r="AV30" s="725"/>
    </row>
    <row r="31" spans="1:48" s="724" customFormat="1" ht="331.5" x14ac:dyDescent="0.2">
      <c r="A31" s="1009"/>
      <c r="B31" s="1018"/>
      <c r="C31" s="737" t="s">
        <v>3690</v>
      </c>
      <c r="D31" s="737" t="s">
        <v>3599</v>
      </c>
      <c r="E31" s="726" t="s">
        <v>3691</v>
      </c>
      <c r="F31" s="725" t="s">
        <v>3692</v>
      </c>
      <c r="G31" s="727" t="s">
        <v>3693</v>
      </c>
      <c r="H31" s="742" t="s">
        <v>3489</v>
      </c>
      <c r="I31" s="761" t="s">
        <v>3490</v>
      </c>
      <c r="J31" s="762" t="s">
        <v>3491</v>
      </c>
      <c r="K31" s="742" t="s">
        <v>3473</v>
      </c>
      <c r="L31" s="736" t="str">
        <f>VLOOKUP(J31,'[22]2. Anexos'!$B$35:$G$41,(HLOOKUP(K31,'[22]2. Anexos'!$C$35:$G$36,2,0)),0)</f>
        <v>Alto</v>
      </c>
      <c r="M31" s="758" t="s">
        <v>3694</v>
      </c>
      <c r="N31" s="727" t="s">
        <v>3475</v>
      </c>
      <c r="O31" s="727" t="s">
        <v>3476</v>
      </c>
      <c r="P31" s="742" t="s">
        <v>3472</v>
      </c>
      <c r="Q31" s="742" t="s">
        <v>3473</v>
      </c>
      <c r="R31" s="736" t="str">
        <f>VLOOKUP(P31,'[22]2. Anexos'!$B$35:$G$41,(HLOOKUP(Q31,'[22]2. Anexos'!$C$35:$G$36,2,0)),0)</f>
        <v>Alto</v>
      </c>
      <c r="S31" s="763" t="s">
        <v>3494</v>
      </c>
      <c r="T31" s="758" t="s">
        <v>3694</v>
      </c>
      <c r="U31" s="725" t="s">
        <v>3667</v>
      </c>
      <c r="V31" s="725" t="s">
        <v>3695</v>
      </c>
      <c r="W31" s="744">
        <v>1</v>
      </c>
      <c r="X31" s="757">
        <v>44620</v>
      </c>
      <c r="Y31" s="757">
        <v>44926</v>
      </c>
      <c r="Z31" s="486">
        <v>44655</v>
      </c>
      <c r="AA31" s="485">
        <v>1</v>
      </c>
      <c r="AB31" s="725" t="s">
        <v>3696</v>
      </c>
      <c r="AC31" s="727" t="s">
        <v>3481</v>
      </c>
      <c r="AD31" s="738" t="s">
        <v>3608</v>
      </c>
      <c r="AE31" s="486">
        <v>44747</v>
      </c>
      <c r="AF31" s="485">
        <v>1</v>
      </c>
      <c r="AG31" s="485">
        <v>1</v>
      </c>
      <c r="AH31" s="738" t="s">
        <v>3697</v>
      </c>
      <c r="AI31" s="727" t="s">
        <v>3481</v>
      </c>
      <c r="AJ31" s="738" t="s">
        <v>3610</v>
      </c>
      <c r="AK31" s="484" t="s">
        <v>4145</v>
      </c>
      <c r="AL31" s="485">
        <v>0.66</v>
      </c>
      <c r="AM31" s="485">
        <v>0.89</v>
      </c>
      <c r="AN31" s="494" t="s">
        <v>4146</v>
      </c>
      <c r="AO31" s="727" t="s">
        <v>3481</v>
      </c>
      <c r="AP31" s="738" t="s">
        <v>4147</v>
      </c>
      <c r="AQ31" s="484"/>
      <c r="AR31" s="487"/>
      <c r="AS31" s="487"/>
      <c r="AT31" s="725"/>
      <c r="AU31" s="727"/>
      <c r="AV31" s="725"/>
    </row>
    <row r="32" spans="1:48" s="724" customFormat="1" ht="202.5" customHeight="1" x14ac:dyDescent="0.2">
      <c r="A32" s="1001" t="s">
        <v>3698</v>
      </c>
      <c r="B32" s="1016" t="s">
        <v>3699</v>
      </c>
      <c r="C32" s="725" t="s">
        <v>3700</v>
      </c>
      <c r="D32" s="727" t="s">
        <v>3519</v>
      </c>
      <c r="E32" s="735" t="s">
        <v>3701</v>
      </c>
      <c r="F32" s="725" t="s">
        <v>3702</v>
      </c>
      <c r="G32" s="764" t="s">
        <v>3703</v>
      </c>
      <c r="H32" s="725" t="s">
        <v>3704</v>
      </c>
      <c r="I32" s="740" t="s">
        <v>3490</v>
      </c>
      <c r="J32" s="725" t="s">
        <v>3588</v>
      </c>
      <c r="K32" s="725" t="s">
        <v>3473</v>
      </c>
      <c r="L32" s="736" t="str">
        <f>VLOOKUP(J32,'[23]2. Anexos'!$B$35:$G$41,(HLOOKUP(K32,'[23]2. Anexos'!$C$35:$G$36,2,0)),0)</f>
        <v>Alto</v>
      </c>
      <c r="M32" s="725" t="s">
        <v>3705</v>
      </c>
      <c r="N32" s="727" t="s">
        <v>3475</v>
      </c>
      <c r="O32" s="727" t="s">
        <v>3476</v>
      </c>
      <c r="P32" s="725" t="s">
        <v>3491</v>
      </c>
      <c r="Q32" s="725" t="s">
        <v>3473</v>
      </c>
      <c r="R32" s="736" t="str">
        <f>VLOOKUP(P32,'[23]2. Anexos'!$B$35:$G$41,(HLOOKUP(Q32,'[23]2. Anexos'!$C$35:$G$36,2,0)),0)</f>
        <v>Alto</v>
      </c>
      <c r="S32" s="730" t="s">
        <v>3494</v>
      </c>
      <c r="T32" s="725" t="s">
        <v>3706</v>
      </c>
      <c r="U32" s="725" t="s">
        <v>3707</v>
      </c>
      <c r="V32" s="725" t="s">
        <v>3708</v>
      </c>
      <c r="W32" s="741">
        <v>1</v>
      </c>
      <c r="X32" s="733">
        <v>44620</v>
      </c>
      <c r="Y32" s="733">
        <v>44926</v>
      </c>
      <c r="Z32" s="484">
        <v>44657</v>
      </c>
      <c r="AA32" s="485">
        <v>1</v>
      </c>
      <c r="AB32" s="725" t="s">
        <v>3709</v>
      </c>
      <c r="AC32" s="727" t="s">
        <v>3481</v>
      </c>
      <c r="AD32" s="725" t="s">
        <v>3710</v>
      </c>
      <c r="AE32" s="484">
        <v>44748</v>
      </c>
      <c r="AF32" s="485">
        <v>1</v>
      </c>
      <c r="AG32" s="485">
        <v>1</v>
      </c>
      <c r="AH32" s="725" t="s">
        <v>3711</v>
      </c>
      <c r="AI32" s="727" t="s">
        <v>3481</v>
      </c>
      <c r="AJ32" s="725" t="s">
        <v>3712</v>
      </c>
      <c r="AK32" s="484">
        <v>44841</v>
      </c>
      <c r="AL32" s="487">
        <v>1</v>
      </c>
      <c r="AM32" s="487">
        <v>1</v>
      </c>
      <c r="AN32" s="725" t="s">
        <v>4148</v>
      </c>
      <c r="AO32" s="727" t="s">
        <v>3481</v>
      </c>
      <c r="AP32" s="725" t="s">
        <v>4149</v>
      </c>
      <c r="AQ32" s="484"/>
      <c r="AR32" s="487"/>
      <c r="AS32" s="487"/>
      <c r="AT32" s="725"/>
      <c r="AU32" s="727"/>
      <c r="AV32" s="725"/>
    </row>
    <row r="33" spans="1:48" s="724" customFormat="1" ht="225" customHeight="1" x14ac:dyDescent="0.2">
      <c r="A33" s="1002"/>
      <c r="B33" s="1017"/>
      <c r="C33" s="725" t="s">
        <v>3713</v>
      </c>
      <c r="D33" s="727" t="s">
        <v>3519</v>
      </c>
      <c r="E33" s="765" t="s">
        <v>3714</v>
      </c>
      <c r="F33" s="725" t="s">
        <v>3715</v>
      </c>
      <c r="G33" s="764" t="s">
        <v>3716</v>
      </c>
      <c r="H33" s="725" t="s">
        <v>3489</v>
      </c>
      <c r="I33" s="766" t="s">
        <v>3490</v>
      </c>
      <c r="J33" s="725" t="s">
        <v>3588</v>
      </c>
      <c r="K33" s="725" t="s">
        <v>3506</v>
      </c>
      <c r="L33" s="736" t="str">
        <f>VLOOKUP(J33,'[23]2. Anexos'!$B$35:$G$41,(HLOOKUP(K33,'[23]2. Anexos'!$C$35:$G$36,2,0)),0)</f>
        <v>Alto</v>
      </c>
      <c r="M33" s="725" t="s">
        <v>3717</v>
      </c>
      <c r="N33" s="727" t="s">
        <v>3475</v>
      </c>
      <c r="O33" s="727" t="s">
        <v>3476</v>
      </c>
      <c r="P33" s="725" t="s">
        <v>3491</v>
      </c>
      <c r="Q33" s="725" t="s">
        <v>3506</v>
      </c>
      <c r="R33" s="736" t="str">
        <f>VLOOKUP(P33,'[23]2. Anexos'!$B$35:$G$41,(HLOOKUP(Q33,'[23]2. Anexos'!$C$35:$G$36,2,0)),0)</f>
        <v>Moderado</v>
      </c>
      <c r="S33" s="730" t="s">
        <v>3494</v>
      </c>
      <c r="T33" s="725" t="s">
        <v>3717</v>
      </c>
      <c r="U33" s="725" t="s">
        <v>3718</v>
      </c>
      <c r="V33" s="725" t="s">
        <v>3719</v>
      </c>
      <c r="W33" s="741">
        <v>1</v>
      </c>
      <c r="X33" s="733">
        <v>44620</v>
      </c>
      <c r="Y33" s="733">
        <v>44926</v>
      </c>
      <c r="Z33" s="484">
        <v>44657</v>
      </c>
      <c r="AA33" s="485">
        <v>0.25</v>
      </c>
      <c r="AB33" s="725" t="s">
        <v>3720</v>
      </c>
      <c r="AC33" s="727" t="s">
        <v>3481</v>
      </c>
      <c r="AD33" s="725" t="s">
        <v>3721</v>
      </c>
      <c r="AE33" s="484">
        <v>44748</v>
      </c>
      <c r="AF33" s="485">
        <v>0.25</v>
      </c>
      <c r="AG33" s="485">
        <v>0.5</v>
      </c>
      <c r="AH33" s="725" t="s">
        <v>3722</v>
      </c>
      <c r="AI33" s="727" t="s">
        <v>3481</v>
      </c>
      <c r="AJ33" s="725" t="s">
        <v>3723</v>
      </c>
      <c r="AK33" s="484">
        <v>44841</v>
      </c>
      <c r="AL33" s="487">
        <v>0.25</v>
      </c>
      <c r="AM33" s="487">
        <v>0.75</v>
      </c>
      <c r="AN33" s="725" t="s">
        <v>4150</v>
      </c>
      <c r="AO33" s="727" t="s">
        <v>3481</v>
      </c>
      <c r="AP33" s="725" t="s">
        <v>4151</v>
      </c>
      <c r="AQ33" s="484"/>
      <c r="AR33" s="487"/>
      <c r="AS33" s="487"/>
      <c r="AT33" s="725"/>
      <c r="AU33" s="727"/>
      <c r="AV33" s="725"/>
    </row>
    <row r="34" spans="1:48" s="724" customFormat="1" ht="208.5" customHeight="1" x14ac:dyDescent="0.2">
      <c r="A34" s="1002"/>
      <c r="B34" s="1017"/>
      <c r="C34" s="725" t="s">
        <v>3724</v>
      </c>
      <c r="D34" s="727" t="s">
        <v>3519</v>
      </c>
      <c r="E34" s="765" t="s">
        <v>3725</v>
      </c>
      <c r="F34" s="725" t="s">
        <v>3726</v>
      </c>
      <c r="G34" s="765" t="s">
        <v>3727</v>
      </c>
      <c r="H34" s="725" t="s">
        <v>3470</v>
      </c>
      <c r="I34" s="740" t="s">
        <v>3490</v>
      </c>
      <c r="J34" s="725" t="s">
        <v>3588</v>
      </c>
      <c r="K34" s="725" t="s">
        <v>3506</v>
      </c>
      <c r="L34" s="736" t="str">
        <f>VLOOKUP(J34,'[23]2. Anexos'!$B$35:$G$41,(HLOOKUP(K34,'[23]2. Anexos'!$C$35:$G$36,2,0)),0)</f>
        <v>Alto</v>
      </c>
      <c r="M34" s="725" t="s">
        <v>3728</v>
      </c>
      <c r="N34" s="727" t="s">
        <v>3475</v>
      </c>
      <c r="O34" s="727" t="s">
        <v>3476</v>
      </c>
      <c r="P34" s="725" t="s">
        <v>3491</v>
      </c>
      <c r="Q34" s="725" t="s">
        <v>3506</v>
      </c>
      <c r="R34" s="736" t="str">
        <f>VLOOKUP(P34,'[23]2. Anexos'!$B$35:$G$41,(HLOOKUP(Q34,'[23]2. Anexos'!$C$35:$G$36,2,0)),0)</f>
        <v>Moderado</v>
      </c>
      <c r="S34" s="730" t="s">
        <v>3494</v>
      </c>
      <c r="T34" s="725" t="s">
        <v>3729</v>
      </c>
      <c r="U34" s="725" t="s">
        <v>3730</v>
      </c>
      <c r="V34" s="725" t="s">
        <v>3731</v>
      </c>
      <c r="W34" s="741">
        <v>1</v>
      </c>
      <c r="X34" s="733">
        <v>44620</v>
      </c>
      <c r="Y34" s="733">
        <v>44926</v>
      </c>
      <c r="Z34" s="484">
        <v>44657</v>
      </c>
      <c r="AA34" s="485">
        <v>0.1</v>
      </c>
      <c r="AB34" s="725" t="s">
        <v>3732</v>
      </c>
      <c r="AC34" s="727" t="s">
        <v>3481</v>
      </c>
      <c r="AD34" s="725" t="s">
        <v>3721</v>
      </c>
      <c r="AE34" s="484">
        <v>44748</v>
      </c>
      <c r="AF34" s="485">
        <v>0.3</v>
      </c>
      <c r="AG34" s="485">
        <v>0.4</v>
      </c>
      <c r="AH34" s="725" t="s">
        <v>3733</v>
      </c>
      <c r="AI34" s="727" t="s">
        <v>3481</v>
      </c>
      <c r="AJ34" s="725" t="s">
        <v>3723</v>
      </c>
      <c r="AK34" s="484">
        <v>44841</v>
      </c>
      <c r="AL34" s="485">
        <v>0.3</v>
      </c>
      <c r="AM34" s="485">
        <v>0.7</v>
      </c>
      <c r="AN34" s="725" t="s">
        <v>4152</v>
      </c>
      <c r="AO34" s="727" t="s">
        <v>3481</v>
      </c>
      <c r="AP34" s="725" t="s">
        <v>4153</v>
      </c>
      <c r="AQ34" s="484"/>
      <c r="AR34" s="487"/>
      <c r="AS34" s="487"/>
      <c r="AT34" s="725"/>
      <c r="AU34" s="727"/>
      <c r="AV34" s="725"/>
    </row>
    <row r="35" spans="1:48" s="724" customFormat="1" ht="244.5" customHeight="1" x14ac:dyDescent="0.2">
      <c r="A35" s="1002"/>
      <c r="B35" s="1017"/>
      <c r="C35" s="1016" t="s">
        <v>3713</v>
      </c>
      <c r="D35" s="1001" t="s">
        <v>3519</v>
      </c>
      <c r="E35" s="1061" t="s">
        <v>3734</v>
      </c>
      <c r="F35" s="1016" t="s">
        <v>3735</v>
      </c>
      <c r="G35" s="1061" t="s">
        <v>3736</v>
      </c>
      <c r="H35" s="1007" t="s">
        <v>3704</v>
      </c>
      <c r="I35" s="1048" t="s">
        <v>3490</v>
      </c>
      <c r="J35" s="1016" t="s">
        <v>3588</v>
      </c>
      <c r="K35" s="1016" t="s">
        <v>3506</v>
      </c>
      <c r="L35" s="1010" t="str">
        <f>VLOOKUP(J35,'[23]2. Anexos'!$B$35:$G$41,(HLOOKUP(K35,'[23]2. Anexos'!$C$35:$G$36,2,0)),0)</f>
        <v>Alto</v>
      </c>
      <c r="M35" s="725" t="s">
        <v>3737</v>
      </c>
      <c r="N35" s="727" t="s">
        <v>3475</v>
      </c>
      <c r="O35" s="727" t="s">
        <v>3476</v>
      </c>
      <c r="P35" s="1016" t="s">
        <v>3472</v>
      </c>
      <c r="Q35" s="1016" t="s">
        <v>3506</v>
      </c>
      <c r="R35" s="1010" t="str">
        <f>VLOOKUP(P35,'[23]2. Anexos'!$B$35:$G$41,(HLOOKUP(Q35,'[23]2. Anexos'!$C$35:$G$36,2,0)),0)</f>
        <v>Moderado</v>
      </c>
      <c r="S35" s="998" t="s">
        <v>3494</v>
      </c>
      <c r="T35" s="725" t="s">
        <v>3737</v>
      </c>
      <c r="U35" s="746" t="s">
        <v>3707</v>
      </c>
      <c r="V35" s="725" t="s">
        <v>3738</v>
      </c>
      <c r="W35" s="741">
        <v>1</v>
      </c>
      <c r="X35" s="733">
        <v>44620</v>
      </c>
      <c r="Y35" s="733">
        <v>44926</v>
      </c>
      <c r="Z35" s="484">
        <v>44657</v>
      </c>
      <c r="AA35" s="485">
        <v>0.18</v>
      </c>
      <c r="AB35" s="725" t="s">
        <v>3739</v>
      </c>
      <c r="AC35" s="1001" t="s">
        <v>3481</v>
      </c>
      <c r="AD35" s="725" t="s">
        <v>3740</v>
      </c>
      <c r="AE35" s="484">
        <v>44748</v>
      </c>
      <c r="AF35" s="485">
        <v>0.27</v>
      </c>
      <c r="AG35" s="485">
        <v>0.45</v>
      </c>
      <c r="AH35" s="725" t="s">
        <v>3741</v>
      </c>
      <c r="AI35" s="1001" t="s">
        <v>3481</v>
      </c>
      <c r="AJ35" s="725" t="s">
        <v>3742</v>
      </c>
      <c r="AK35" s="484">
        <v>44841</v>
      </c>
      <c r="AL35" s="487">
        <v>0.27</v>
      </c>
      <c r="AM35" s="487">
        <v>0.72</v>
      </c>
      <c r="AN35" s="725" t="s">
        <v>4154</v>
      </c>
      <c r="AO35" s="1001" t="s">
        <v>3481</v>
      </c>
      <c r="AP35" s="725" t="s">
        <v>4149</v>
      </c>
      <c r="AQ35" s="484"/>
      <c r="AR35" s="487"/>
      <c r="AS35" s="487"/>
      <c r="AT35" s="725"/>
      <c r="AU35" s="727"/>
      <c r="AV35" s="725"/>
    </row>
    <row r="36" spans="1:48" ht="222.75" customHeight="1" x14ac:dyDescent="0.2">
      <c r="A36" s="1003"/>
      <c r="B36" s="1018"/>
      <c r="C36" s="1018"/>
      <c r="D36" s="1003"/>
      <c r="E36" s="1062"/>
      <c r="F36" s="1018"/>
      <c r="G36" s="1062"/>
      <c r="H36" s="1009"/>
      <c r="I36" s="1050"/>
      <c r="J36" s="1018"/>
      <c r="K36" s="1018"/>
      <c r="L36" s="1015"/>
      <c r="M36" s="725" t="s">
        <v>3743</v>
      </c>
      <c r="N36" s="727" t="s">
        <v>3475</v>
      </c>
      <c r="O36" s="727" t="s">
        <v>3476</v>
      </c>
      <c r="P36" s="1018"/>
      <c r="Q36" s="1018"/>
      <c r="R36" s="1015"/>
      <c r="S36" s="1000"/>
      <c r="T36" s="725" t="s">
        <v>3743</v>
      </c>
      <c r="U36" s="711" t="s">
        <v>3707</v>
      </c>
      <c r="V36" s="725" t="s">
        <v>3744</v>
      </c>
      <c r="W36" s="741">
        <v>1</v>
      </c>
      <c r="X36" s="733">
        <v>44620</v>
      </c>
      <c r="Y36" s="733">
        <v>44561</v>
      </c>
      <c r="Z36" s="484">
        <v>44657</v>
      </c>
      <c r="AA36" s="485">
        <v>0.18</v>
      </c>
      <c r="AB36" s="725" t="s">
        <v>3745</v>
      </c>
      <c r="AC36" s="1003"/>
      <c r="AD36" s="725" t="s">
        <v>3746</v>
      </c>
      <c r="AE36" s="484">
        <v>44748</v>
      </c>
      <c r="AF36" s="485">
        <v>0.27</v>
      </c>
      <c r="AG36" s="485">
        <v>0.45</v>
      </c>
      <c r="AH36" s="725" t="s">
        <v>3747</v>
      </c>
      <c r="AI36" s="1003"/>
      <c r="AJ36" s="725" t="s">
        <v>3742</v>
      </c>
      <c r="AK36" s="484">
        <v>44841</v>
      </c>
      <c r="AL36" s="487">
        <v>0.27</v>
      </c>
      <c r="AM36" s="487">
        <v>0.72</v>
      </c>
      <c r="AN36" s="725" t="s">
        <v>4154</v>
      </c>
      <c r="AO36" s="1003"/>
      <c r="AP36" s="725" t="s">
        <v>4149</v>
      </c>
      <c r="AQ36" s="484"/>
      <c r="AR36" s="487"/>
      <c r="AS36" s="487"/>
      <c r="AT36" s="725"/>
      <c r="AU36" s="727"/>
      <c r="AV36" s="725"/>
    </row>
    <row r="37" spans="1:48" s="724" customFormat="1" ht="228.75" customHeight="1" x14ac:dyDescent="0.2">
      <c r="A37" s="1029" t="s">
        <v>3748</v>
      </c>
      <c r="B37" s="1016" t="s">
        <v>3749</v>
      </c>
      <c r="C37" s="1057" t="s">
        <v>3750</v>
      </c>
      <c r="D37" s="1059" t="s">
        <v>1962</v>
      </c>
      <c r="E37" s="1001" t="s">
        <v>4155</v>
      </c>
      <c r="F37" s="725" t="s">
        <v>3751</v>
      </c>
      <c r="G37" s="1055" t="s">
        <v>3752</v>
      </c>
      <c r="H37" s="1016" t="s">
        <v>3470</v>
      </c>
      <c r="I37" s="1025" t="s">
        <v>3753</v>
      </c>
      <c r="J37" s="1016" t="s">
        <v>3588</v>
      </c>
      <c r="K37" s="1016" t="s">
        <v>3506</v>
      </c>
      <c r="L37" s="1010" t="str">
        <f>VLOOKUP(J37,'[24]2. Anexos'!$B$35:$G$41,(HLOOKUP(K37,'[24]2. Anexos'!$C$35:$G$36,2,0)),0)</f>
        <v>Alto</v>
      </c>
      <c r="M37" s="725" t="s">
        <v>3754</v>
      </c>
      <c r="N37" s="727" t="s">
        <v>3475</v>
      </c>
      <c r="O37" s="727" t="s">
        <v>3476</v>
      </c>
      <c r="P37" s="1016" t="s">
        <v>3472</v>
      </c>
      <c r="Q37" s="1016" t="s">
        <v>3506</v>
      </c>
      <c r="R37" s="1010" t="str">
        <f>VLOOKUP(P37,'[24]2. Anexos'!$B$35:$G$41,(HLOOKUP(Q37,'[24]2. Anexos'!$C$35:$G$36,2,0)),0)</f>
        <v>Moderado</v>
      </c>
      <c r="S37" s="998" t="s">
        <v>3494</v>
      </c>
      <c r="T37" s="725" t="s">
        <v>3754</v>
      </c>
      <c r="U37" s="725" t="s">
        <v>3755</v>
      </c>
      <c r="V37" s="725" t="s">
        <v>3756</v>
      </c>
      <c r="W37" s="744">
        <v>1</v>
      </c>
      <c r="X37" s="733">
        <v>44620</v>
      </c>
      <c r="Y37" s="733">
        <v>44926</v>
      </c>
      <c r="Z37" s="486">
        <v>44658</v>
      </c>
      <c r="AA37" s="485">
        <v>0.25</v>
      </c>
      <c r="AB37" s="725" t="s">
        <v>3757</v>
      </c>
      <c r="AC37" s="1001" t="s">
        <v>3481</v>
      </c>
      <c r="AD37" s="725" t="s">
        <v>3758</v>
      </c>
      <c r="AE37" s="484">
        <v>44753</v>
      </c>
      <c r="AF37" s="485">
        <v>0.25</v>
      </c>
      <c r="AG37" s="485">
        <v>0.5</v>
      </c>
      <c r="AH37" s="725" t="s">
        <v>3759</v>
      </c>
      <c r="AI37" s="1001" t="s">
        <v>3481</v>
      </c>
      <c r="AJ37" s="725" t="s">
        <v>3563</v>
      </c>
      <c r="AK37" s="484">
        <v>44844</v>
      </c>
      <c r="AL37" s="485">
        <v>0.25</v>
      </c>
      <c r="AM37" s="485">
        <v>0.75</v>
      </c>
      <c r="AN37" s="725" t="s">
        <v>4156</v>
      </c>
      <c r="AO37" s="1001" t="s">
        <v>3481</v>
      </c>
      <c r="AP37" s="725" t="s">
        <v>4120</v>
      </c>
      <c r="AQ37" s="484"/>
      <c r="AR37" s="487"/>
      <c r="AS37" s="487"/>
      <c r="AT37" s="725"/>
      <c r="AU37" s="727"/>
      <c r="AV37" s="725"/>
    </row>
    <row r="38" spans="1:48" s="724" customFormat="1" ht="186" customHeight="1" x14ac:dyDescent="0.2">
      <c r="A38" s="1029"/>
      <c r="B38" s="1018"/>
      <c r="C38" s="1058"/>
      <c r="D38" s="1060"/>
      <c r="E38" s="1003"/>
      <c r="F38" s="725" t="s">
        <v>3760</v>
      </c>
      <c r="G38" s="1056"/>
      <c r="H38" s="1018"/>
      <c r="I38" s="1026"/>
      <c r="J38" s="1018"/>
      <c r="K38" s="1018"/>
      <c r="L38" s="1015"/>
      <c r="M38" s="725" t="s">
        <v>3761</v>
      </c>
      <c r="N38" s="727" t="s">
        <v>3475</v>
      </c>
      <c r="O38" s="727" t="s">
        <v>3476</v>
      </c>
      <c r="P38" s="1018"/>
      <c r="Q38" s="1018"/>
      <c r="R38" s="1015"/>
      <c r="S38" s="1000"/>
      <c r="T38" s="725" t="s">
        <v>3761</v>
      </c>
      <c r="U38" s="725" t="s">
        <v>3762</v>
      </c>
      <c r="V38" s="725" t="s">
        <v>3763</v>
      </c>
      <c r="W38" s="744">
        <v>1</v>
      </c>
      <c r="X38" s="733">
        <v>44620</v>
      </c>
      <c r="Y38" s="733">
        <v>44926</v>
      </c>
      <c r="Z38" s="486">
        <v>44658</v>
      </c>
      <c r="AA38" s="485">
        <v>0.25</v>
      </c>
      <c r="AB38" s="725" t="s">
        <v>3764</v>
      </c>
      <c r="AC38" s="1003"/>
      <c r="AD38" s="725" t="s">
        <v>3758</v>
      </c>
      <c r="AE38" s="484">
        <v>44753</v>
      </c>
      <c r="AF38" s="485">
        <v>0.25</v>
      </c>
      <c r="AG38" s="485">
        <v>0.5</v>
      </c>
      <c r="AH38" s="725" t="s">
        <v>3765</v>
      </c>
      <c r="AI38" s="1003"/>
      <c r="AJ38" s="725" t="s">
        <v>3563</v>
      </c>
      <c r="AK38" s="484">
        <v>44844</v>
      </c>
      <c r="AL38" s="485">
        <v>0.25</v>
      </c>
      <c r="AM38" s="485">
        <v>0.75</v>
      </c>
      <c r="AN38" s="725" t="s">
        <v>4157</v>
      </c>
      <c r="AO38" s="1003"/>
      <c r="AP38" s="725" t="s">
        <v>4120</v>
      </c>
      <c r="AQ38" s="484"/>
      <c r="AR38" s="487"/>
      <c r="AS38" s="487"/>
      <c r="AT38" s="725"/>
      <c r="AU38" s="727"/>
      <c r="AV38" s="725"/>
    </row>
    <row r="39" spans="1:48" s="724" customFormat="1" ht="127.5" x14ac:dyDescent="0.2">
      <c r="A39" s="1016" t="s">
        <v>3766</v>
      </c>
      <c r="B39" s="1007" t="s">
        <v>3767</v>
      </c>
      <c r="C39" s="725" t="s">
        <v>3768</v>
      </c>
      <c r="D39" s="725" t="s">
        <v>1962</v>
      </c>
      <c r="E39" s="726" t="s">
        <v>3769</v>
      </c>
      <c r="F39" s="725" t="s">
        <v>3770</v>
      </c>
      <c r="G39" s="731" t="s">
        <v>3771</v>
      </c>
      <c r="H39" s="725" t="s">
        <v>3704</v>
      </c>
      <c r="I39" s="740" t="s">
        <v>3490</v>
      </c>
      <c r="J39" s="725" t="s">
        <v>3491</v>
      </c>
      <c r="K39" s="725" t="s">
        <v>3506</v>
      </c>
      <c r="L39" s="736" t="str">
        <f>VLOOKUP(J39,'[25]2. Anexos'!$B$35:$G$41,(HLOOKUP(K39,'[25]2. Anexos'!$C$35:$G$36,2,0)),0)</f>
        <v>Moderado</v>
      </c>
      <c r="M39" s="725" t="s">
        <v>3772</v>
      </c>
      <c r="N39" s="727" t="s">
        <v>3475</v>
      </c>
      <c r="O39" s="727" t="s">
        <v>3476</v>
      </c>
      <c r="P39" s="767" t="s">
        <v>3472</v>
      </c>
      <c r="Q39" s="767" t="s">
        <v>3506</v>
      </c>
      <c r="R39" s="736" t="str">
        <f>VLOOKUP(P39,'[25]2. Anexos'!$B$35:$G$41,(HLOOKUP(Q39,'[25]2. Anexos'!$C$35:$G$36,2,0)),0)</f>
        <v>Moderado</v>
      </c>
      <c r="S39" s="748" t="s">
        <v>3494</v>
      </c>
      <c r="T39" s="725" t="s">
        <v>3772</v>
      </c>
      <c r="U39" s="725" t="s">
        <v>3773</v>
      </c>
      <c r="V39" s="737" t="s">
        <v>3774</v>
      </c>
      <c r="W39" s="744">
        <v>1</v>
      </c>
      <c r="X39" s="733">
        <v>44620</v>
      </c>
      <c r="Y39" s="733">
        <v>44926</v>
      </c>
      <c r="Z39" s="484">
        <v>44650</v>
      </c>
      <c r="AA39" s="485">
        <v>0.25</v>
      </c>
      <c r="AB39" s="725" t="s">
        <v>3775</v>
      </c>
      <c r="AC39" s="727" t="s">
        <v>3481</v>
      </c>
      <c r="AD39" s="725" t="s">
        <v>3776</v>
      </c>
      <c r="AE39" s="490">
        <v>44742</v>
      </c>
      <c r="AF39" s="488">
        <v>0.33</v>
      </c>
      <c r="AG39" s="488">
        <v>0.33</v>
      </c>
      <c r="AH39" s="737" t="s">
        <v>3777</v>
      </c>
      <c r="AI39" s="757" t="s">
        <v>3481</v>
      </c>
      <c r="AJ39" s="745" t="s">
        <v>3778</v>
      </c>
      <c r="AK39" s="490">
        <v>44834</v>
      </c>
      <c r="AL39" s="488">
        <v>1</v>
      </c>
      <c r="AM39" s="488">
        <v>0.75</v>
      </c>
      <c r="AN39" s="768" t="s">
        <v>4158</v>
      </c>
      <c r="AO39" s="731" t="s">
        <v>3481</v>
      </c>
      <c r="AP39" s="745" t="s">
        <v>4159</v>
      </c>
      <c r="AQ39" s="484"/>
      <c r="AR39" s="487"/>
      <c r="AS39" s="487"/>
      <c r="AT39" s="725"/>
      <c r="AU39" s="727"/>
      <c r="AV39" s="725"/>
    </row>
    <row r="40" spans="1:48" s="724" customFormat="1" ht="178.5" x14ac:dyDescent="0.2">
      <c r="A40" s="1017"/>
      <c r="B40" s="1008"/>
      <c r="C40" s="725" t="s">
        <v>3779</v>
      </c>
      <c r="D40" s="725" t="s">
        <v>1962</v>
      </c>
      <c r="E40" s="726" t="s">
        <v>3780</v>
      </c>
      <c r="F40" s="737" t="s">
        <v>3781</v>
      </c>
      <c r="G40" s="769" t="s">
        <v>3782</v>
      </c>
      <c r="H40" s="725" t="s">
        <v>3489</v>
      </c>
      <c r="I40" s="740" t="s">
        <v>3490</v>
      </c>
      <c r="J40" s="725" t="s">
        <v>3588</v>
      </c>
      <c r="K40" s="725" t="s">
        <v>3506</v>
      </c>
      <c r="L40" s="736" t="str">
        <f>VLOOKUP(J40,'[25]2. Anexos'!$B$35:$G$41,(HLOOKUP(K40,'[25]2. Anexos'!$C$35:$G$36,2,0)),0)</f>
        <v>Alto</v>
      </c>
      <c r="M40" s="743" t="s">
        <v>3783</v>
      </c>
      <c r="N40" s="727" t="s">
        <v>3475</v>
      </c>
      <c r="O40" s="727" t="s">
        <v>3476</v>
      </c>
      <c r="P40" s="725" t="s">
        <v>3491</v>
      </c>
      <c r="Q40" s="725" t="s">
        <v>3506</v>
      </c>
      <c r="R40" s="736" t="str">
        <f>VLOOKUP(P40,'[25]2. Anexos'!$B$35:$G$41,(HLOOKUP(Q40,'[25]2. Anexos'!$C$35:$G$36,2,0)),0)</f>
        <v>Moderado</v>
      </c>
      <c r="S40" s="748" t="s">
        <v>3494</v>
      </c>
      <c r="T40" s="743" t="s">
        <v>3784</v>
      </c>
      <c r="U40" s="725" t="s">
        <v>3785</v>
      </c>
      <c r="V40" s="737" t="s">
        <v>3786</v>
      </c>
      <c r="W40" s="744">
        <v>1</v>
      </c>
      <c r="X40" s="733">
        <v>44620</v>
      </c>
      <c r="Y40" s="733">
        <v>44926</v>
      </c>
      <c r="Z40" s="484">
        <v>44650</v>
      </c>
      <c r="AA40" s="485">
        <v>0.5</v>
      </c>
      <c r="AB40" s="725" t="s">
        <v>3787</v>
      </c>
      <c r="AC40" s="727" t="s">
        <v>3481</v>
      </c>
      <c r="AD40" s="725" t="s">
        <v>3788</v>
      </c>
      <c r="AE40" s="490">
        <v>44742</v>
      </c>
      <c r="AF40" s="488">
        <v>0</v>
      </c>
      <c r="AG40" s="488">
        <v>0.5</v>
      </c>
      <c r="AH40" s="737" t="s">
        <v>3789</v>
      </c>
      <c r="AI40" s="757" t="s">
        <v>3481</v>
      </c>
      <c r="AJ40" s="745" t="s">
        <v>3778</v>
      </c>
      <c r="AK40" s="490">
        <v>44834</v>
      </c>
      <c r="AL40" s="488">
        <v>0.5</v>
      </c>
      <c r="AM40" s="488">
        <v>1</v>
      </c>
      <c r="AN40" s="768" t="s">
        <v>4160</v>
      </c>
      <c r="AO40" s="731" t="s">
        <v>3481</v>
      </c>
      <c r="AP40" s="745" t="s">
        <v>4159</v>
      </c>
      <c r="AQ40" s="484"/>
      <c r="AR40" s="487"/>
      <c r="AS40" s="487"/>
      <c r="AT40" s="725"/>
      <c r="AU40" s="727"/>
      <c r="AV40" s="725"/>
    </row>
    <row r="41" spans="1:48" s="724" customFormat="1" ht="243.75" customHeight="1" x14ac:dyDescent="0.2">
      <c r="A41" s="1018"/>
      <c r="B41" s="1009"/>
      <c r="C41" s="725" t="s">
        <v>3779</v>
      </c>
      <c r="D41" s="725" t="s">
        <v>1962</v>
      </c>
      <c r="E41" s="726" t="s">
        <v>3790</v>
      </c>
      <c r="F41" s="737" t="s">
        <v>3791</v>
      </c>
      <c r="G41" s="731" t="s">
        <v>3792</v>
      </c>
      <c r="H41" s="725" t="s">
        <v>3704</v>
      </c>
      <c r="I41" s="740" t="s">
        <v>3490</v>
      </c>
      <c r="J41" s="725" t="s">
        <v>3491</v>
      </c>
      <c r="K41" s="725" t="s">
        <v>3506</v>
      </c>
      <c r="L41" s="736" t="str">
        <f>VLOOKUP(J41,'[25]2. Anexos'!$B$35:$G$41,(HLOOKUP(K41,'[25]2. Anexos'!$C$35:$G$36,2,0)),0)</f>
        <v>Moderado</v>
      </c>
      <c r="M41" s="725" t="s">
        <v>3793</v>
      </c>
      <c r="N41" s="727" t="s">
        <v>3475</v>
      </c>
      <c r="O41" s="727" t="s">
        <v>3476</v>
      </c>
      <c r="P41" s="725" t="s">
        <v>3472</v>
      </c>
      <c r="Q41" s="767" t="s">
        <v>3506</v>
      </c>
      <c r="R41" s="736" t="str">
        <f>VLOOKUP(P41,'[25]2. Anexos'!$B$35:$G$41,(HLOOKUP(Q41,'[25]2. Anexos'!$C$35:$G$36,2,0)),0)</f>
        <v>Moderado</v>
      </c>
      <c r="S41" s="748" t="s">
        <v>3494</v>
      </c>
      <c r="T41" s="725" t="s">
        <v>3793</v>
      </c>
      <c r="U41" s="767" t="s">
        <v>3794</v>
      </c>
      <c r="V41" s="737" t="s">
        <v>3795</v>
      </c>
      <c r="W41" s="744">
        <v>1</v>
      </c>
      <c r="X41" s="733">
        <v>44620</v>
      </c>
      <c r="Y41" s="733">
        <v>44926</v>
      </c>
      <c r="Z41" s="484">
        <v>44650</v>
      </c>
      <c r="AA41" s="485">
        <v>1</v>
      </c>
      <c r="AB41" s="725" t="s">
        <v>3796</v>
      </c>
      <c r="AC41" s="727" t="s">
        <v>3481</v>
      </c>
      <c r="AD41" s="725" t="s">
        <v>3788</v>
      </c>
      <c r="AE41" s="490">
        <v>44742</v>
      </c>
      <c r="AF41" s="488">
        <v>1</v>
      </c>
      <c r="AG41" s="488">
        <v>1</v>
      </c>
      <c r="AH41" s="737" t="s">
        <v>3797</v>
      </c>
      <c r="AI41" s="757" t="s">
        <v>3481</v>
      </c>
      <c r="AJ41" s="745" t="s">
        <v>3778</v>
      </c>
      <c r="AK41" s="490">
        <v>44834</v>
      </c>
      <c r="AL41" s="488">
        <v>0.94</v>
      </c>
      <c r="AM41" s="488">
        <v>0.94</v>
      </c>
      <c r="AN41" s="737" t="s">
        <v>4161</v>
      </c>
      <c r="AO41" s="731" t="s">
        <v>3481</v>
      </c>
      <c r="AP41" s="745" t="s">
        <v>4162</v>
      </c>
      <c r="AQ41" s="484"/>
      <c r="AR41" s="487"/>
      <c r="AS41" s="487"/>
      <c r="AT41" s="725"/>
      <c r="AU41" s="727"/>
      <c r="AV41" s="725"/>
    </row>
    <row r="42" spans="1:48" s="724" customFormat="1" ht="216.75" x14ac:dyDescent="0.2">
      <c r="A42" s="1029" t="s">
        <v>3798</v>
      </c>
      <c r="B42" s="1016" t="s">
        <v>3799</v>
      </c>
      <c r="C42" s="1007" t="s">
        <v>3800</v>
      </c>
      <c r="D42" s="1016" t="s">
        <v>3599</v>
      </c>
      <c r="E42" s="1027" t="s">
        <v>3801</v>
      </c>
      <c r="F42" s="725" t="s">
        <v>3802</v>
      </c>
      <c r="G42" s="1019" t="s">
        <v>3803</v>
      </c>
      <c r="H42" s="1016" t="s">
        <v>3470</v>
      </c>
      <c r="I42" s="1025" t="s">
        <v>3804</v>
      </c>
      <c r="J42" s="1016" t="s">
        <v>3588</v>
      </c>
      <c r="K42" s="1016" t="s">
        <v>3506</v>
      </c>
      <c r="L42" s="1010" t="str">
        <f>VLOOKUP(J42,'[26]2. Anexos'!$B$35:$G$41,(HLOOKUP(K42,'[26]2. Anexos'!$C$35:$G$36,2,0)),0)</f>
        <v>Alto</v>
      </c>
      <c r="M42" s="738" t="s">
        <v>3805</v>
      </c>
      <c r="N42" s="727" t="s">
        <v>3475</v>
      </c>
      <c r="O42" s="727" t="s">
        <v>3476</v>
      </c>
      <c r="P42" s="1035" t="s">
        <v>3491</v>
      </c>
      <c r="Q42" s="1016" t="s">
        <v>3506</v>
      </c>
      <c r="R42" s="1010" t="str">
        <f>VLOOKUP(P42,'[26]2. Anexos'!$B$35:$G$41,(HLOOKUP(Q42,'[26]2. Anexos'!$C$35:$G$36,2,0)),0)</f>
        <v>Moderado</v>
      </c>
      <c r="S42" s="1051" t="s">
        <v>3494</v>
      </c>
      <c r="T42" s="738" t="s">
        <v>3805</v>
      </c>
      <c r="U42" s="725" t="s">
        <v>3806</v>
      </c>
      <c r="V42" s="725" t="s">
        <v>3807</v>
      </c>
      <c r="W42" s="744">
        <v>1</v>
      </c>
      <c r="X42" s="733">
        <v>44620</v>
      </c>
      <c r="Y42" s="733">
        <v>44926</v>
      </c>
      <c r="Z42" s="484">
        <v>44658</v>
      </c>
      <c r="AA42" s="485">
        <v>1</v>
      </c>
      <c r="AB42" s="738" t="s">
        <v>3808</v>
      </c>
      <c r="AC42" s="1001" t="s">
        <v>3481</v>
      </c>
      <c r="AD42" s="738" t="s">
        <v>3608</v>
      </c>
      <c r="AE42" s="484">
        <v>44753</v>
      </c>
      <c r="AF42" s="485">
        <v>1</v>
      </c>
      <c r="AG42" s="485">
        <v>1</v>
      </c>
      <c r="AH42" s="738" t="s">
        <v>3809</v>
      </c>
      <c r="AI42" s="1001" t="s">
        <v>3481</v>
      </c>
      <c r="AJ42" s="738" t="s">
        <v>3610</v>
      </c>
      <c r="AK42" s="484">
        <v>44840</v>
      </c>
      <c r="AL42" s="485">
        <v>1</v>
      </c>
      <c r="AM42" s="485">
        <v>1</v>
      </c>
      <c r="AN42" s="738" t="s">
        <v>4163</v>
      </c>
      <c r="AO42" s="1012" t="s">
        <v>3481</v>
      </c>
      <c r="AP42" s="738" t="s">
        <v>4164</v>
      </c>
      <c r="AQ42" s="484"/>
      <c r="AR42" s="487"/>
      <c r="AS42" s="487"/>
      <c r="AT42" s="725"/>
      <c r="AU42" s="727"/>
      <c r="AV42" s="725"/>
    </row>
    <row r="43" spans="1:48" s="724" customFormat="1" ht="153" x14ac:dyDescent="0.2">
      <c r="A43" s="1029"/>
      <c r="B43" s="1017"/>
      <c r="C43" s="1008"/>
      <c r="D43" s="1017"/>
      <c r="E43" s="1044"/>
      <c r="F43" s="1007" t="s">
        <v>3810</v>
      </c>
      <c r="G43" s="1020"/>
      <c r="H43" s="1017"/>
      <c r="I43" s="1054"/>
      <c r="J43" s="1017"/>
      <c r="K43" s="1017"/>
      <c r="L43" s="1011"/>
      <c r="M43" s="738" t="s">
        <v>3811</v>
      </c>
      <c r="N43" s="727" t="s">
        <v>3475</v>
      </c>
      <c r="O43" s="727" t="s">
        <v>3476</v>
      </c>
      <c r="P43" s="1036"/>
      <c r="Q43" s="1017"/>
      <c r="R43" s="1011"/>
      <c r="S43" s="1052"/>
      <c r="T43" s="738" t="s">
        <v>3811</v>
      </c>
      <c r="U43" s="725" t="s">
        <v>3812</v>
      </c>
      <c r="V43" s="725" t="s">
        <v>3813</v>
      </c>
      <c r="W43" s="744">
        <v>1</v>
      </c>
      <c r="X43" s="733">
        <v>44620</v>
      </c>
      <c r="Y43" s="733">
        <v>44926</v>
      </c>
      <c r="Z43" s="484">
        <v>44658</v>
      </c>
      <c r="AA43" s="485">
        <v>1</v>
      </c>
      <c r="AB43" s="738" t="s">
        <v>3814</v>
      </c>
      <c r="AC43" s="1002"/>
      <c r="AD43" s="738" t="s">
        <v>3608</v>
      </c>
      <c r="AE43" s="484">
        <v>44753</v>
      </c>
      <c r="AF43" s="485">
        <v>1</v>
      </c>
      <c r="AG43" s="485">
        <v>1</v>
      </c>
      <c r="AH43" s="738" t="s">
        <v>3815</v>
      </c>
      <c r="AI43" s="1002"/>
      <c r="AJ43" s="738" t="s">
        <v>3610</v>
      </c>
      <c r="AK43" s="484">
        <v>44840</v>
      </c>
      <c r="AL43" s="485">
        <v>1</v>
      </c>
      <c r="AM43" s="485">
        <v>1</v>
      </c>
      <c r="AN43" s="738" t="s">
        <v>4165</v>
      </c>
      <c r="AO43" s="1013"/>
      <c r="AP43" s="738" t="s">
        <v>4164</v>
      </c>
      <c r="AQ43" s="484"/>
      <c r="AR43" s="487"/>
      <c r="AS43" s="487"/>
      <c r="AT43" s="725"/>
      <c r="AU43" s="727"/>
      <c r="AV43" s="725"/>
    </row>
    <row r="44" spans="1:48" s="724" customFormat="1" ht="102" x14ac:dyDescent="0.2">
      <c r="A44" s="1029"/>
      <c r="B44" s="1017"/>
      <c r="C44" s="1008"/>
      <c r="D44" s="1018"/>
      <c r="E44" s="1028"/>
      <c r="F44" s="1009"/>
      <c r="G44" s="1021"/>
      <c r="H44" s="1018"/>
      <c r="I44" s="1026"/>
      <c r="J44" s="1018"/>
      <c r="K44" s="1018"/>
      <c r="L44" s="1015"/>
      <c r="M44" s="738" t="s">
        <v>3816</v>
      </c>
      <c r="N44" s="727" t="s">
        <v>3508</v>
      </c>
      <c r="O44" s="727" t="s">
        <v>3476</v>
      </c>
      <c r="P44" s="1037"/>
      <c r="Q44" s="1018"/>
      <c r="R44" s="1015"/>
      <c r="S44" s="1053"/>
      <c r="T44" s="738" t="s">
        <v>3816</v>
      </c>
      <c r="U44" s="725" t="s">
        <v>3812</v>
      </c>
      <c r="V44" s="725" t="s">
        <v>3817</v>
      </c>
      <c r="W44" s="744">
        <v>1</v>
      </c>
      <c r="X44" s="733">
        <v>44620</v>
      </c>
      <c r="Y44" s="733">
        <v>44926</v>
      </c>
      <c r="Z44" s="484">
        <v>44658</v>
      </c>
      <c r="AA44" s="485">
        <v>1</v>
      </c>
      <c r="AB44" s="738" t="s">
        <v>3818</v>
      </c>
      <c r="AC44" s="1003"/>
      <c r="AD44" s="738" t="s">
        <v>3608</v>
      </c>
      <c r="AE44" s="484">
        <v>44753</v>
      </c>
      <c r="AF44" s="485">
        <v>1</v>
      </c>
      <c r="AG44" s="485">
        <v>1</v>
      </c>
      <c r="AH44" s="738" t="s">
        <v>3819</v>
      </c>
      <c r="AI44" s="1003"/>
      <c r="AJ44" s="738" t="s">
        <v>3610</v>
      </c>
      <c r="AK44" s="484">
        <v>44840</v>
      </c>
      <c r="AL44" s="485">
        <v>1</v>
      </c>
      <c r="AM44" s="485">
        <v>1</v>
      </c>
      <c r="AN44" s="738" t="s">
        <v>4166</v>
      </c>
      <c r="AO44" s="1014"/>
      <c r="AP44" s="738" t="s">
        <v>4164</v>
      </c>
      <c r="AQ44" s="484"/>
      <c r="AR44" s="487"/>
      <c r="AS44" s="487"/>
      <c r="AT44" s="725"/>
      <c r="AU44" s="727"/>
      <c r="AV44" s="725"/>
    </row>
    <row r="45" spans="1:48" s="724" customFormat="1" ht="127.5" x14ac:dyDescent="0.2">
      <c r="A45" s="1029"/>
      <c r="B45" s="1018"/>
      <c r="C45" s="751" t="s">
        <v>3820</v>
      </c>
      <c r="D45" s="725" t="s">
        <v>3599</v>
      </c>
      <c r="E45" s="726" t="s">
        <v>3821</v>
      </c>
      <c r="F45" s="725" t="s">
        <v>3822</v>
      </c>
      <c r="G45" s="737" t="s">
        <v>3823</v>
      </c>
      <c r="H45" s="725" t="s">
        <v>3470</v>
      </c>
      <c r="I45" s="740" t="s">
        <v>3804</v>
      </c>
      <c r="J45" s="725" t="s">
        <v>3472</v>
      </c>
      <c r="K45" s="725" t="s">
        <v>3473</v>
      </c>
      <c r="L45" s="736" t="str">
        <f>VLOOKUP(J45,'[26]2. Anexos'!$B$35:$G$41,(HLOOKUP(K45,'[26]2. Anexos'!$C$35:$G$36,2,0)),0)</f>
        <v>Alto</v>
      </c>
      <c r="M45" s="738" t="s">
        <v>3824</v>
      </c>
      <c r="N45" s="727" t="s">
        <v>3475</v>
      </c>
      <c r="O45" s="727" t="s">
        <v>3476</v>
      </c>
      <c r="P45" s="737" t="s">
        <v>3472</v>
      </c>
      <c r="Q45" s="725" t="s">
        <v>3473</v>
      </c>
      <c r="R45" s="736" t="str">
        <f>VLOOKUP(P45,'[26]2. Anexos'!$B$35:$G$41,(HLOOKUP(Q45,'[26]2. Anexos'!$C$35:$G$36,2,0)),0)</f>
        <v>Alto</v>
      </c>
      <c r="S45" s="748" t="s">
        <v>3494</v>
      </c>
      <c r="T45" s="738" t="s">
        <v>3824</v>
      </c>
      <c r="U45" s="711" t="s">
        <v>3825</v>
      </c>
      <c r="V45" s="725" t="s">
        <v>3826</v>
      </c>
      <c r="W45" s="744">
        <v>1</v>
      </c>
      <c r="X45" s="733">
        <v>44620</v>
      </c>
      <c r="Y45" s="733">
        <v>44926</v>
      </c>
      <c r="Z45" s="484">
        <v>44658</v>
      </c>
      <c r="AA45" s="485">
        <v>0.92</v>
      </c>
      <c r="AB45" s="738" t="s">
        <v>3827</v>
      </c>
      <c r="AC45" s="727" t="s">
        <v>3481</v>
      </c>
      <c r="AD45" s="738" t="s">
        <v>3608</v>
      </c>
      <c r="AE45" s="484">
        <v>44753</v>
      </c>
      <c r="AF45" s="485">
        <v>0.98</v>
      </c>
      <c r="AG45" s="485">
        <v>0.95121951219512191</v>
      </c>
      <c r="AH45" s="738" t="s">
        <v>3828</v>
      </c>
      <c r="AI45" s="727" t="s">
        <v>3481</v>
      </c>
      <c r="AJ45" s="738" t="s">
        <v>3610</v>
      </c>
      <c r="AK45" s="484">
        <v>44840</v>
      </c>
      <c r="AL45" s="488">
        <v>0.96</v>
      </c>
      <c r="AM45" s="485">
        <v>0.95</v>
      </c>
      <c r="AN45" s="738" t="s">
        <v>4167</v>
      </c>
      <c r="AO45" s="727" t="s">
        <v>3481</v>
      </c>
      <c r="AP45" s="738" t="s">
        <v>4164</v>
      </c>
      <c r="AQ45" s="484"/>
      <c r="AR45" s="487"/>
      <c r="AS45" s="487"/>
      <c r="AT45" s="725"/>
      <c r="AU45" s="727"/>
      <c r="AV45" s="725"/>
    </row>
    <row r="46" spans="1:48" s="724" customFormat="1" ht="303.75" customHeight="1" x14ac:dyDescent="0.2">
      <c r="A46" s="1016" t="s">
        <v>116</v>
      </c>
      <c r="B46" s="1016" t="s">
        <v>3829</v>
      </c>
      <c r="C46" s="711" t="s">
        <v>3830</v>
      </c>
      <c r="D46" s="727" t="s">
        <v>1962</v>
      </c>
      <c r="E46" s="750" t="s">
        <v>3831</v>
      </c>
      <c r="F46" s="711" t="s">
        <v>3832</v>
      </c>
      <c r="G46" s="742" t="s">
        <v>3833</v>
      </c>
      <c r="H46" s="711" t="s">
        <v>3704</v>
      </c>
      <c r="I46" s="714" t="s">
        <v>3804</v>
      </c>
      <c r="J46" s="711" t="s">
        <v>3588</v>
      </c>
      <c r="K46" s="711" t="s">
        <v>3492</v>
      </c>
      <c r="L46" s="736" t="str">
        <f>VLOOKUP(J46,'[27]2. Anexos'!$B$35:$G$41,(HLOOKUP(K46,'[27]2. Anexos'!$C$35:$G$36,2,0)),0)</f>
        <v>Moderado</v>
      </c>
      <c r="M46" s="711" t="s">
        <v>3834</v>
      </c>
      <c r="N46" s="717" t="s">
        <v>3475</v>
      </c>
      <c r="O46" s="717" t="s">
        <v>3476</v>
      </c>
      <c r="P46" s="717" t="s">
        <v>3472</v>
      </c>
      <c r="Q46" s="717" t="s">
        <v>3492</v>
      </c>
      <c r="R46" s="736" t="str">
        <f>VLOOKUP(P46,'[27]2. Anexos'!$B$35:$G$41,(HLOOKUP(Q46,'[27]2. Anexos'!$C$35:$G$36,2,0)),0)</f>
        <v>Moderado</v>
      </c>
      <c r="S46" s="770" t="s">
        <v>3494</v>
      </c>
      <c r="T46" s="711" t="s">
        <v>3834</v>
      </c>
      <c r="U46" s="711" t="s">
        <v>3835</v>
      </c>
      <c r="V46" s="725" t="s">
        <v>3836</v>
      </c>
      <c r="W46" s="753">
        <v>1</v>
      </c>
      <c r="X46" s="720">
        <v>44620</v>
      </c>
      <c r="Y46" s="720">
        <v>44926</v>
      </c>
      <c r="Z46" s="482">
        <v>44651</v>
      </c>
      <c r="AA46" s="481">
        <v>1</v>
      </c>
      <c r="AB46" s="711" t="s">
        <v>3837</v>
      </c>
      <c r="AC46" s="717" t="s">
        <v>3481</v>
      </c>
      <c r="AD46" s="711" t="s">
        <v>3838</v>
      </c>
      <c r="AE46" s="486">
        <v>44742</v>
      </c>
      <c r="AF46" s="485">
        <v>1</v>
      </c>
      <c r="AG46" s="485">
        <v>1</v>
      </c>
      <c r="AH46" s="711" t="s">
        <v>3839</v>
      </c>
      <c r="AI46" s="727" t="s">
        <v>3481</v>
      </c>
      <c r="AJ46" s="711" t="s">
        <v>3840</v>
      </c>
      <c r="AK46" s="486">
        <v>44834</v>
      </c>
      <c r="AL46" s="485">
        <v>1</v>
      </c>
      <c r="AM46" s="485">
        <v>1</v>
      </c>
      <c r="AN46" s="771" t="s">
        <v>4168</v>
      </c>
      <c r="AO46" s="734" t="s">
        <v>3481</v>
      </c>
      <c r="AP46" s="772" t="s">
        <v>4169</v>
      </c>
      <c r="AQ46" s="484"/>
      <c r="AR46" s="487"/>
      <c r="AS46" s="487"/>
      <c r="AT46" s="725"/>
      <c r="AU46" s="727"/>
      <c r="AV46" s="725"/>
    </row>
    <row r="47" spans="1:48" s="724" customFormat="1" ht="229.5" x14ac:dyDescent="0.2">
      <c r="A47" s="1018"/>
      <c r="B47" s="1018"/>
      <c r="C47" s="725" t="s">
        <v>3841</v>
      </c>
      <c r="D47" s="727" t="s">
        <v>1962</v>
      </c>
      <c r="E47" s="713" t="s">
        <v>3842</v>
      </c>
      <c r="F47" s="742" t="s">
        <v>3843</v>
      </c>
      <c r="G47" s="742" t="s">
        <v>3844</v>
      </c>
      <c r="H47" s="725" t="s">
        <v>3470</v>
      </c>
      <c r="I47" s="740" t="s">
        <v>3490</v>
      </c>
      <c r="J47" s="725" t="s">
        <v>3491</v>
      </c>
      <c r="K47" s="725" t="s">
        <v>3473</v>
      </c>
      <c r="L47" s="729" t="str">
        <f>VLOOKUP(J47,'[27]2. Anexos'!$B$35:$G$41,(HLOOKUP(K47,'[27]2. Anexos'!$C$35:$G$36,2,0)),0)</f>
        <v>Alto</v>
      </c>
      <c r="M47" s="725" t="s">
        <v>3845</v>
      </c>
      <c r="N47" s="727" t="s">
        <v>3475</v>
      </c>
      <c r="O47" s="727" t="s">
        <v>3476</v>
      </c>
      <c r="P47" s="725" t="s">
        <v>3472</v>
      </c>
      <c r="Q47" s="725" t="s">
        <v>3506</v>
      </c>
      <c r="R47" s="729" t="str">
        <f>VLOOKUP(P47,'[27]2. Anexos'!$B$35:$G$41,(HLOOKUP(Q47,'[27]2. Anexos'!$C$35:$G$36,2,0)),0)</f>
        <v>Moderado</v>
      </c>
      <c r="S47" s="730" t="s">
        <v>3494</v>
      </c>
      <c r="T47" s="725" t="s">
        <v>3845</v>
      </c>
      <c r="U47" s="725" t="s">
        <v>3846</v>
      </c>
      <c r="V47" s="725" t="s">
        <v>3847</v>
      </c>
      <c r="W47" s="485">
        <v>1</v>
      </c>
      <c r="X47" s="720">
        <v>44620</v>
      </c>
      <c r="Y47" s="720">
        <v>44926</v>
      </c>
      <c r="Z47" s="484">
        <v>44651</v>
      </c>
      <c r="AA47" s="485">
        <v>1</v>
      </c>
      <c r="AB47" s="725" t="s">
        <v>3848</v>
      </c>
      <c r="AC47" s="727" t="s">
        <v>3481</v>
      </c>
      <c r="AD47" s="725" t="s">
        <v>3849</v>
      </c>
      <c r="AE47" s="486">
        <v>44742</v>
      </c>
      <c r="AF47" s="485">
        <v>1</v>
      </c>
      <c r="AG47" s="485">
        <v>1</v>
      </c>
      <c r="AH47" s="725" t="s">
        <v>3850</v>
      </c>
      <c r="AI47" s="727" t="s">
        <v>3481</v>
      </c>
      <c r="AJ47" s="725" t="s">
        <v>3851</v>
      </c>
      <c r="AK47" s="486">
        <v>44834</v>
      </c>
      <c r="AL47" s="485">
        <v>1</v>
      </c>
      <c r="AM47" s="485">
        <v>1</v>
      </c>
      <c r="AN47" s="772" t="s">
        <v>4170</v>
      </c>
      <c r="AO47" s="734" t="s">
        <v>3481</v>
      </c>
      <c r="AP47" s="772" t="s">
        <v>4169</v>
      </c>
      <c r="AQ47" s="484"/>
      <c r="AR47" s="487"/>
      <c r="AS47" s="487"/>
      <c r="AT47" s="725"/>
      <c r="AU47" s="727"/>
      <c r="AV47" s="725"/>
    </row>
    <row r="48" spans="1:48" s="724" customFormat="1" ht="122.25" customHeight="1" x14ac:dyDescent="0.2">
      <c r="A48" s="1001" t="s">
        <v>3852</v>
      </c>
      <c r="B48" s="1001" t="s">
        <v>3853</v>
      </c>
      <c r="C48" s="1016" t="s">
        <v>3854</v>
      </c>
      <c r="D48" s="1001" t="s">
        <v>1962</v>
      </c>
      <c r="E48" s="1001" t="s">
        <v>3855</v>
      </c>
      <c r="F48" s="1019" t="s">
        <v>3856</v>
      </c>
      <c r="G48" s="1001" t="s">
        <v>3857</v>
      </c>
      <c r="H48" s="1007" t="s">
        <v>3470</v>
      </c>
      <c r="I48" s="1048" t="s">
        <v>3858</v>
      </c>
      <c r="J48" s="1001" t="s">
        <v>3588</v>
      </c>
      <c r="K48" s="1001" t="s">
        <v>3506</v>
      </c>
      <c r="L48" s="1010" t="str">
        <f>VLOOKUP(J48,'[28]2. Anexos'!$B$35:$G$41,(HLOOKUP(K48,'[28]2. Anexos'!$C$35:$G$36,2,0)),0)</f>
        <v>Alto</v>
      </c>
      <c r="M48" s="742" t="s">
        <v>3859</v>
      </c>
      <c r="N48" s="727" t="s">
        <v>3475</v>
      </c>
      <c r="O48" s="727" t="s">
        <v>3476</v>
      </c>
      <c r="P48" s="1001" t="s">
        <v>3472</v>
      </c>
      <c r="Q48" s="1001" t="s">
        <v>3506</v>
      </c>
      <c r="R48" s="1010" t="str">
        <f>VLOOKUP(P48,'[28]2. Anexos'!$B$35:$G$41,(HLOOKUP(Q48,'[28]2. Anexos'!$C$35:$G$36,2,0)),0)</f>
        <v>Moderado</v>
      </c>
      <c r="S48" s="998" t="s">
        <v>3494</v>
      </c>
      <c r="T48" s="742" t="s">
        <v>3859</v>
      </c>
      <c r="U48" s="742" t="s">
        <v>3860</v>
      </c>
      <c r="V48" s="742" t="s">
        <v>3861</v>
      </c>
      <c r="W48" s="727" t="s">
        <v>3862</v>
      </c>
      <c r="X48" s="733">
        <v>44620</v>
      </c>
      <c r="Y48" s="733">
        <v>44926</v>
      </c>
      <c r="Z48" s="486">
        <v>44651</v>
      </c>
      <c r="AA48" s="485">
        <v>0.25</v>
      </c>
      <c r="AB48" s="737" t="s">
        <v>3863</v>
      </c>
      <c r="AC48" s="1001" t="s">
        <v>3481</v>
      </c>
      <c r="AD48" s="725" t="s">
        <v>3864</v>
      </c>
      <c r="AE48" s="486">
        <v>44742</v>
      </c>
      <c r="AF48" s="487">
        <v>0.53</v>
      </c>
      <c r="AG48" s="487">
        <v>0.78</v>
      </c>
      <c r="AH48" s="737" t="s">
        <v>3865</v>
      </c>
      <c r="AI48" s="1001" t="s">
        <v>3481</v>
      </c>
      <c r="AJ48" s="725" t="s">
        <v>3866</v>
      </c>
      <c r="AK48" s="484">
        <v>44834</v>
      </c>
      <c r="AL48" s="773">
        <v>0.14000000000000001</v>
      </c>
      <c r="AM48" s="487">
        <v>1</v>
      </c>
      <c r="AN48" s="725" t="s">
        <v>4171</v>
      </c>
      <c r="AO48" s="1001" t="s">
        <v>3481</v>
      </c>
      <c r="AP48" s="725" t="s">
        <v>4172</v>
      </c>
      <c r="AQ48" s="484"/>
      <c r="AR48" s="487"/>
      <c r="AS48" s="487"/>
      <c r="AT48" s="725"/>
      <c r="AU48" s="727"/>
      <c r="AV48" s="725"/>
    </row>
    <row r="49" spans="1:48" s="724" customFormat="1" ht="162.75" customHeight="1" x14ac:dyDescent="0.2">
      <c r="A49" s="1002"/>
      <c r="B49" s="1002"/>
      <c r="C49" s="1018"/>
      <c r="D49" s="1003"/>
      <c r="E49" s="1003"/>
      <c r="F49" s="1021"/>
      <c r="G49" s="1003"/>
      <c r="H49" s="1009"/>
      <c r="I49" s="1050"/>
      <c r="J49" s="1003"/>
      <c r="K49" s="1003"/>
      <c r="L49" s="1015"/>
      <c r="M49" s="742" t="s">
        <v>3867</v>
      </c>
      <c r="N49" s="727" t="s">
        <v>3475</v>
      </c>
      <c r="O49" s="727" t="s">
        <v>3476</v>
      </c>
      <c r="P49" s="1003"/>
      <c r="Q49" s="1003"/>
      <c r="R49" s="1015"/>
      <c r="S49" s="1000"/>
      <c r="T49" s="742" t="s">
        <v>3867</v>
      </c>
      <c r="U49" s="742" t="s">
        <v>3868</v>
      </c>
      <c r="V49" s="742" t="s">
        <v>3869</v>
      </c>
      <c r="W49" s="727" t="s">
        <v>3870</v>
      </c>
      <c r="X49" s="733">
        <v>44620</v>
      </c>
      <c r="Y49" s="733">
        <v>44926</v>
      </c>
      <c r="Z49" s="486">
        <v>44651</v>
      </c>
      <c r="AA49" s="485">
        <v>0.25</v>
      </c>
      <c r="AB49" s="725" t="s">
        <v>3871</v>
      </c>
      <c r="AC49" s="1003"/>
      <c r="AD49" s="725" t="s">
        <v>3864</v>
      </c>
      <c r="AE49" s="486">
        <v>44742</v>
      </c>
      <c r="AF49" s="487">
        <v>0.25</v>
      </c>
      <c r="AG49" s="487">
        <v>0.5</v>
      </c>
      <c r="AH49" s="737" t="s">
        <v>3872</v>
      </c>
      <c r="AI49" s="1003"/>
      <c r="AJ49" s="725" t="s">
        <v>3866</v>
      </c>
      <c r="AK49" s="484">
        <v>44834</v>
      </c>
      <c r="AL49" s="487">
        <v>0.25</v>
      </c>
      <c r="AM49" s="487">
        <v>0.75</v>
      </c>
      <c r="AN49" s="737" t="s">
        <v>4173</v>
      </c>
      <c r="AO49" s="1003"/>
      <c r="AP49" s="725" t="s">
        <v>4172</v>
      </c>
      <c r="AQ49" s="484"/>
      <c r="AR49" s="487"/>
      <c r="AS49" s="487"/>
      <c r="AT49" s="725"/>
      <c r="AU49" s="727"/>
      <c r="AV49" s="725"/>
    </row>
    <row r="50" spans="1:48" s="724" customFormat="1" ht="180.75" customHeight="1" x14ac:dyDescent="0.2">
      <c r="A50" s="1002"/>
      <c r="B50" s="1002"/>
      <c r="C50" s="1016" t="s">
        <v>3854</v>
      </c>
      <c r="D50" s="1001" t="s">
        <v>1962</v>
      </c>
      <c r="E50" s="1001" t="s">
        <v>3873</v>
      </c>
      <c r="F50" s="1007" t="s">
        <v>3874</v>
      </c>
      <c r="G50" s="1001" t="s">
        <v>3875</v>
      </c>
      <c r="H50" s="1007" t="s">
        <v>3470</v>
      </c>
      <c r="I50" s="1048" t="s">
        <v>3858</v>
      </c>
      <c r="J50" s="1001" t="s">
        <v>3491</v>
      </c>
      <c r="K50" s="1001" t="s">
        <v>3876</v>
      </c>
      <c r="L50" s="1010" t="str">
        <f>VLOOKUP(J50,'[28]2. Anexos'!$B$35:$G$41,(HLOOKUP(K50,'[28]2. Anexos'!$C$35:$G$36,2,0)),0)</f>
        <v>Moderado</v>
      </c>
      <c r="M50" s="742" t="s">
        <v>3877</v>
      </c>
      <c r="N50" s="727" t="s">
        <v>3475</v>
      </c>
      <c r="O50" s="727" t="s">
        <v>3476</v>
      </c>
      <c r="P50" s="1001" t="s">
        <v>3472</v>
      </c>
      <c r="Q50" s="1001" t="s">
        <v>3876</v>
      </c>
      <c r="R50" s="1010" t="str">
        <f>VLOOKUP(P50,'[28]2. Anexos'!$B$35:$G$41,(HLOOKUP(Q50,'[28]2. Anexos'!$C$35:$G$36,2,0)),0)</f>
        <v>Bajo</v>
      </c>
      <c r="S50" s="998" t="s">
        <v>3494</v>
      </c>
      <c r="T50" s="742" t="s">
        <v>3877</v>
      </c>
      <c r="U50" s="742" t="s">
        <v>3868</v>
      </c>
      <c r="V50" s="742" t="s">
        <v>3869</v>
      </c>
      <c r="W50" s="727" t="s">
        <v>3878</v>
      </c>
      <c r="X50" s="733">
        <v>44620</v>
      </c>
      <c r="Y50" s="733">
        <v>44926</v>
      </c>
      <c r="Z50" s="486">
        <v>44651</v>
      </c>
      <c r="AA50" s="485">
        <v>0.25</v>
      </c>
      <c r="AB50" s="725" t="s">
        <v>3879</v>
      </c>
      <c r="AC50" s="1001" t="s">
        <v>3481</v>
      </c>
      <c r="AD50" s="725" t="s">
        <v>3864</v>
      </c>
      <c r="AE50" s="486">
        <v>44742</v>
      </c>
      <c r="AF50" s="487">
        <v>0.25</v>
      </c>
      <c r="AG50" s="487">
        <v>0.5</v>
      </c>
      <c r="AH50" s="737" t="s">
        <v>3880</v>
      </c>
      <c r="AI50" s="1001" t="s">
        <v>3481</v>
      </c>
      <c r="AJ50" s="725" t="s">
        <v>3866</v>
      </c>
      <c r="AK50" s="484">
        <v>44834</v>
      </c>
      <c r="AL50" s="487">
        <v>0.25</v>
      </c>
      <c r="AM50" s="487">
        <v>0.75</v>
      </c>
      <c r="AN50" s="737" t="s">
        <v>4174</v>
      </c>
      <c r="AO50" s="1001" t="s">
        <v>3481</v>
      </c>
      <c r="AP50" s="725" t="s">
        <v>4172</v>
      </c>
      <c r="AQ50" s="484"/>
      <c r="AR50" s="487"/>
      <c r="AS50" s="487"/>
      <c r="AT50" s="725"/>
      <c r="AU50" s="727"/>
      <c r="AV50" s="725"/>
    </row>
    <row r="51" spans="1:48" s="724" customFormat="1" ht="114" customHeight="1" x14ac:dyDescent="0.2">
      <c r="A51" s="1002"/>
      <c r="B51" s="1002"/>
      <c r="C51" s="1018"/>
      <c r="D51" s="1003"/>
      <c r="E51" s="1003"/>
      <c r="F51" s="1009"/>
      <c r="G51" s="1003"/>
      <c r="H51" s="1009"/>
      <c r="I51" s="1050"/>
      <c r="J51" s="1003"/>
      <c r="K51" s="1003"/>
      <c r="L51" s="1015"/>
      <c r="M51" s="742" t="s">
        <v>3881</v>
      </c>
      <c r="N51" s="727" t="s">
        <v>3475</v>
      </c>
      <c r="O51" s="727" t="s">
        <v>3476</v>
      </c>
      <c r="P51" s="1003"/>
      <c r="Q51" s="1003"/>
      <c r="R51" s="1015"/>
      <c r="S51" s="1000"/>
      <c r="T51" s="742" t="s">
        <v>3882</v>
      </c>
      <c r="U51" s="742" t="s">
        <v>3868</v>
      </c>
      <c r="V51" s="742" t="s">
        <v>3883</v>
      </c>
      <c r="W51" s="727" t="s">
        <v>3884</v>
      </c>
      <c r="X51" s="733">
        <v>44620</v>
      </c>
      <c r="Y51" s="733">
        <v>44926</v>
      </c>
      <c r="Z51" s="486">
        <v>44651</v>
      </c>
      <c r="AA51" s="485">
        <v>0.34</v>
      </c>
      <c r="AB51" s="725" t="s">
        <v>3885</v>
      </c>
      <c r="AC51" s="1003"/>
      <c r="AD51" s="725" t="s">
        <v>3864</v>
      </c>
      <c r="AE51" s="486">
        <v>44742</v>
      </c>
      <c r="AF51" s="491" t="s">
        <v>2617</v>
      </c>
      <c r="AG51" s="487">
        <v>0.34</v>
      </c>
      <c r="AH51" s="725" t="s">
        <v>3886</v>
      </c>
      <c r="AI51" s="1003"/>
      <c r="AJ51" s="725" t="s">
        <v>3866</v>
      </c>
      <c r="AK51" s="484">
        <v>44834</v>
      </c>
      <c r="AL51" s="487" t="s">
        <v>2617</v>
      </c>
      <c r="AM51" s="487">
        <v>0.34</v>
      </c>
      <c r="AN51" s="725" t="s">
        <v>4175</v>
      </c>
      <c r="AO51" s="1003"/>
      <c r="AP51" s="725" t="s">
        <v>4172</v>
      </c>
      <c r="AQ51" s="484"/>
      <c r="AR51" s="487"/>
      <c r="AS51" s="487"/>
      <c r="AT51" s="725"/>
      <c r="AU51" s="727"/>
      <c r="AV51" s="725"/>
    </row>
    <row r="52" spans="1:48" s="724" customFormat="1" ht="140.25" x14ac:dyDescent="0.2">
      <c r="A52" s="1002"/>
      <c r="B52" s="1002"/>
      <c r="C52" s="1016" t="s">
        <v>3854</v>
      </c>
      <c r="D52" s="1001" t="s">
        <v>1962</v>
      </c>
      <c r="E52" s="1001" t="s">
        <v>3887</v>
      </c>
      <c r="F52" s="1007" t="s">
        <v>3888</v>
      </c>
      <c r="G52" s="1001" t="s">
        <v>3889</v>
      </c>
      <c r="H52" s="1007" t="s">
        <v>3470</v>
      </c>
      <c r="I52" s="1048" t="s">
        <v>3858</v>
      </c>
      <c r="J52" s="1001" t="s">
        <v>3491</v>
      </c>
      <c r="K52" s="1001" t="s">
        <v>3506</v>
      </c>
      <c r="L52" s="1010" t="str">
        <f>VLOOKUP(J52,'[28]2. Anexos'!$B$35:$G$41,(HLOOKUP(K52,'[28]2. Anexos'!$C$35:$G$36,2,0)),0)</f>
        <v>Moderado</v>
      </c>
      <c r="M52" s="742" t="s">
        <v>3890</v>
      </c>
      <c r="N52" s="727" t="s">
        <v>3475</v>
      </c>
      <c r="O52" s="727" t="s">
        <v>3476</v>
      </c>
      <c r="P52" s="1001" t="s">
        <v>3536</v>
      </c>
      <c r="Q52" s="1001" t="s">
        <v>3506</v>
      </c>
      <c r="R52" s="1010" t="str">
        <f>VLOOKUP(P52,'[28]2. Anexos'!$B$35:$G$41,(HLOOKUP(Q52,'[28]2. Anexos'!$C$35:$G$36,2,0)),0)</f>
        <v>Moderado</v>
      </c>
      <c r="S52" s="998" t="s">
        <v>3494</v>
      </c>
      <c r="T52" s="742" t="s">
        <v>3890</v>
      </c>
      <c r="U52" s="742" t="s">
        <v>3860</v>
      </c>
      <c r="V52" s="742" t="s">
        <v>3891</v>
      </c>
      <c r="W52" s="727" t="s">
        <v>3862</v>
      </c>
      <c r="X52" s="733">
        <v>44620</v>
      </c>
      <c r="Y52" s="733">
        <v>44926</v>
      </c>
      <c r="Z52" s="486">
        <v>44651</v>
      </c>
      <c r="AA52" s="485">
        <v>0.25</v>
      </c>
      <c r="AB52" s="725" t="s">
        <v>3892</v>
      </c>
      <c r="AC52" s="1001" t="s">
        <v>3481</v>
      </c>
      <c r="AD52" s="725" t="s">
        <v>3864</v>
      </c>
      <c r="AE52" s="486">
        <v>44742</v>
      </c>
      <c r="AF52" s="487">
        <v>0.53</v>
      </c>
      <c r="AG52" s="487">
        <v>0.78</v>
      </c>
      <c r="AH52" s="737" t="s">
        <v>3893</v>
      </c>
      <c r="AI52" s="1001" t="s">
        <v>3481</v>
      </c>
      <c r="AJ52" s="725" t="s">
        <v>3866</v>
      </c>
      <c r="AK52" s="484">
        <v>44834</v>
      </c>
      <c r="AL52" s="773">
        <v>0.14000000000000001</v>
      </c>
      <c r="AM52" s="487">
        <v>1</v>
      </c>
      <c r="AN52" s="725" t="s">
        <v>4176</v>
      </c>
      <c r="AO52" s="1001" t="s">
        <v>3481</v>
      </c>
      <c r="AP52" s="725" t="s">
        <v>4172</v>
      </c>
      <c r="AQ52" s="484"/>
      <c r="AR52" s="487"/>
      <c r="AS52" s="487"/>
      <c r="AT52" s="725"/>
      <c r="AU52" s="727"/>
      <c r="AV52" s="725"/>
    </row>
    <row r="53" spans="1:48" s="724" customFormat="1" ht="150.75" customHeight="1" x14ac:dyDescent="0.2">
      <c r="A53" s="1002"/>
      <c r="B53" s="1002"/>
      <c r="C53" s="1017"/>
      <c r="D53" s="1002"/>
      <c r="E53" s="1002"/>
      <c r="F53" s="1008"/>
      <c r="G53" s="1002"/>
      <c r="H53" s="1008"/>
      <c r="I53" s="1049"/>
      <c r="J53" s="1002"/>
      <c r="K53" s="1002"/>
      <c r="L53" s="1011"/>
      <c r="M53" s="742" t="s">
        <v>3894</v>
      </c>
      <c r="N53" s="727" t="s">
        <v>3475</v>
      </c>
      <c r="O53" s="727" t="s">
        <v>3476</v>
      </c>
      <c r="P53" s="1002"/>
      <c r="Q53" s="1002"/>
      <c r="R53" s="1011"/>
      <c r="S53" s="999"/>
      <c r="T53" s="742" t="s">
        <v>3894</v>
      </c>
      <c r="U53" s="742" t="s">
        <v>3868</v>
      </c>
      <c r="V53" s="742" t="s">
        <v>3895</v>
      </c>
      <c r="W53" s="727" t="s">
        <v>3896</v>
      </c>
      <c r="X53" s="733">
        <v>44620</v>
      </c>
      <c r="Y53" s="733">
        <v>44926</v>
      </c>
      <c r="Z53" s="486">
        <v>44651</v>
      </c>
      <c r="AA53" s="485">
        <v>0.25</v>
      </c>
      <c r="AB53" s="737" t="s">
        <v>3897</v>
      </c>
      <c r="AC53" s="1002"/>
      <c r="AD53" s="725" t="s">
        <v>3864</v>
      </c>
      <c r="AE53" s="486">
        <v>44742</v>
      </c>
      <c r="AF53" s="487">
        <v>0.25</v>
      </c>
      <c r="AG53" s="487">
        <v>0.5</v>
      </c>
      <c r="AH53" s="737" t="s">
        <v>3898</v>
      </c>
      <c r="AI53" s="1002"/>
      <c r="AJ53" s="725" t="s">
        <v>3866</v>
      </c>
      <c r="AK53" s="484">
        <v>44834</v>
      </c>
      <c r="AL53" s="487">
        <v>0.25</v>
      </c>
      <c r="AM53" s="487">
        <v>0.75</v>
      </c>
      <c r="AN53" s="737" t="s">
        <v>4177</v>
      </c>
      <c r="AO53" s="1002"/>
      <c r="AP53" s="725" t="s">
        <v>4172</v>
      </c>
      <c r="AQ53" s="484"/>
      <c r="AR53" s="487"/>
      <c r="AS53" s="487"/>
      <c r="AT53" s="725"/>
      <c r="AU53" s="727"/>
      <c r="AV53" s="725"/>
    </row>
    <row r="54" spans="1:48" ht="113.25" customHeight="1" x14ac:dyDescent="0.2">
      <c r="A54" s="1002"/>
      <c r="B54" s="1002"/>
      <c r="C54" s="1018"/>
      <c r="D54" s="1003"/>
      <c r="E54" s="1003"/>
      <c r="F54" s="1009"/>
      <c r="G54" s="1003"/>
      <c r="H54" s="1009"/>
      <c r="I54" s="1050"/>
      <c r="J54" s="1003"/>
      <c r="K54" s="1003"/>
      <c r="L54" s="1015"/>
      <c r="M54" s="742" t="s">
        <v>3899</v>
      </c>
      <c r="N54" s="727" t="s">
        <v>3475</v>
      </c>
      <c r="O54" s="727" t="s">
        <v>3476</v>
      </c>
      <c r="P54" s="1003"/>
      <c r="Q54" s="1003"/>
      <c r="R54" s="1015"/>
      <c r="S54" s="1000"/>
      <c r="T54" s="742" t="s">
        <v>3899</v>
      </c>
      <c r="U54" s="742" t="s">
        <v>3900</v>
      </c>
      <c r="V54" s="742" t="s">
        <v>3901</v>
      </c>
      <c r="W54" s="727" t="s">
        <v>3902</v>
      </c>
      <c r="X54" s="733">
        <v>44620</v>
      </c>
      <c r="Y54" s="733">
        <v>44926</v>
      </c>
      <c r="Z54" s="486">
        <v>44651</v>
      </c>
      <c r="AA54" s="485" t="s">
        <v>2617</v>
      </c>
      <c r="AB54" s="737" t="s">
        <v>3903</v>
      </c>
      <c r="AC54" s="1003"/>
      <c r="AD54" s="725" t="s">
        <v>3864</v>
      </c>
      <c r="AE54" s="486">
        <v>44742</v>
      </c>
      <c r="AF54" s="487">
        <v>0.5</v>
      </c>
      <c r="AG54" s="487">
        <v>0.5</v>
      </c>
      <c r="AH54" s="737" t="s">
        <v>3904</v>
      </c>
      <c r="AI54" s="1003"/>
      <c r="AJ54" s="725" t="s">
        <v>3866</v>
      </c>
      <c r="AK54" s="484">
        <v>44834</v>
      </c>
      <c r="AL54" s="487" t="s">
        <v>2617</v>
      </c>
      <c r="AM54" s="487">
        <v>0.5</v>
      </c>
      <c r="AN54" s="737" t="s">
        <v>4178</v>
      </c>
      <c r="AO54" s="1003"/>
      <c r="AP54" s="725" t="s">
        <v>4172</v>
      </c>
      <c r="AQ54" s="484"/>
      <c r="AR54" s="487"/>
      <c r="AS54" s="487"/>
      <c r="AT54" s="725"/>
      <c r="AU54" s="727"/>
      <c r="AV54" s="725"/>
    </row>
    <row r="55" spans="1:48" ht="150" customHeight="1" x14ac:dyDescent="0.2">
      <c r="A55" s="1002"/>
      <c r="B55" s="1002"/>
      <c r="C55" s="1016" t="s">
        <v>3854</v>
      </c>
      <c r="D55" s="1001" t="s">
        <v>1962</v>
      </c>
      <c r="E55" s="1001" t="s">
        <v>3905</v>
      </c>
      <c r="F55" s="1007" t="s">
        <v>3906</v>
      </c>
      <c r="G55" s="1001" t="s">
        <v>3907</v>
      </c>
      <c r="H55" s="1007" t="s">
        <v>3470</v>
      </c>
      <c r="I55" s="1048" t="s">
        <v>3858</v>
      </c>
      <c r="J55" s="1001" t="s">
        <v>3472</v>
      </c>
      <c r="K55" s="1001" t="s">
        <v>3492</v>
      </c>
      <c r="L55" s="1010" t="str">
        <f>VLOOKUP(J55,'[28]2. Anexos'!$B$35:$G$41,(HLOOKUP(K55,'[28]2. Anexos'!$C$35:$G$36,2,0)),0)</f>
        <v>Moderado</v>
      </c>
      <c r="M55" s="742" t="s">
        <v>3908</v>
      </c>
      <c r="N55" s="727" t="s">
        <v>3475</v>
      </c>
      <c r="O55" s="727" t="s">
        <v>3476</v>
      </c>
      <c r="P55" s="1001" t="s">
        <v>3536</v>
      </c>
      <c r="Q55" s="1001" t="s">
        <v>3506</v>
      </c>
      <c r="R55" s="1010" t="str">
        <f>VLOOKUP(P55,'[28]2. Anexos'!$B$35:$G$41,(HLOOKUP(Q55,'[28]2. Anexos'!$C$35:$G$36,2,0)),0)</f>
        <v>Moderado</v>
      </c>
      <c r="S55" s="998" t="s">
        <v>3494</v>
      </c>
      <c r="T55" s="742" t="s">
        <v>3908</v>
      </c>
      <c r="U55" s="742" t="s">
        <v>3868</v>
      </c>
      <c r="V55" s="742" t="s">
        <v>3895</v>
      </c>
      <c r="W55" s="727" t="s">
        <v>3896</v>
      </c>
      <c r="X55" s="733">
        <v>44620</v>
      </c>
      <c r="Y55" s="733">
        <v>44926</v>
      </c>
      <c r="Z55" s="486">
        <v>44651</v>
      </c>
      <c r="AA55" s="485">
        <v>0.25</v>
      </c>
      <c r="AB55" s="737" t="s">
        <v>3909</v>
      </c>
      <c r="AC55" s="1001" t="s">
        <v>3481</v>
      </c>
      <c r="AD55" s="725" t="s">
        <v>3864</v>
      </c>
      <c r="AE55" s="486">
        <v>44742</v>
      </c>
      <c r="AF55" s="487">
        <v>0.25</v>
      </c>
      <c r="AG55" s="487">
        <v>0.5</v>
      </c>
      <c r="AH55" s="737" t="s">
        <v>3910</v>
      </c>
      <c r="AI55" s="1001" t="s">
        <v>3481</v>
      </c>
      <c r="AJ55" s="725" t="s">
        <v>3866</v>
      </c>
      <c r="AK55" s="484">
        <v>44834</v>
      </c>
      <c r="AL55" s="487">
        <v>0.25</v>
      </c>
      <c r="AM55" s="487">
        <v>0.75</v>
      </c>
      <c r="AN55" s="737" t="s">
        <v>4179</v>
      </c>
      <c r="AO55" s="1001" t="s">
        <v>3481</v>
      </c>
      <c r="AP55" s="725" t="s">
        <v>4172</v>
      </c>
      <c r="AQ55" s="484"/>
      <c r="AR55" s="487"/>
      <c r="AS55" s="487"/>
      <c r="AT55" s="725"/>
      <c r="AU55" s="727"/>
      <c r="AV55" s="725"/>
    </row>
    <row r="56" spans="1:48" ht="140.25" customHeight="1" x14ac:dyDescent="0.2">
      <c r="A56" s="1002"/>
      <c r="B56" s="1002"/>
      <c r="C56" s="1017"/>
      <c r="D56" s="1002"/>
      <c r="E56" s="1002"/>
      <c r="F56" s="1008"/>
      <c r="G56" s="1002"/>
      <c r="H56" s="1008"/>
      <c r="I56" s="1049"/>
      <c r="J56" s="1002"/>
      <c r="K56" s="1002"/>
      <c r="L56" s="1011"/>
      <c r="M56" s="742" t="s">
        <v>3911</v>
      </c>
      <c r="N56" s="727" t="s">
        <v>3475</v>
      </c>
      <c r="O56" s="727" t="s">
        <v>3476</v>
      </c>
      <c r="P56" s="1002"/>
      <c r="Q56" s="1002"/>
      <c r="R56" s="1011"/>
      <c r="S56" s="999"/>
      <c r="T56" s="742" t="s">
        <v>3911</v>
      </c>
      <c r="U56" s="742" t="s">
        <v>3912</v>
      </c>
      <c r="V56" s="742" t="s">
        <v>3913</v>
      </c>
      <c r="W56" s="727" t="s">
        <v>3902</v>
      </c>
      <c r="X56" s="733">
        <v>44620</v>
      </c>
      <c r="Y56" s="733">
        <v>44926</v>
      </c>
      <c r="Z56" s="486">
        <v>44651</v>
      </c>
      <c r="AA56" s="485" t="s">
        <v>2617</v>
      </c>
      <c r="AB56" s="737" t="s">
        <v>3914</v>
      </c>
      <c r="AC56" s="1002"/>
      <c r="AD56" s="725" t="s">
        <v>3864</v>
      </c>
      <c r="AE56" s="486">
        <v>44742</v>
      </c>
      <c r="AF56" s="487">
        <v>0.25</v>
      </c>
      <c r="AG56" s="487">
        <v>0.5</v>
      </c>
      <c r="AH56" s="737" t="s">
        <v>3915</v>
      </c>
      <c r="AI56" s="1002"/>
      <c r="AJ56" s="725" t="s">
        <v>3866</v>
      </c>
      <c r="AK56" s="484">
        <v>44834</v>
      </c>
      <c r="AL56" s="487" t="s">
        <v>2617</v>
      </c>
      <c r="AM56" s="487">
        <v>0.5</v>
      </c>
      <c r="AN56" s="737" t="s">
        <v>4180</v>
      </c>
      <c r="AO56" s="1002"/>
      <c r="AP56" s="725" t="s">
        <v>4172</v>
      </c>
      <c r="AQ56" s="484"/>
      <c r="AR56" s="487"/>
      <c r="AS56" s="487"/>
      <c r="AT56" s="725"/>
      <c r="AU56" s="727"/>
      <c r="AV56" s="725"/>
    </row>
    <row r="57" spans="1:48" ht="130.5" customHeight="1" x14ac:dyDescent="0.2">
      <c r="A57" s="1002"/>
      <c r="B57" s="1002"/>
      <c r="C57" s="1018"/>
      <c r="D57" s="1003"/>
      <c r="E57" s="1003"/>
      <c r="F57" s="1009"/>
      <c r="G57" s="1003"/>
      <c r="H57" s="1009"/>
      <c r="I57" s="1050"/>
      <c r="J57" s="1003"/>
      <c r="K57" s="1003"/>
      <c r="L57" s="1015"/>
      <c r="M57" s="742" t="s">
        <v>3916</v>
      </c>
      <c r="N57" s="727" t="s">
        <v>3475</v>
      </c>
      <c r="O57" s="727" t="s">
        <v>3476</v>
      </c>
      <c r="P57" s="1003"/>
      <c r="Q57" s="1003"/>
      <c r="R57" s="1015"/>
      <c r="S57" s="1000"/>
      <c r="T57" s="742" t="s">
        <v>3916</v>
      </c>
      <c r="U57" s="742" t="s">
        <v>3860</v>
      </c>
      <c r="V57" s="742" t="s">
        <v>3917</v>
      </c>
      <c r="W57" s="727" t="s">
        <v>3862</v>
      </c>
      <c r="X57" s="733">
        <v>44620</v>
      </c>
      <c r="Y57" s="733">
        <v>44926</v>
      </c>
      <c r="Z57" s="486">
        <v>44651</v>
      </c>
      <c r="AA57" s="485">
        <v>0.28199999999999997</v>
      </c>
      <c r="AB57" s="737" t="s">
        <v>3918</v>
      </c>
      <c r="AC57" s="1003"/>
      <c r="AD57" s="725" t="s">
        <v>3864</v>
      </c>
      <c r="AE57" s="486">
        <v>44742</v>
      </c>
      <c r="AF57" s="487">
        <v>0.66</v>
      </c>
      <c r="AG57" s="487">
        <v>0.94</v>
      </c>
      <c r="AH57" s="737" t="s">
        <v>3919</v>
      </c>
      <c r="AI57" s="1003"/>
      <c r="AJ57" s="725" t="s">
        <v>3866</v>
      </c>
      <c r="AK57" s="484">
        <v>44834</v>
      </c>
      <c r="AL57" s="773">
        <v>0.14000000000000001</v>
      </c>
      <c r="AM57" s="487">
        <v>1</v>
      </c>
      <c r="AN57" s="725" t="s">
        <v>4181</v>
      </c>
      <c r="AO57" s="1003"/>
      <c r="AP57" s="725" t="s">
        <v>4172</v>
      </c>
      <c r="AQ57" s="484"/>
      <c r="AR57" s="487"/>
      <c r="AS57" s="487"/>
      <c r="AT57" s="725"/>
      <c r="AU57" s="727"/>
      <c r="AV57" s="725"/>
    </row>
    <row r="58" spans="1:48" ht="137.25" customHeight="1" x14ac:dyDescent="0.2">
      <c r="A58" s="1002"/>
      <c r="B58" s="1002"/>
      <c r="C58" s="1016" t="s">
        <v>3854</v>
      </c>
      <c r="D58" s="1001" t="s">
        <v>1962</v>
      </c>
      <c r="E58" s="1001" t="s">
        <v>3920</v>
      </c>
      <c r="F58" s="1007" t="s">
        <v>3921</v>
      </c>
      <c r="G58" s="1001" t="s">
        <v>3922</v>
      </c>
      <c r="H58" s="1007" t="s">
        <v>3470</v>
      </c>
      <c r="I58" s="1048" t="s">
        <v>3858</v>
      </c>
      <c r="J58" s="1001" t="s">
        <v>3491</v>
      </c>
      <c r="K58" s="1001" t="s">
        <v>3506</v>
      </c>
      <c r="L58" s="1010" t="str">
        <f>VLOOKUP(J58,'[28]2. Anexos'!$B$35:$G$41,(HLOOKUP(K58,'[28]2. Anexos'!$C$35:$G$36,2,0)),0)</f>
        <v>Moderado</v>
      </c>
      <c r="M58" s="742" t="s">
        <v>3923</v>
      </c>
      <c r="N58" s="727" t="s">
        <v>3475</v>
      </c>
      <c r="O58" s="727" t="s">
        <v>3476</v>
      </c>
      <c r="P58" s="1001" t="s">
        <v>3472</v>
      </c>
      <c r="Q58" s="1001" t="s">
        <v>3506</v>
      </c>
      <c r="R58" s="1010" t="str">
        <f>VLOOKUP(P58,'[28]2. Anexos'!$B$35:$G$41,(HLOOKUP(Q58,'[28]2. Anexos'!$C$35:$G$36,2,0)),0)</f>
        <v>Moderado</v>
      </c>
      <c r="S58" s="998" t="s">
        <v>3494</v>
      </c>
      <c r="T58" s="742" t="s">
        <v>3924</v>
      </c>
      <c r="U58" s="742" t="s">
        <v>3868</v>
      </c>
      <c r="V58" s="742" t="s">
        <v>3895</v>
      </c>
      <c r="W58" s="727" t="s">
        <v>3896</v>
      </c>
      <c r="X58" s="733">
        <v>44620</v>
      </c>
      <c r="Y58" s="733">
        <v>44926</v>
      </c>
      <c r="Z58" s="486">
        <v>44651</v>
      </c>
      <c r="AA58" s="485">
        <v>0.25</v>
      </c>
      <c r="AB58" s="737" t="s">
        <v>3925</v>
      </c>
      <c r="AC58" s="1001" t="s">
        <v>3481</v>
      </c>
      <c r="AD58" s="725" t="s">
        <v>3864</v>
      </c>
      <c r="AE58" s="486">
        <v>44742</v>
      </c>
      <c r="AF58" s="487">
        <v>0.25</v>
      </c>
      <c r="AG58" s="487">
        <v>0.5</v>
      </c>
      <c r="AH58" s="737" t="s">
        <v>3926</v>
      </c>
      <c r="AI58" s="1001" t="s">
        <v>3481</v>
      </c>
      <c r="AJ58" s="725" t="s">
        <v>3866</v>
      </c>
      <c r="AK58" s="484">
        <v>44834</v>
      </c>
      <c r="AL58" s="487">
        <v>0.25</v>
      </c>
      <c r="AM58" s="487">
        <v>0.75</v>
      </c>
      <c r="AN58" s="737" t="s">
        <v>4182</v>
      </c>
      <c r="AO58" s="1001" t="s">
        <v>3481</v>
      </c>
      <c r="AP58" s="725" t="s">
        <v>4172</v>
      </c>
      <c r="AQ58" s="484"/>
      <c r="AR58" s="487"/>
      <c r="AS58" s="487"/>
      <c r="AT58" s="725"/>
      <c r="AU58" s="727"/>
      <c r="AV58" s="725"/>
    </row>
    <row r="59" spans="1:48" ht="113.25" customHeight="1" x14ac:dyDescent="0.2">
      <c r="A59" s="1002"/>
      <c r="B59" s="1002"/>
      <c r="C59" s="1018"/>
      <c r="D59" s="1003"/>
      <c r="E59" s="1003"/>
      <c r="F59" s="1009"/>
      <c r="G59" s="1003"/>
      <c r="H59" s="1009"/>
      <c r="I59" s="1050"/>
      <c r="J59" s="1003"/>
      <c r="K59" s="1003"/>
      <c r="L59" s="1015"/>
      <c r="M59" s="742" t="s">
        <v>3927</v>
      </c>
      <c r="N59" s="727" t="s">
        <v>3475</v>
      </c>
      <c r="O59" s="727" t="s">
        <v>3476</v>
      </c>
      <c r="P59" s="1003"/>
      <c r="Q59" s="1003"/>
      <c r="R59" s="1015"/>
      <c r="S59" s="1000"/>
      <c r="T59" s="742" t="s">
        <v>3927</v>
      </c>
      <c r="U59" s="742" t="s">
        <v>3928</v>
      </c>
      <c r="V59" s="742" t="s">
        <v>3929</v>
      </c>
      <c r="W59" s="727" t="s">
        <v>3902</v>
      </c>
      <c r="X59" s="733">
        <v>44620</v>
      </c>
      <c r="Y59" s="733">
        <v>44926</v>
      </c>
      <c r="Z59" s="486">
        <v>44651</v>
      </c>
      <c r="AA59" s="485" t="s">
        <v>2617</v>
      </c>
      <c r="AB59" s="737" t="s">
        <v>3930</v>
      </c>
      <c r="AC59" s="1003"/>
      <c r="AD59" s="725" t="s">
        <v>3864</v>
      </c>
      <c r="AE59" s="486">
        <v>44742</v>
      </c>
      <c r="AF59" s="487">
        <v>0.5</v>
      </c>
      <c r="AG59" s="487">
        <v>0.5</v>
      </c>
      <c r="AH59" s="737" t="s">
        <v>3931</v>
      </c>
      <c r="AI59" s="1003"/>
      <c r="AJ59" s="725" t="s">
        <v>3866</v>
      </c>
      <c r="AK59" s="484">
        <v>44834</v>
      </c>
      <c r="AL59" s="487" t="s">
        <v>2617</v>
      </c>
      <c r="AM59" s="487">
        <v>0.5</v>
      </c>
      <c r="AN59" s="737" t="s">
        <v>4183</v>
      </c>
      <c r="AO59" s="1003"/>
      <c r="AP59" s="725" t="s">
        <v>4172</v>
      </c>
      <c r="AQ59" s="484"/>
      <c r="AR59" s="487"/>
      <c r="AS59" s="487"/>
      <c r="AT59" s="725"/>
      <c r="AU59" s="727"/>
      <c r="AV59" s="725"/>
    </row>
    <row r="60" spans="1:48" ht="139.5" customHeight="1" x14ac:dyDescent="0.2">
      <c r="A60" s="1002"/>
      <c r="B60" s="1002"/>
      <c r="C60" s="1016" t="s">
        <v>3854</v>
      </c>
      <c r="D60" s="1001" t="s">
        <v>1962</v>
      </c>
      <c r="E60" s="1001" t="s">
        <v>3932</v>
      </c>
      <c r="F60" s="1007" t="s">
        <v>3933</v>
      </c>
      <c r="G60" s="1001" t="s">
        <v>3934</v>
      </c>
      <c r="H60" s="1007" t="s">
        <v>3470</v>
      </c>
      <c r="I60" s="1048" t="s">
        <v>3858</v>
      </c>
      <c r="J60" s="1001" t="s">
        <v>3491</v>
      </c>
      <c r="K60" s="1001" t="s">
        <v>3876</v>
      </c>
      <c r="L60" s="1010" t="str">
        <f>VLOOKUP(J60,'[28]2. Anexos'!$B$35:$G$41,(HLOOKUP(K60,'[28]2. Anexos'!$C$35:$G$36,2,0)),0)</f>
        <v>Moderado</v>
      </c>
      <c r="M60" s="742" t="s">
        <v>3935</v>
      </c>
      <c r="N60" s="727" t="s">
        <v>3475</v>
      </c>
      <c r="O60" s="727" t="s">
        <v>3476</v>
      </c>
      <c r="P60" s="1001" t="s">
        <v>3472</v>
      </c>
      <c r="Q60" s="1001" t="s">
        <v>3876</v>
      </c>
      <c r="R60" s="1010" t="str">
        <f>VLOOKUP(P60,'[28]2. Anexos'!$B$35:$G$41,(HLOOKUP(Q60,'[28]2. Anexos'!$C$35:$G$36,2,0)),0)</f>
        <v>Bajo</v>
      </c>
      <c r="S60" s="998" t="s">
        <v>3494</v>
      </c>
      <c r="T60" s="742" t="s">
        <v>3935</v>
      </c>
      <c r="U60" s="742" t="s">
        <v>3860</v>
      </c>
      <c r="V60" s="742" t="s">
        <v>3936</v>
      </c>
      <c r="W60" s="727" t="s">
        <v>3862</v>
      </c>
      <c r="X60" s="733">
        <v>44620</v>
      </c>
      <c r="Y60" s="733">
        <v>44926</v>
      </c>
      <c r="Z60" s="486">
        <v>44651</v>
      </c>
      <c r="AA60" s="485">
        <v>0.25</v>
      </c>
      <c r="AB60" s="712" t="s">
        <v>3937</v>
      </c>
      <c r="AC60" s="1001" t="s">
        <v>3481</v>
      </c>
      <c r="AD60" s="725" t="s">
        <v>3864</v>
      </c>
      <c r="AE60" s="486">
        <v>44742</v>
      </c>
      <c r="AF60" s="487">
        <v>0.53</v>
      </c>
      <c r="AG60" s="487">
        <v>0.78</v>
      </c>
      <c r="AH60" s="737" t="s">
        <v>3938</v>
      </c>
      <c r="AI60" s="1001" t="s">
        <v>3481</v>
      </c>
      <c r="AJ60" s="725" t="s">
        <v>3866</v>
      </c>
      <c r="AK60" s="484">
        <v>44834</v>
      </c>
      <c r="AL60" s="773">
        <v>0.14000000000000001</v>
      </c>
      <c r="AM60" s="487">
        <v>1</v>
      </c>
      <c r="AN60" s="725" t="s">
        <v>4184</v>
      </c>
      <c r="AO60" s="1001" t="s">
        <v>3481</v>
      </c>
      <c r="AP60" s="725" t="s">
        <v>4172</v>
      </c>
      <c r="AQ60" s="484"/>
      <c r="AR60" s="487"/>
      <c r="AS60" s="487"/>
      <c r="AT60" s="725"/>
      <c r="AU60" s="727"/>
      <c r="AV60" s="725"/>
    </row>
    <row r="61" spans="1:48" ht="114" customHeight="1" x14ac:dyDescent="0.2">
      <c r="A61" s="1002"/>
      <c r="B61" s="1002"/>
      <c r="C61" s="1017"/>
      <c r="D61" s="1002"/>
      <c r="E61" s="1002"/>
      <c r="F61" s="1008"/>
      <c r="G61" s="1002"/>
      <c r="H61" s="1008"/>
      <c r="I61" s="1049"/>
      <c r="J61" s="1002"/>
      <c r="K61" s="1002"/>
      <c r="L61" s="1011"/>
      <c r="M61" s="751" t="s">
        <v>3939</v>
      </c>
      <c r="N61" s="727" t="s">
        <v>3475</v>
      </c>
      <c r="O61" s="727" t="s">
        <v>3476</v>
      </c>
      <c r="P61" s="1002"/>
      <c r="Q61" s="1002"/>
      <c r="R61" s="1011"/>
      <c r="S61" s="999"/>
      <c r="T61" s="751" t="s">
        <v>3939</v>
      </c>
      <c r="U61" s="751" t="s">
        <v>3940</v>
      </c>
      <c r="V61" s="751" t="s">
        <v>3941</v>
      </c>
      <c r="W61" s="717" t="s">
        <v>3942</v>
      </c>
      <c r="X61" s="733">
        <v>44620</v>
      </c>
      <c r="Y61" s="733">
        <v>44926</v>
      </c>
      <c r="Z61" s="486">
        <v>44651</v>
      </c>
      <c r="AA61" s="485" t="s">
        <v>2617</v>
      </c>
      <c r="AB61" s="712" t="s">
        <v>3943</v>
      </c>
      <c r="AC61" s="1002"/>
      <c r="AD61" s="725" t="s">
        <v>3864</v>
      </c>
      <c r="AE61" s="486">
        <v>44742</v>
      </c>
      <c r="AF61" s="487">
        <v>0.43</v>
      </c>
      <c r="AG61" s="487">
        <v>0.43</v>
      </c>
      <c r="AH61" s="712" t="s">
        <v>3944</v>
      </c>
      <c r="AI61" s="1002"/>
      <c r="AJ61" s="725" t="s">
        <v>3866</v>
      </c>
      <c r="AK61" s="484">
        <v>44834</v>
      </c>
      <c r="AL61" s="487" t="s">
        <v>2617</v>
      </c>
      <c r="AM61" s="487">
        <v>0.43</v>
      </c>
      <c r="AN61" s="712" t="s">
        <v>4185</v>
      </c>
      <c r="AO61" s="1002"/>
      <c r="AP61" s="725" t="s">
        <v>4172</v>
      </c>
      <c r="AQ61" s="484"/>
      <c r="AR61" s="487"/>
      <c r="AS61" s="487"/>
      <c r="AT61" s="725"/>
      <c r="AU61" s="727"/>
      <c r="AV61" s="725"/>
    </row>
    <row r="62" spans="1:48" ht="140.25" customHeight="1" x14ac:dyDescent="0.2">
      <c r="A62" s="1003"/>
      <c r="B62" s="1003"/>
      <c r="C62" s="1018"/>
      <c r="D62" s="1003"/>
      <c r="E62" s="1003"/>
      <c r="F62" s="1009"/>
      <c r="G62" s="1003"/>
      <c r="H62" s="1009"/>
      <c r="I62" s="1050"/>
      <c r="J62" s="1003"/>
      <c r="K62" s="1003"/>
      <c r="L62" s="1015"/>
      <c r="M62" s="742" t="s">
        <v>3945</v>
      </c>
      <c r="N62" s="727" t="s">
        <v>3475</v>
      </c>
      <c r="O62" s="727" t="s">
        <v>3476</v>
      </c>
      <c r="P62" s="1003"/>
      <c r="Q62" s="1003"/>
      <c r="R62" s="1015"/>
      <c r="S62" s="1000"/>
      <c r="T62" s="742" t="s">
        <v>3945</v>
      </c>
      <c r="U62" s="742" t="s">
        <v>3868</v>
      </c>
      <c r="V62" s="742" t="s">
        <v>3895</v>
      </c>
      <c r="W62" s="727" t="s">
        <v>3946</v>
      </c>
      <c r="X62" s="733">
        <v>44620</v>
      </c>
      <c r="Y62" s="733">
        <v>44926</v>
      </c>
      <c r="Z62" s="486">
        <v>44651</v>
      </c>
      <c r="AA62" s="485">
        <v>0.25</v>
      </c>
      <c r="AB62" s="737" t="s">
        <v>3947</v>
      </c>
      <c r="AC62" s="1003"/>
      <c r="AD62" s="725" t="s">
        <v>3864</v>
      </c>
      <c r="AE62" s="486">
        <v>44742</v>
      </c>
      <c r="AF62" s="487">
        <v>0.25</v>
      </c>
      <c r="AG62" s="487">
        <v>0.5</v>
      </c>
      <c r="AH62" s="737" t="s">
        <v>3948</v>
      </c>
      <c r="AI62" s="1003"/>
      <c r="AJ62" s="725" t="s">
        <v>3866</v>
      </c>
      <c r="AK62" s="484">
        <v>44834</v>
      </c>
      <c r="AL62" s="487">
        <v>0.25</v>
      </c>
      <c r="AM62" s="487">
        <v>0.75</v>
      </c>
      <c r="AN62" s="737" t="s">
        <v>4186</v>
      </c>
      <c r="AO62" s="1003"/>
      <c r="AP62" s="725" t="s">
        <v>4172</v>
      </c>
      <c r="AQ62" s="484"/>
      <c r="AR62" s="487"/>
      <c r="AS62" s="487"/>
      <c r="AT62" s="725"/>
      <c r="AU62" s="727"/>
      <c r="AV62" s="725"/>
    </row>
    <row r="63" spans="1:48" s="724" customFormat="1" ht="191.25" x14ac:dyDescent="0.2">
      <c r="A63" s="1016" t="s">
        <v>1158</v>
      </c>
      <c r="B63" s="1016" t="s">
        <v>3949</v>
      </c>
      <c r="C63" s="1016" t="s">
        <v>3950</v>
      </c>
      <c r="D63" s="1001" t="s">
        <v>3599</v>
      </c>
      <c r="E63" s="1027" t="s">
        <v>3951</v>
      </c>
      <c r="F63" s="737" t="s">
        <v>3952</v>
      </c>
      <c r="G63" s="1045" t="s">
        <v>3953</v>
      </c>
      <c r="H63" s="1035" t="s">
        <v>3489</v>
      </c>
      <c r="I63" s="1041" t="s">
        <v>3490</v>
      </c>
      <c r="J63" s="1001" t="s">
        <v>3491</v>
      </c>
      <c r="K63" s="1001" t="s">
        <v>3506</v>
      </c>
      <c r="L63" s="1010" t="str">
        <f>VLOOKUP(J63,'[29]2. Anexos'!$B$35:$G$41,(HLOOKUP(K63,'[29]2. Anexos'!$C$35:$G$36,2,0)),0)</f>
        <v>Moderado</v>
      </c>
      <c r="M63" s="774" t="s">
        <v>3954</v>
      </c>
      <c r="N63" s="727" t="s">
        <v>3475</v>
      </c>
      <c r="O63" s="727" t="s">
        <v>3476</v>
      </c>
      <c r="P63" s="1035" t="s">
        <v>3536</v>
      </c>
      <c r="Q63" s="1035" t="s">
        <v>3506</v>
      </c>
      <c r="R63" s="1010" t="str">
        <f>VLOOKUP(P63,'[29]2. Anexos'!$B$35:$G$41,(HLOOKUP(Q63,'[29]2. Anexos'!$C$35:$G$36,2,0)),0)</f>
        <v>Moderado</v>
      </c>
      <c r="S63" s="998" t="s">
        <v>3494</v>
      </c>
      <c r="T63" s="774" t="s">
        <v>3954</v>
      </c>
      <c r="U63" s="774" t="s">
        <v>3955</v>
      </c>
      <c r="V63" s="774" t="s">
        <v>3956</v>
      </c>
      <c r="W63" s="775">
        <v>0.3</v>
      </c>
      <c r="X63" s="733">
        <v>44620</v>
      </c>
      <c r="Y63" s="776">
        <v>44926</v>
      </c>
      <c r="Z63" s="484">
        <v>44658</v>
      </c>
      <c r="AA63" s="487">
        <v>0</v>
      </c>
      <c r="AB63" s="492" t="s">
        <v>3957</v>
      </c>
      <c r="AC63" s="1012" t="s">
        <v>3481</v>
      </c>
      <c r="AD63" s="725" t="s">
        <v>3631</v>
      </c>
      <c r="AE63" s="493">
        <v>44750</v>
      </c>
      <c r="AF63" s="494">
        <v>0</v>
      </c>
      <c r="AG63" s="494">
        <v>0</v>
      </c>
      <c r="AH63" s="738" t="s">
        <v>3958</v>
      </c>
      <c r="AI63" s="1038" t="s">
        <v>3481</v>
      </c>
      <c r="AJ63" s="738" t="s">
        <v>3959</v>
      </c>
      <c r="AK63" s="493">
        <v>44840</v>
      </c>
      <c r="AL63" s="777">
        <v>0</v>
      </c>
      <c r="AM63" s="777">
        <v>0</v>
      </c>
      <c r="AN63" s="738" t="s">
        <v>4187</v>
      </c>
      <c r="AO63" s="1012" t="s">
        <v>3481</v>
      </c>
      <c r="AP63" s="738" t="s">
        <v>4188</v>
      </c>
      <c r="AQ63" s="484"/>
      <c r="AR63" s="487"/>
      <c r="AS63" s="487"/>
      <c r="AT63" s="725"/>
      <c r="AU63" s="727"/>
      <c r="AV63" s="725"/>
    </row>
    <row r="64" spans="1:48" s="724" customFormat="1" ht="344.25" x14ac:dyDescent="0.2">
      <c r="A64" s="1017"/>
      <c r="B64" s="1017"/>
      <c r="C64" s="1017"/>
      <c r="D64" s="1002"/>
      <c r="E64" s="1044"/>
      <c r="F64" s="737" t="s">
        <v>3960</v>
      </c>
      <c r="G64" s="1046"/>
      <c r="H64" s="1036"/>
      <c r="I64" s="1042"/>
      <c r="J64" s="1002"/>
      <c r="K64" s="1002"/>
      <c r="L64" s="1011"/>
      <c r="M64" s="774" t="s">
        <v>3961</v>
      </c>
      <c r="N64" s="727" t="s">
        <v>3475</v>
      </c>
      <c r="O64" s="727" t="s">
        <v>3476</v>
      </c>
      <c r="P64" s="1036"/>
      <c r="Q64" s="1036"/>
      <c r="R64" s="1011"/>
      <c r="S64" s="999"/>
      <c r="T64" s="774" t="s">
        <v>3961</v>
      </c>
      <c r="U64" s="774" t="s">
        <v>3962</v>
      </c>
      <c r="V64" s="774" t="s">
        <v>3963</v>
      </c>
      <c r="W64" s="778">
        <v>1</v>
      </c>
      <c r="X64" s="733">
        <v>44620</v>
      </c>
      <c r="Y64" s="776">
        <v>44926</v>
      </c>
      <c r="Z64" s="484">
        <v>44658</v>
      </c>
      <c r="AA64" s="487">
        <v>0.5</v>
      </c>
      <c r="AB64" s="495" t="s">
        <v>3964</v>
      </c>
      <c r="AC64" s="1013"/>
      <c r="AD64" s="725" t="s">
        <v>3965</v>
      </c>
      <c r="AE64" s="493">
        <v>44750</v>
      </c>
      <c r="AF64" s="494">
        <v>0</v>
      </c>
      <c r="AG64" s="494">
        <v>0.5</v>
      </c>
      <c r="AH64" s="738" t="s">
        <v>3966</v>
      </c>
      <c r="AI64" s="1039"/>
      <c r="AJ64" s="738" t="s">
        <v>3959</v>
      </c>
      <c r="AK64" s="493">
        <v>44840</v>
      </c>
      <c r="AL64" s="777">
        <v>0</v>
      </c>
      <c r="AM64" s="777">
        <v>0.5</v>
      </c>
      <c r="AN64" s="738" t="s">
        <v>4189</v>
      </c>
      <c r="AO64" s="1013"/>
      <c r="AP64" s="738" t="s">
        <v>4190</v>
      </c>
      <c r="AQ64" s="484"/>
      <c r="AR64" s="487"/>
      <c r="AS64" s="487"/>
      <c r="AT64" s="725"/>
      <c r="AU64" s="727"/>
      <c r="AV64" s="725"/>
    </row>
    <row r="65" spans="1:48" s="724" customFormat="1" ht="182.25" customHeight="1" x14ac:dyDescent="0.2">
      <c r="A65" s="1017"/>
      <c r="B65" s="1017"/>
      <c r="C65" s="1017"/>
      <c r="D65" s="1002"/>
      <c r="E65" s="1044"/>
      <c r="F65" s="737" t="s">
        <v>3967</v>
      </c>
      <c r="G65" s="1046"/>
      <c r="H65" s="1036"/>
      <c r="I65" s="1042"/>
      <c r="J65" s="1002"/>
      <c r="K65" s="1002"/>
      <c r="L65" s="1011"/>
      <c r="M65" s="779" t="s">
        <v>3968</v>
      </c>
      <c r="N65" s="727" t="s">
        <v>3475</v>
      </c>
      <c r="O65" s="727" t="s">
        <v>3476</v>
      </c>
      <c r="P65" s="1036"/>
      <c r="Q65" s="1036"/>
      <c r="R65" s="1011"/>
      <c r="S65" s="999"/>
      <c r="T65" s="779" t="s">
        <v>3968</v>
      </c>
      <c r="U65" s="779" t="s">
        <v>3969</v>
      </c>
      <c r="V65" s="779" t="s">
        <v>3970</v>
      </c>
      <c r="W65" s="780">
        <v>1</v>
      </c>
      <c r="X65" s="733">
        <v>44620</v>
      </c>
      <c r="Y65" s="781">
        <v>44926</v>
      </c>
      <c r="Z65" s="484">
        <v>44658</v>
      </c>
      <c r="AA65" s="487">
        <v>0.25</v>
      </c>
      <c r="AB65" s="495" t="s">
        <v>3971</v>
      </c>
      <c r="AC65" s="1013"/>
      <c r="AD65" s="725" t="s">
        <v>3631</v>
      </c>
      <c r="AE65" s="493">
        <v>44750</v>
      </c>
      <c r="AF65" s="494">
        <v>0.25</v>
      </c>
      <c r="AG65" s="494">
        <v>0.5</v>
      </c>
      <c r="AH65" s="738" t="s">
        <v>3972</v>
      </c>
      <c r="AI65" s="1039"/>
      <c r="AJ65" s="738" t="s">
        <v>3973</v>
      </c>
      <c r="AK65" s="493">
        <v>44840</v>
      </c>
      <c r="AL65" s="777">
        <v>0.5</v>
      </c>
      <c r="AM65" s="777">
        <v>1</v>
      </c>
      <c r="AN65" s="738" t="s">
        <v>4191</v>
      </c>
      <c r="AO65" s="1013"/>
      <c r="AP65" s="738" t="s">
        <v>4192</v>
      </c>
      <c r="AQ65" s="484"/>
      <c r="AR65" s="487"/>
      <c r="AS65" s="487"/>
      <c r="AT65" s="725"/>
      <c r="AU65" s="727"/>
      <c r="AV65" s="725"/>
    </row>
    <row r="66" spans="1:48" s="724" customFormat="1" ht="191.25" x14ac:dyDescent="0.2">
      <c r="A66" s="1017"/>
      <c r="B66" s="1017"/>
      <c r="C66" s="1017"/>
      <c r="D66" s="1002"/>
      <c r="E66" s="1044"/>
      <c r="F66" s="737" t="s">
        <v>3974</v>
      </c>
      <c r="G66" s="1046"/>
      <c r="H66" s="1036"/>
      <c r="I66" s="1042"/>
      <c r="J66" s="1002"/>
      <c r="K66" s="1002"/>
      <c r="L66" s="1011"/>
      <c r="M66" s="758" t="s">
        <v>3975</v>
      </c>
      <c r="N66" s="727" t="s">
        <v>3475</v>
      </c>
      <c r="O66" s="727" t="s">
        <v>3476</v>
      </c>
      <c r="P66" s="1036"/>
      <c r="Q66" s="1036"/>
      <c r="R66" s="1011"/>
      <c r="S66" s="999"/>
      <c r="T66" s="758" t="s">
        <v>3975</v>
      </c>
      <c r="U66" s="758" t="s">
        <v>3955</v>
      </c>
      <c r="V66" s="762" t="s">
        <v>3976</v>
      </c>
      <c r="W66" s="782">
        <v>1</v>
      </c>
      <c r="X66" s="733">
        <v>44620</v>
      </c>
      <c r="Y66" s="757">
        <v>44926</v>
      </c>
      <c r="Z66" s="484">
        <v>44658</v>
      </c>
      <c r="AA66" s="487">
        <v>0.5</v>
      </c>
      <c r="AB66" s="495" t="s">
        <v>3977</v>
      </c>
      <c r="AC66" s="1013"/>
      <c r="AD66" s="725" t="s">
        <v>3631</v>
      </c>
      <c r="AE66" s="493">
        <v>44750</v>
      </c>
      <c r="AF66" s="494">
        <v>0</v>
      </c>
      <c r="AG66" s="494">
        <v>0.5</v>
      </c>
      <c r="AH66" s="738" t="s">
        <v>3978</v>
      </c>
      <c r="AI66" s="1039"/>
      <c r="AJ66" s="738" t="s">
        <v>3959</v>
      </c>
      <c r="AK66" s="493">
        <v>44840</v>
      </c>
      <c r="AL66" s="777">
        <v>0</v>
      </c>
      <c r="AM66" s="777">
        <v>0.5</v>
      </c>
      <c r="AN66" s="738" t="s">
        <v>4193</v>
      </c>
      <c r="AO66" s="1013"/>
      <c r="AP66" s="738" t="s">
        <v>4194</v>
      </c>
      <c r="AQ66" s="484"/>
      <c r="AR66" s="487"/>
      <c r="AS66" s="487"/>
      <c r="AT66" s="725"/>
      <c r="AU66" s="727"/>
      <c r="AV66" s="725"/>
    </row>
    <row r="67" spans="1:48" s="724" customFormat="1" ht="242.25" x14ac:dyDescent="0.2">
      <c r="A67" s="1018"/>
      <c r="B67" s="1018"/>
      <c r="C67" s="1018"/>
      <c r="D67" s="1003"/>
      <c r="E67" s="1028"/>
      <c r="F67" s="737" t="s">
        <v>3979</v>
      </c>
      <c r="G67" s="1047"/>
      <c r="H67" s="1037"/>
      <c r="I67" s="1043"/>
      <c r="J67" s="1003"/>
      <c r="K67" s="1003"/>
      <c r="L67" s="1015"/>
      <c r="M67" s="779" t="s">
        <v>3980</v>
      </c>
      <c r="N67" s="727" t="s">
        <v>3475</v>
      </c>
      <c r="O67" s="727" t="s">
        <v>3476</v>
      </c>
      <c r="P67" s="1037"/>
      <c r="Q67" s="1037"/>
      <c r="R67" s="1015"/>
      <c r="S67" s="1000"/>
      <c r="T67" s="779" t="s">
        <v>3980</v>
      </c>
      <c r="U67" s="779" t="s">
        <v>3955</v>
      </c>
      <c r="V67" s="779" t="s">
        <v>3981</v>
      </c>
      <c r="W67" s="780">
        <v>1</v>
      </c>
      <c r="X67" s="733">
        <v>44620</v>
      </c>
      <c r="Y67" s="781">
        <v>44926</v>
      </c>
      <c r="Z67" s="484">
        <v>44658</v>
      </c>
      <c r="AA67" s="487">
        <v>0.5</v>
      </c>
      <c r="AB67" s="496" t="s">
        <v>3982</v>
      </c>
      <c r="AC67" s="1014"/>
      <c r="AD67" s="725" t="s">
        <v>3983</v>
      </c>
      <c r="AE67" s="493">
        <v>44750</v>
      </c>
      <c r="AF67" s="494">
        <v>0.25</v>
      </c>
      <c r="AG67" s="494">
        <v>0.75</v>
      </c>
      <c r="AH67" s="738" t="s">
        <v>3984</v>
      </c>
      <c r="AI67" s="1040"/>
      <c r="AJ67" s="738" t="s">
        <v>3959</v>
      </c>
      <c r="AK67" s="493">
        <v>44840</v>
      </c>
      <c r="AL67" s="777">
        <v>0</v>
      </c>
      <c r="AM67" s="777">
        <v>0.75</v>
      </c>
      <c r="AN67" s="738" t="s">
        <v>4195</v>
      </c>
      <c r="AO67" s="1014"/>
      <c r="AP67" s="738" t="s">
        <v>4196</v>
      </c>
      <c r="AQ67" s="484"/>
      <c r="AR67" s="487"/>
      <c r="AS67" s="487"/>
      <c r="AT67" s="725"/>
      <c r="AU67" s="727"/>
      <c r="AV67" s="725"/>
    </row>
    <row r="68" spans="1:48" s="724" customFormat="1" ht="190.5" customHeight="1" x14ac:dyDescent="0.2">
      <c r="A68" s="1016" t="s">
        <v>3985</v>
      </c>
      <c r="B68" s="1016" t="s">
        <v>3986</v>
      </c>
      <c r="C68" s="1032" t="s">
        <v>3987</v>
      </c>
      <c r="D68" s="1001" t="s">
        <v>3519</v>
      </c>
      <c r="E68" s="1033" t="s">
        <v>3988</v>
      </c>
      <c r="F68" s="783" t="s">
        <v>3989</v>
      </c>
      <c r="G68" s="1034" t="s">
        <v>3990</v>
      </c>
      <c r="H68" s="1029" t="s">
        <v>3470</v>
      </c>
      <c r="I68" s="1031" t="s">
        <v>3490</v>
      </c>
      <c r="J68" s="1029" t="s">
        <v>3472</v>
      </c>
      <c r="K68" s="1029" t="s">
        <v>3492</v>
      </c>
      <c r="L68" s="1030" t="s">
        <v>3991</v>
      </c>
      <c r="M68" s="783" t="s">
        <v>3992</v>
      </c>
      <c r="N68" s="717" t="s">
        <v>3475</v>
      </c>
      <c r="O68" s="717" t="s">
        <v>3476</v>
      </c>
      <c r="P68" s="1029" t="s">
        <v>3472</v>
      </c>
      <c r="Q68" s="1029" t="s">
        <v>3492</v>
      </c>
      <c r="R68" s="1030" t="s">
        <v>3991</v>
      </c>
      <c r="S68" s="998" t="s">
        <v>3494</v>
      </c>
      <c r="T68" s="783" t="s">
        <v>3992</v>
      </c>
      <c r="U68" s="497" t="s">
        <v>3993</v>
      </c>
      <c r="V68" s="784" t="s">
        <v>3994</v>
      </c>
      <c r="W68" s="753">
        <v>1</v>
      </c>
      <c r="X68" s="720">
        <v>44620</v>
      </c>
      <c r="Y68" s="720">
        <v>44926</v>
      </c>
      <c r="Z68" s="480">
        <v>44671</v>
      </c>
      <c r="AA68" s="483">
        <v>1</v>
      </c>
      <c r="AB68" s="498" t="s">
        <v>3995</v>
      </c>
      <c r="AC68" s="1001" t="s">
        <v>3481</v>
      </c>
      <c r="AD68" s="711" t="s">
        <v>3996</v>
      </c>
      <c r="AE68" s="480">
        <v>44760</v>
      </c>
      <c r="AF68" s="483">
        <v>1</v>
      </c>
      <c r="AG68" s="483">
        <v>1</v>
      </c>
      <c r="AH68" s="499" t="s">
        <v>3997</v>
      </c>
      <c r="AI68" s="1001" t="s">
        <v>3481</v>
      </c>
      <c r="AJ68" s="785" t="s">
        <v>3998</v>
      </c>
      <c r="AK68" s="480">
        <v>44844</v>
      </c>
      <c r="AL68" s="483">
        <v>1</v>
      </c>
      <c r="AM68" s="483">
        <v>1</v>
      </c>
      <c r="AN68" s="498" t="s">
        <v>4197</v>
      </c>
      <c r="AO68" s="717" t="s">
        <v>3481</v>
      </c>
      <c r="AP68" s="785" t="s">
        <v>4198</v>
      </c>
      <c r="AQ68" s="480"/>
      <c r="AR68" s="483"/>
      <c r="AS68" s="483"/>
      <c r="AT68" s="711"/>
      <c r="AU68" s="717"/>
      <c r="AV68" s="711"/>
    </row>
    <row r="69" spans="1:48" s="724" customFormat="1" ht="173.25" customHeight="1" x14ac:dyDescent="0.2">
      <c r="A69" s="1017"/>
      <c r="B69" s="1017"/>
      <c r="C69" s="1032"/>
      <c r="D69" s="1002"/>
      <c r="E69" s="1033"/>
      <c r="F69" s="783" t="s">
        <v>3999</v>
      </c>
      <c r="G69" s="1034"/>
      <c r="H69" s="1029"/>
      <c r="I69" s="1031"/>
      <c r="J69" s="1029"/>
      <c r="K69" s="1029"/>
      <c r="L69" s="1030"/>
      <c r="M69" s="783" t="s">
        <v>4000</v>
      </c>
      <c r="N69" s="717" t="s">
        <v>3475</v>
      </c>
      <c r="O69" s="717" t="s">
        <v>3476</v>
      </c>
      <c r="P69" s="1029"/>
      <c r="Q69" s="1029"/>
      <c r="R69" s="1030"/>
      <c r="S69" s="999"/>
      <c r="T69" s="783" t="s">
        <v>4000</v>
      </c>
      <c r="U69" s="497" t="s">
        <v>4001</v>
      </c>
      <c r="V69" s="783" t="s">
        <v>4002</v>
      </c>
      <c r="W69" s="753">
        <v>1</v>
      </c>
      <c r="X69" s="720">
        <v>44620</v>
      </c>
      <c r="Y69" s="720">
        <v>44926</v>
      </c>
      <c r="Z69" s="480">
        <v>44671</v>
      </c>
      <c r="AA69" s="483">
        <v>1</v>
      </c>
      <c r="AB69" s="499" t="s">
        <v>4003</v>
      </c>
      <c r="AC69" s="1002"/>
      <c r="AD69" s="711" t="s">
        <v>3996</v>
      </c>
      <c r="AE69" s="480">
        <v>44760</v>
      </c>
      <c r="AF69" s="483">
        <v>1</v>
      </c>
      <c r="AG69" s="483">
        <v>1</v>
      </c>
      <c r="AH69" s="500" t="s">
        <v>4004</v>
      </c>
      <c r="AI69" s="1002"/>
      <c r="AJ69" s="711" t="s">
        <v>4005</v>
      </c>
      <c r="AK69" s="480">
        <v>44844</v>
      </c>
      <c r="AL69" s="483">
        <v>1</v>
      </c>
      <c r="AM69" s="483">
        <v>1</v>
      </c>
      <c r="AN69" s="786" t="s">
        <v>4199</v>
      </c>
      <c r="AO69" s="717" t="s">
        <v>3481</v>
      </c>
      <c r="AP69" s="711" t="s">
        <v>4200</v>
      </c>
      <c r="AQ69" s="480"/>
      <c r="AR69" s="483"/>
      <c r="AS69" s="483"/>
      <c r="AT69" s="711"/>
      <c r="AU69" s="717"/>
      <c r="AV69" s="711"/>
    </row>
    <row r="70" spans="1:48" s="724" customFormat="1" ht="202.5" customHeight="1" x14ac:dyDescent="0.2">
      <c r="A70" s="1017"/>
      <c r="B70" s="1017"/>
      <c r="C70" s="1032"/>
      <c r="D70" s="1003"/>
      <c r="E70" s="1033"/>
      <c r="F70" s="787" t="s">
        <v>4006</v>
      </c>
      <c r="G70" s="1034"/>
      <c r="H70" s="1029"/>
      <c r="I70" s="1031"/>
      <c r="J70" s="1029"/>
      <c r="K70" s="1029"/>
      <c r="L70" s="1030"/>
      <c r="M70" s="788" t="s">
        <v>4007</v>
      </c>
      <c r="N70" s="717" t="s">
        <v>3475</v>
      </c>
      <c r="O70" s="717" t="s">
        <v>3476</v>
      </c>
      <c r="P70" s="1029"/>
      <c r="Q70" s="1029"/>
      <c r="R70" s="1030"/>
      <c r="S70" s="1000"/>
      <c r="T70" s="788" t="s">
        <v>4007</v>
      </c>
      <c r="U70" s="497" t="s">
        <v>3993</v>
      </c>
      <c r="V70" s="788" t="s">
        <v>4008</v>
      </c>
      <c r="W70" s="753">
        <v>1</v>
      </c>
      <c r="X70" s="720">
        <v>44620</v>
      </c>
      <c r="Y70" s="720">
        <v>44926</v>
      </c>
      <c r="Z70" s="480">
        <v>44671</v>
      </c>
      <c r="AA70" s="483">
        <v>0.25</v>
      </c>
      <c r="AB70" s="498" t="s">
        <v>4009</v>
      </c>
      <c r="AC70" s="1003"/>
      <c r="AD70" s="711" t="s">
        <v>3996</v>
      </c>
      <c r="AE70" s="480">
        <v>44760</v>
      </c>
      <c r="AF70" s="483">
        <v>0.25</v>
      </c>
      <c r="AG70" s="483">
        <v>0.5</v>
      </c>
      <c r="AH70" s="499" t="s">
        <v>4010</v>
      </c>
      <c r="AI70" s="1003"/>
      <c r="AJ70" s="711" t="s">
        <v>4005</v>
      </c>
      <c r="AK70" s="480">
        <v>44844</v>
      </c>
      <c r="AL70" s="483">
        <v>0.5</v>
      </c>
      <c r="AM70" s="483">
        <v>1</v>
      </c>
      <c r="AN70" s="498" t="s">
        <v>4201</v>
      </c>
      <c r="AO70" s="717" t="s">
        <v>3481</v>
      </c>
      <c r="AP70" s="711" t="s">
        <v>4200</v>
      </c>
      <c r="AQ70" s="480"/>
      <c r="AR70" s="483"/>
      <c r="AS70" s="483"/>
      <c r="AT70" s="711"/>
      <c r="AU70" s="717"/>
      <c r="AV70" s="711"/>
    </row>
    <row r="71" spans="1:48" s="724" customFormat="1" ht="266.25" customHeight="1" x14ac:dyDescent="0.2">
      <c r="A71" s="1018"/>
      <c r="B71" s="1018"/>
      <c r="C71" s="712" t="s">
        <v>4011</v>
      </c>
      <c r="D71" s="727" t="s">
        <v>3519</v>
      </c>
      <c r="E71" s="717" t="s">
        <v>4012</v>
      </c>
      <c r="F71" s="725" t="s">
        <v>4013</v>
      </c>
      <c r="G71" s="725" t="s">
        <v>4014</v>
      </c>
      <c r="H71" s="711" t="s">
        <v>3470</v>
      </c>
      <c r="I71" s="714" t="s">
        <v>3490</v>
      </c>
      <c r="J71" s="711" t="s">
        <v>3472</v>
      </c>
      <c r="K71" s="711" t="s">
        <v>3492</v>
      </c>
      <c r="L71" s="789" t="s">
        <v>3991</v>
      </c>
      <c r="M71" s="725" t="s">
        <v>4015</v>
      </c>
      <c r="N71" s="727" t="s">
        <v>3475</v>
      </c>
      <c r="O71" s="717" t="s">
        <v>3476</v>
      </c>
      <c r="P71" s="711" t="s">
        <v>3536</v>
      </c>
      <c r="Q71" s="711" t="s">
        <v>3492</v>
      </c>
      <c r="R71" s="736" t="str">
        <f>VLOOKUP(P71,'[30]2. Anexos'!$B$35:$G$41,(HLOOKUP(Q71,'[30]2. Anexos'!$C$35:$G$36,2,0)),0)</f>
        <v>Bajo</v>
      </c>
      <c r="S71" s="770" t="s">
        <v>3494</v>
      </c>
      <c r="T71" s="725" t="s">
        <v>4015</v>
      </c>
      <c r="U71" s="501" t="s">
        <v>4016</v>
      </c>
      <c r="V71" s="725" t="s">
        <v>4017</v>
      </c>
      <c r="W71" s="741">
        <v>1</v>
      </c>
      <c r="X71" s="720">
        <v>44620</v>
      </c>
      <c r="Y71" s="720">
        <v>44926</v>
      </c>
      <c r="Z71" s="480">
        <v>44671</v>
      </c>
      <c r="AA71" s="483">
        <v>0.25</v>
      </c>
      <c r="AB71" s="711" t="s">
        <v>4018</v>
      </c>
      <c r="AC71" s="717" t="s">
        <v>3481</v>
      </c>
      <c r="AD71" s="711" t="s">
        <v>3996</v>
      </c>
      <c r="AE71" s="502">
        <v>44760</v>
      </c>
      <c r="AF71" s="503">
        <v>0.25</v>
      </c>
      <c r="AG71" s="503">
        <v>0.5</v>
      </c>
      <c r="AH71" s="712" t="s">
        <v>4019</v>
      </c>
      <c r="AI71" s="718" t="s">
        <v>3481</v>
      </c>
      <c r="AJ71" s="785" t="s">
        <v>4020</v>
      </c>
      <c r="AK71" s="480">
        <v>44844</v>
      </c>
      <c r="AL71" s="503">
        <v>0.25</v>
      </c>
      <c r="AM71" s="503">
        <v>0.75</v>
      </c>
      <c r="AN71" s="712" t="s">
        <v>4202</v>
      </c>
      <c r="AO71" s="717" t="s">
        <v>3481</v>
      </c>
      <c r="AP71" s="711" t="s">
        <v>4200</v>
      </c>
      <c r="AQ71" s="480"/>
      <c r="AR71" s="483"/>
      <c r="AS71" s="483"/>
      <c r="AT71" s="711"/>
      <c r="AU71" s="717"/>
      <c r="AV71" s="711"/>
    </row>
    <row r="72" spans="1:48" s="724" customFormat="1" ht="331.5" x14ac:dyDescent="0.2">
      <c r="A72" s="1001" t="s">
        <v>4021</v>
      </c>
      <c r="B72" s="1016" t="s">
        <v>4022</v>
      </c>
      <c r="C72" s="725" t="s">
        <v>4023</v>
      </c>
      <c r="D72" s="727" t="s">
        <v>3519</v>
      </c>
      <c r="E72" s="735" t="s">
        <v>4024</v>
      </c>
      <c r="F72" s="725" t="s">
        <v>4025</v>
      </c>
      <c r="G72" s="725" t="s">
        <v>4026</v>
      </c>
      <c r="H72" s="725" t="s">
        <v>3470</v>
      </c>
      <c r="I72" s="740" t="s">
        <v>3471</v>
      </c>
      <c r="J72" s="725" t="s">
        <v>3491</v>
      </c>
      <c r="K72" s="725" t="s">
        <v>3506</v>
      </c>
      <c r="L72" s="736" t="str">
        <f>VLOOKUP(J72,'[31]2. Anexos'!$B$35:$G$41,(HLOOKUP(K72,'[31]2. Anexos'!$C$35:$G$36,2,0)),0)</f>
        <v>Moderado</v>
      </c>
      <c r="M72" s="725" t="s">
        <v>4027</v>
      </c>
      <c r="N72" s="727" t="s">
        <v>3475</v>
      </c>
      <c r="O72" s="727" t="s">
        <v>3476</v>
      </c>
      <c r="P72" s="725" t="s">
        <v>3472</v>
      </c>
      <c r="Q72" s="725" t="s">
        <v>3506</v>
      </c>
      <c r="R72" s="736" t="str">
        <f>VLOOKUP(P72,'[31]2. Anexos'!$B$35:$G$41,(HLOOKUP(Q72,'[31]2. Anexos'!$C$35:$G$36,2,0)),0)</f>
        <v>Moderado</v>
      </c>
      <c r="S72" s="730" t="s">
        <v>3494</v>
      </c>
      <c r="T72" s="725" t="s">
        <v>4027</v>
      </c>
      <c r="U72" s="727" t="s">
        <v>4028</v>
      </c>
      <c r="V72" s="725" t="s">
        <v>4029</v>
      </c>
      <c r="W72" s="744" t="s">
        <v>4030</v>
      </c>
      <c r="X72" s="733">
        <v>44620</v>
      </c>
      <c r="Y72" s="733">
        <v>44926</v>
      </c>
      <c r="Z72" s="484">
        <v>44655</v>
      </c>
      <c r="AA72" s="485">
        <v>0.25</v>
      </c>
      <c r="AB72" s="725" t="s">
        <v>4031</v>
      </c>
      <c r="AC72" s="727" t="s">
        <v>3481</v>
      </c>
      <c r="AD72" s="725" t="s">
        <v>4032</v>
      </c>
      <c r="AE72" s="484">
        <v>44755</v>
      </c>
      <c r="AF72" s="485">
        <v>0.25</v>
      </c>
      <c r="AG72" s="485">
        <v>0.5</v>
      </c>
      <c r="AH72" s="725" t="s">
        <v>4033</v>
      </c>
      <c r="AI72" s="727" t="s">
        <v>3481</v>
      </c>
      <c r="AJ72" s="725" t="s">
        <v>4034</v>
      </c>
      <c r="AK72" s="486">
        <v>44839</v>
      </c>
      <c r="AL72" s="485">
        <v>0.25</v>
      </c>
      <c r="AM72" s="485">
        <v>0.75</v>
      </c>
      <c r="AN72" s="725" t="s">
        <v>4203</v>
      </c>
      <c r="AO72" s="727" t="s">
        <v>3481</v>
      </c>
      <c r="AP72" s="742" t="s">
        <v>4204</v>
      </c>
      <c r="AQ72" s="484"/>
      <c r="AR72" s="487"/>
      <c r="AS72" s="487"/>
      <c r="AT72" s="725"/>
      <c r="AU72" s="727"/>
      <c r="AV72" s="725"/>
    </row>
    <row r="73" spans="1:48" s="724" customFormat="1" ht="285.75" customHeight="1" x14ac:dyDescent="0.2">
      <c r="A73" s="1003"/>
      <c r="B73" s="1018"/>
      <c r="C73" s="725" t="s">
        <v>4035</v>
      </c>
      <c r="D73" s="727" t="s">
        <v>3519</v>
      </c>
      <c r="E73" s="735" t="s">
        <v>4036</v>
      </c>
      <c r="F73" s="725" t="s">
        <v>4037</v>
      </c>
      <c r="G73" s="725" t="s">
        <v>4038</v>
      </c>
      <c r="H73" s="725" t="s">
        <v>3470</v>
      </c>
      <c r="I73" s="740" t="s">
        <v>3471</v>
      </c>
      <c r="J73" s="725" t="s">
        <v>3472</v>
      </c>
      <c r="K73" s="725" t="s">
        <v>3492</v>
      </c>
      <c r="L73" s="736" t="str">
        <f>VLOOKUP(J73,'[31]2. Anexos'!$B$35:$G$41,(HLOOKUP(K73,'[31]2. Anexos'!$C$35:$G$36,2,0)),0)</f>
        <v>Moderado</v>
      </c>
      <c r="M73" s="725" t="s">
        <v>4039</v>
      </c>
      <c r="N73" s="727" t="s">
        <v>3475</v>
      </c>
      <c r="O73" s="727" t="s">
        <v>3476</v>
      </c>
      <c r="P73" s="725" t="s">
        <v>3472</v>
      </c>
      <c r="Q73" s="725" t="s">
        <v>3492</v>
      </c>
      <c r="R73" s="736" t="str">
        <f>VLOOKUP(P73,'[31]2. Anexos'!$B$35:$G$41,(HLOOKUP(Q73,'[31]2. Anexos'!$C$35:$G$36,2,0)),0)</f>
        <v>Moderado</v>
      </c>
      <c r="S73" s="730" t="s">
        <v>3494</v>
      </c>
      <c r="T73" s="725" t="s">
        <v>4040</v>
      </c>
      <c r="U73" s="727" t="s">
        <v>4041</v>
      </c>
      <c r="V73" s="725" t="s">
        <v>4042</v>
      </c>
      <c r="W73" s="727" t="s">
        <v>4043</v>
      </c>
      <c r="X73" s="733">
        <v>44620</v>
      </c>
      <c r="Y73" s="733">
        <v>44926</v>
      </c>
      <c r="Z73" s="484">
        <v>44655</v>
      </c>
      <c r="AA73" s="485">
        <v>0.25</v>
      </c>
      <c r="AB73" s="725" t="s">
        <v>4044</v>
      </c>
      <c r="AC73" s="727" t="s">
        <v>3481</v>
      </c>
      <c r="AD73" s="725" t="s">
        <v>4032</v>
      </c>
      <c r="AE73" s="484">
        <v>44755</v>
      </c>
      <c r="AF73" s="485">
        <v>0.25</v>
      </c>
      <c r="AG73" s="485">
        <v>0.5</v>
      </c>
      <c r="AH73" s="725" t="s">
        <v>4045</v>
      </c>
      <c r="AI73" s="727" t="s">
        <v>3481</v>
      </c>
      <c r="AJ73" s="725" t="s">
        <v>4034</v>
      </c>
      <c r="AK73" s="486">
        <v>44839</v>
      </c>
      <c r="AL73" s="485">
        <v>0.25</v>
      </c>
      <c r="AM73" s="485">
        <v>0.75</v>
      </c>
      <c r="AN73" s="725" t="s">
        <v>4205</v>
      </c>
      <c r="AO73" s="727" t="s">
        <v>3481</v>
      </c>
      <c r="AP73" s="742" t="s">
        <v>4204</v>
      </c>
      <c r="AQ73" s="484"/>
      <c r="AR73" s="487"/>
      <c r="AS73" s="487"/>
      <c r="AT73" s="725"/>
      <c r="AU73" s="727"/>
      <c r="AV73" s="725"/>
    </row>
    <row r="74" spans="1:48" s="724" customFormat="1" ht="293.25" x14ac:dyDescent="0.2">
      <c r="A74" s="1016" t="s">
        <v>3151</v>
      </c>
      <c r="B74" s="1016" t="s">
        <v>4046</v>
      </c>
      <c r="C74" s="1016" t="s">
        <v>4047</v>
      </c>
      <c r="D74" s="1001" t="s">
        <v>1962</v>
      </c>
      <c r="E74" s="1027" t="s">
        <v>4048</v>
      </c>
      <c r="F74" s="1016" t="s">
        <v>4049</v>
      </c>
      <c r="G74" s="1007" t="s">
        <v>4050</v>
      </c>
      <c r="H74" s="1001" t="s">
        <v>3489</v>
      </c>
      <c r="I74" s="1025" t="s">
        <v>3490</v>
      </c>
      <c r="J74" s="1016" t="s">
        <v>3491</v>
      </c>
      <c r="K74" s="1016" t="s">
        <v>3506</v>
      </c>
      <c r="L74" s="1010" t="str">
        <f>VLOOKUP(J74,'[32]2. Anexos'!$B$35:$G$41,(HLOOKUP(K74,'[32]2. Anexos'!$C$35:$G$36,2,0)),0)</f>
        <v>Moderado</v>
      </c>
      <c r="M74" s="725" t="s">
        <v>4051</v>
      </c>
      <c r="N74" s="727" t="s">
        <v>3475</v>
      </c>
      <c r="O74" s="727" t="s">
        <v>3476</v>
      </c>
      <c r="P74" s="1001" t="s">
        <v>3472</v>
      </c>
      <c r="Q74" s="1001" t="s">
        <v>3506</v>
      </c>
      <c r="R74" s="1010" t="str">
        <f>VLOOKUP(P74,'[32]2. Anexos'!$B$35:$G$41,(HLOOKUP(Q74,'[32]2. Anexos'!$C$35:$G$36,2,0)),0)</f>
        <v>Moderado</v>
      </c>
      <c r="S74" s="998" t="s">
        <v>3494</v>
      </c>
      <c r="T74" s="725" t="s">
        <v>4051</v>
      </c>
      <c r="U74" s="725" t="s">
        <v>4052</v>
      </c>
      <c r="V74" s="725" t="s">
        <v>4053</v>
      </c>
      <c r="W74" s="744">
        <v>1</v>
      </c>
      <c r="X74" s="733">
        <v>44593</v>
      </c>
      <c r="Y74" s="733">
        <v>44926</v>
      </c>
      <c r="Z74" s="484">
        <v>44658</v>
      </c>
      <c r="AA74" s="487">
        <v>1.01</v>
      </c>
      <c r="AB74" s="725" t="s">
        <v>4054</v>
      </c>
      <c r="AC74" s="1001" t="s">
        <v>3481</v>
      </c>
      <c r="AD74" s="725" t="s">
        <v>4055</v>
      </c>
      <c r="AE74" s="484">
        <v>44754</v>
      </c>
      <c r="AF74" s="487">
        <v>0</v>
      </c>
      <c r="AG74" s="487">
        <v>0.98</v>
      </c>
      <c r="AH74" s="725" t="s">
        <v>4056</v>
      </c>
      <c r="AI74" s="1001" t="s">
        <v>3481</v>
      </c>
      <c r="AJ74" s="725" t="s">
        <v>4057</v>
      </c>
      <c r="AK74" s="484">
        <v>44846</v>
      </c>
      <c r="AL74" s="487">
        <v>1.1111111111111112</v>
      </c>
      <c r="AM74" s="487">
        <v>1</v>
      </c>
      <c r="AN74" s="504" t="s">
        <v>4206</v>
      </c>
      <c r="AO74" s="1004" t="s">
        <v>3481</v>
      </c>
      <c r="AP74" s="504" t="s">
        <v>4207</v>
      </c>
      <c r="AQ74" s="484"/>
      <c r="AR74" s="487"/>
      <c r="AS74" s="487"/>
      <c r="AT74" s="725"/>
      <c r="AU74" s="727"/>
      <c r="AV74" s="725"/>
    </row>
    <row r="75" spans="1:48" s="724" customFormat="1" ht="285.75" customHeight="1" x14ac:dyDescent="0.2">
      <c r="A75" s="1018"/>
      <c r="B75" s="1018"/>
      <c r="C75" s="1018"/>
      <c r="D75" s="1003"/>
      <c r="E75" s="1028"/>
      <c r="F75" s="1018"/>
      <c r="G75" s="1009"/>
      <c r="H75" s="1003"/>
      <c r="I75" s="1026"/>
      <c r="J75" s="1018"/>
      <c r="K75" s="1018"/>
      <c r="L75" s="1015"/>
      <c r="M75" s="725" t="s">
        <v>4058</v>
      </c>
      <c r="N75" s="727" t="s">
        <v>3475</v>
      </c>
      <c r="O75" s="727" t="s">
        <v>3476</v>
      </c>
      <c r="P75" s="1003"/>
      <c r="Q75" s="1003"/>
      <c r="R75" s="1015"/>
      <c r="S75" s="1000"/>
      <c r="T75" s="725" t="s">
        <v>4058</v>
      </c>
      <c r="U75" s="725" t="s">
        <v>4059</v>
      </c>
      <c r="V75" s="725" t="s">
        <v>4060</v>
      </c>
      <c r="W75" s="744">
        <v>1</v>
      </c>
      <c r="X75" s="733">
        <v>44593</v>
      </c>
      <c r="Y75" s="733">
        <v>44620</v>
      </c>
      <c r="Z75" s="484">
        <v>44658</v>
      </c>
      <c r="AA75" s="487">
        <v>1</v>
      </c>
      <c r="AB75" s="725" t="s">
        <v>4061</v>
      </c>
      <c r="AC75" s="1003"/>
      <c r="AD75" s="725" t="s">
        <v>4062</v>
      </c>
      <c r="AE75" s="484">
        <v>44754</v>
      </c>
      <c r="AF75" s="487">
        <v>0</v>
      </c>
      <c r="AG75" s="487">
        <v>1</v>
      </c>
      <c r="AH75" s="725" t="s">
        <v>4063</v>
      </c>
      <c r="AI75" s="1003"/>
      <c r="AJ75" s="725" t="s">
        <v>4057</v>
      </c>
      <c r="AK75" s="484">
        <v>44846</v>
      </c>
      <c r="AL75" s="487">
        <v>0</v>
      </c>
      <c r="AM75" s="487">
        <v>1</v>
      </c>
      <c r="AN75" s="504" t="s">
        <v>4208</v>
      </c>
      <c r="AO75" s="1006"/>
      <c r="AP75" s="504" t="s">
        <v>4207</v>
      </c>
      <c r="AQ75" s="484"/>
      <c r="AR75" s="487"/>
      <c r="AS75" s="487"/>
      <c r="AT75" s="725"/>
      <c r="AU75" s="727"/>
      <c r="AV75" s="725"/>
    </row>
    <row r="76" spans="1:48" s="724" customFormat="1" ht="280.5" customHeight="1" x14ac:dyDescent="0.2">
      <c r="A76" s="725" t="s">
        <v>39</v>
      </c>
      <c r="B76" s="725" t="s">
        <v>4064</v>
      </c>
      <c r="C76" s="737" t="s">
        <v>4065</v>
      </c>
      <c r="D76" s="725" t="s">
        <v>2302</v>
      </c>
      <c r="E76" s="726" t="s">
        <v>4066</v>
      </c>
      <c r="F76" s="725" t="s">
        <v>4067</v>
      </c>
      <c r="G76" s="725" t="s">
        <v>4068</v>
      </c>
      <c r="H76" s="725" t="s">
        <v>3489</v>
      </c>
      <c r="I76" s="740" t="s">
        <v>3490</v>
      </c>
      <c r="J76" s="725" t="s">
        <v>3472</v>
      </c>
      <c r="K76" s="725" t="s">
        <v>3506</v>
      </c>
      <c r="L76" s="736" t="str">
        <f>VLOOKUP(J76,'[33]2. Anexos'!$B$35:$G$41,(HLOOKUP(K76,'[33]2. Anexos'!$C$35:$G$36,2,0)),0)</f>
        <v>Moderado</v>
      </c>
      <c r="M76" s="504" t="s">
        <v>4069</v>
      </c>
      <c r="N76" s="727" t="s">
        <v>3475</v>
      </c>
      <c r="O76" s="727" t="s">
        <v>3476</v>
      </c>
      <c r="P76" s="725" t="s">
        <v>3472</v>
      </c>
      <c r="Q76" s="725" t="s">
        <v>3506</v>
      </c>
      <c r="R76" s="736" t="str">
        <f>VLOOKUP(P76,'[33]2. Anexos'!$B$35:$G$41,(HLOOKUP(Q76,'[33]2. Anexos'!$C$35:$G$36,2,0)),0)</f>
        <v>Moderado</v>
      </c>
      <c r="S76" s="730" t="s">
        <v>3494</v>
      </c>
      <c r="T76" s="504" t="s">
        <v>4069</v>
      </c>
      <c r="U76" s="505" t="s">
        <v>4070</v>
      </c>
      <c r="V76" s="725" t="s">
        <v>4071</v>
      </c>
      <c r="W76" s="727">
        <v>10</v>
      </c>
      <c r="X76" s="506">
        <v>44621</v>
      </c>
      <c r="Y76" s="506">
        <v>44926</v>
      </c>
      <c r="Z76" s="484">
        <v>44658</v>
      </c>
      <c r="AA76" s="485">
        <v>0.1</v>
      </c>
      <c r="AB76" s="504" t="s">
        <v>4072</v>
      </c>
      <c r="AC76" s="727" t="s">
        <v>3481</v>
      </c>
      <c r="AD76" s="504" t="s">
        <v>4073</v>
      </c>
      <c r="AE76" s="507">
        <v>44752</v>
      </c>
      <c r="AF76" s="485">
        <v>0.3</v>
      </c>
      <c r="AG76" s="485">
        <v>0.4</v>
      </c>
      <c r="AH76" s="504" t="s">
        <v>4074</v>
      </c>
      <c r="AI76" s="727" t="s">
        <v>3481</v>
      </c>
      <c r="AJ76" s="504" t="s">
        <v>4075</v>
      </c>
      <c r="AK76" s="484">
        <v>44841</v>
      </c>
      <c r="AL76" s="488">
        <v>0.3</v>
      </c>
      <c r="AM76" s="488">
        <v>0.7</v>
      </c>
      <c r="AN76" s="504" t="s">
        <v>4209</v>
      </c>
      <c r="AO76" s="727" t="s">
        <v>3481</v>
      </c>
      <c r="AP76" s="504" t="s">
        <v>4210</v>
      </c>
      <c r="AQ76" s="484"/>
      <c r="AR76" s="487"/>
      <c r="AS76" s="487"/>
      <c r="AT76" s="725"/>
      <c r="AU76" s="727"/>
      <c r="AV76" s="725"/>
    </row>
    <row r="77" spans="1:48" s="724" customFormat="1" ht="229.5" x14ac:dyDescent="0.2">
      <c r="A77" s="1016" t="s">
        <v>4076</v>
      </c>
      <c r="B77" s="1016" t="s">
        <v>4077</v>
      </c>
      <c r="C77" s="737" t="s">
        <v>4078</v>
      </c>
      <c r="D77" s="727" t="s">
        <v>3599</v>
      </c>
      <c r="E77" s="725" t="s">
        <v>4079</v>
      </c>
      <c r="F77" s="725" t="s">
        <v>4080</v>
      </c>
      <c r="G77" s="727" t="s">
        <v>4081</v>
      </c>
      <c r="H77" s="725" t="s">
        <v>3489</v>
      </c>
      <c r="I77" s="740" t="s">
        <v>3505</v>
      </c>
      <c r="J77" s="725" t="s">
        <v>3588</v>
      </c>
      <c r="K77" s="725" t="s">
        <v>3506</v>
      </c>
      <c r="L77" s="736" t="str">
        <f>VLOOKUP(J77,'[34]2. Anexos'!$B$35:$G$41,(HLOOKUP(K77,'[34]2. Anexos'!$C$35:$G$36,2,0)),0)</f>
        <v>Alto</v>
      </c>
      <c r="M77" s="758" t="s">
        <v>4082</v>
      </c>
      <c r="N77" s="727" t="s">
        <v>3475</v>
      </c>
      <c r="O77" s="727" t="s">
        <v>3476</v>
      </c>
      <c r="P77" s="725" t="s">
        <v>3491</v>
      </c>
      <c r="Q77" s="725" t="s">
        <v>3506</v>
      </c>
      <c r="R77" s="736" t="str">
        <f>VLOOKUP(P77,'[34]2. Anexos'!$B$35:$G$41,(HLOOKUP(Q77,'[34]2. Anexos'!$C$35:$G$36,2,0)),0)</f>
        <v>Moderado</v>
      </c>
      <c r="S77" s="730" t="s">
        <v>3494</v>
      </c>
      <c r="T77" s="758" t="s">
        <v>4082</v>
      </c>
      <c r="U77" s="725" t="s">
        <v>4083</v>
      </c>
      <c r="V77" s="725" t="s">
        <v>4084</v>
      </c>
      <c r="W77" s="741" t="s">
        <v>4085</v>
      </c>
      <c r="X77" s="733">
        <v>44620</v>
      </c>
      <c r="Y77" s="733">
        <v>44926</v>
      </c>
      <c r="Z77" s="484">
        <v>44651</v>
      </c>
      <c r="AA77" s="485">
        <f>+(5/5)*1</f>
        <v>1</v>
      </c>
      <c r="AB77" s="790" t="s">
        <v>4086</v>
      </c>
      <c r="AC77" s="727" t="s">
        <v>3481</v>
      </c>
      <c r="AD77" s="738" t="s">
        <v>4087</v>
      </c>
      <c r="AE77" s="486">
        <v>44742</v>
      </c>
      <c r="AF77" s="485">
        <v>1</v>
      </c>
      <c r="AG77" s="485">
        <v>1</v>
      </c>
      <c r="AH77" s="791" t="s">
        <v>4088</v>
      </c>
      <c r="AI77" s="727" t="s">
        <v>3481</v>
      </c>
      <c r="AJ77" s="725" t="s">
        <v>3576</v>
      </c>
      <c r="AK77" s="484">
        <v>44834</v>
      </c>
      <c r="AL77" s="487">
        <v>1</v>
      </c>
      <c r="AM77" s="487">
        <v>1</v>
      </c>
      <c r="AN77" s="792" t="s">
        <v>4211</v>
      </c>
      <c r="AO77" s="734" t="s">
        <v>3481</v>
      </c>
      <c r="AP77" s="504" t="s">
        <v>4172</v>
      </c>
      <c r="AQ77" s="484"/>
      <c r="AR77" s="487"/>
      <c r="AS77" s="487"/>
      <c r="AT77" s="725"/>
      <c r="AU77" s="727"/>
      <c r="AV77" s="725"/>
    </row>
    <row r="78" spans="1:48" s="724" customFormat="1" ht="247.5" customHeight="1" x14ac:dyDescent="0.2">
      <c r="A78" s="1017"/>
      <c r="B78" s="1017"/>
      <c r="C78" s="1019" t="s">
        <v>4089</v>
      </c>
      <c r="D78" s="1019" t="s">
        <v>3599</v>
      </c>
      <c r="E78" s="1019" t="s">
        <v>4090</v>
      </c>
      <c r="F78" s="1007" t="s">
        <v>4091</v>
      </c>
      <c r="G78" s="1001" t="s">
        <v>4092</v>
      </c>
      <c r="H78" s="1019" t="s">
        <v>3489</v>
      </c>
      <c r="I78" s="1022" t="s">
        <v>3505</v>
      </c>
      <c r="J78" s="1007" t="s">
        <v>3472</v>
      </c>
      <c r="K78" s="1007" t="s">
        <v>3473</v>
      </c>
      <c r="L78" s="1010" t="str">
        <f>VLOOKUP(J78,'[34]2. Anexos'!$B$35:$G$41,(HLOOKUP(K78,'[34]2. Anexos'!$C$35:$G$36,2,0)),0)</f>
        <v>Alto</v>
      </c>
      <c r="M78" s="758" t="s">
        <v>4093</v>
      </c>
      <c r="N78" s="793" t="s">
        <v>3475</v>
      </c>
      <c r="O78" s="793" t="s">
        <v>3476</v>
      </c>
      <c r="P78" s="1012" t="s">
        <v>3536</v>
      </c>
      <c r="Q78" s="1012" t="s">
        <v>3473</v>
      </c>
      <c r="R78" s="1010" t="str">
        <f>VLOOKUP(P78,'[34]2. Anexos'!$B$35:$G$41,(HLOOKUP(Q78,'[34]2. Anexos'!$C$35:$G$36,2,0)),0)</f>
        <v>Alto</v>
      </c>
      <c r="S78" s="998" t="s">
        <v>3494</v>
      </c>
      <c r="T78" s="758" t="s">
        <v>4093</v>
      </c>
      <c r="U78" s="725" t="s">
        <v>4094</v>
      </c>
      <c r="V78" s="725" t="s">
        <v>4095</v>
      </c>
      <c r="W78" s="485">
        <v>1</v>
      </c>
      <c r="X78" s="733">
        <v>44620</v>
      </c>
      <c r="Y78" s="733">
        <v>44926</v>
      </c>
      <c r="Z78" s="484">
        <v>44651</v>
      </c>
      <c r="AA78" s="485">
        <v>1</v>
      </c>
      <c r="AB78" s="791" t="s">
        <v>4096</v>
      </c>
      <c r="AC78" s="1001" t="s">
        <v>3481</v>
      </c>
      <c r="AD78" s="725" t="s">
        <v>4087</v>
      </c>
      <c r="AE78" s="486">
        <v>44742</v>
      </c>
      <c r="AF78" s="485">
        <v>1</v>
      </c>
      <c r="AG78" s="485">
        <v>1</v>
      </c>
      <c r="AH78" s="791" t="s">
        <v>4097</v>
      </c>
      <c r="AI78" s="1001" t="s">
        <v>3481</v>
      </c>
      <c r="AJ78" s="725" t="s">
        <v>3576</v>
      </c>
      <c r="AK78" s="484">
        <v>44834</v>
      </c>
      <c r="AL78" s="487">
        <v>1</v>
      </c>
      <c r="AM78" s="487">
        <v>1</v>
      </c>
      <c r="AN78" s="792" t="s">
        <v>4212</v>
      </c>
      <c r="AO78" s="1004" t="s">
        <v>3481</v>
      </c>
      <c r="AP78" s="504" t="s">
        <v>4172</v>
      </c>
      <c r="AQ78" s="484"/>
      <c r="AR78" s="487"/>
      <c r="AS78" s="487"/>
      <c r="AT78" s="725"/>
      <c r="AU78" s="727"/>
      <c r="AV78" s="725"/>
    </row>
    <row r="79" spans="1:48" s="724" customFormat="1" ht="135.6" customHeight="1" x14ac:dyDescent="0.2">
      <c r="A79" s="1017"/>
      <c r="B79" s="1017"/>
      <c r="C79" s="1020"/>
      <c r="D79" s="1020"/>
      <c r="E79" s="1020"/>
      <c r="F79" s="1008"/>
      <c r="G79" s="1002"/>
      <c r="H79" s="1020"/>
      <c r="I79" s="1023"/>
      <c r="J79" s="1008"/>
      <c r="K79" s="1008"/>
      <c r="L79" s="1011"/>
      <c r="M79" s="758" t="s">
        <v>4098</v>
      </c>
      <c r="N79" s="793" t="s">
        <v>3475</v>
      </c>
      <c r="O79" s="793" t="s">
        <v>3476</v>
      </c>
      <c r="P79" s="1013"/>
      <c r="Q79" s="1013"/>
      <c r="R79" s="1011"/>
      <c r="S79" s="999"/>
      <c r="T79" s="758" t="s">
        <v>4099</v>
      </c>
      <c r="U79" s="725" t="s">
        <v>4094</v>
      </c>
      <c r="V79" s="725" t="s">
        <v>4100</v>
      </c>
      <c r="W79" s="485">
        <v>1</v>
      </c>
      <c r="X79" s="733">
        <v>44620</v>
      </c>
      <c r="Y79" s="733">
        <v>44926</v>
      </c>
      <c r="Z79" s="484">
        <v>44651</v>
      </c>
      <c r="AA79" s="485">
        <v>0</v>
      </c>
      <c r="AB79" s="725" t="s">
        <v>4101</v>
      </c>
      <c r="AC79" s="1002"/>
      <c r="AD79" s="725" t="s">
        <v>4102</v>
      </c>
      <c r="AE79" s="486">
        <v>44742</v>
      </c>
      <c r="AF79" s="485">
        <v>1</v>
      </c>
      <c r="AG79" s="485">
        <v>1</v>
      </c>
      <c r="AH79" s="791" t="s">
        <v>4103</v>
      </c>
      <c r="AI79" s="1002"/>
      <c r="AJ79" s="725" t="s">
        <v>3576</v>
      </c>
      <c r="AK79" s="484">
        <v>44834</v>
      </c>
      <c r="AL79" s="487">
        <v>1</v>
      </c>
      <c r="AM79" s="487">
        <v>1</v>
      </c>
      <c r="AN79" s="792" t="s">
        <v>4213</v>
      </c>
      <c r="AO79" s="1005"/>
      <c r="AP79" s="504" t="s">
        <v>4172</v>
      </c>
      <c r="AQ79" s="484"/>
      <c r="AR79" s="487"/>
      <c r="AS79" s="487"/>
      <c r="AT79" s="725"/>
      <c r="AU79" s="727"/>
      <c r="AV79" s="725"/>
    </row>
    <row r="80" spans="1:48" s="724" customFormat="1" ht="157.5" customHeight="1" x14ac:dyDescent="0.2">
      <c r="A80" s="1018"/>
      <c r="B80" s="1018"/>
      <c r="C80" s="1021"/>
      <c r="D80" s="1021"/>
      <c r="E80" s="1021"/>
      <c r="F80" s="1009"/>
      <c r="G80" s="1003"/>
      <c r="H80" s="1021"/>
      <c r="I80" s="1024"/>
      <c r="J80" s="1009"/>
      <c r="K80" s="1009"/>
      <c r="L80" s="1011"/>
      <c r="M80" s="758" t="s">
        <v>4104</v>
      </c>
      <c r="N80" s="712" t="s">
        <v>3475</v>
      </c>
      <c r="O80" s="712" t="s">
        <v>3476</v>
      </c>
      <c r="P80" s="1014"/>
      <c r="Q80" s="1014"/>
      <c r="R80" s="1015"/>
      <c r="S80" s="1000"/>
      <c r="T80" s="758" t="s">
        <v>4104</v>
      </c>
      <c r="U80" s="725" t="s">
        <v>4094</v>
      </c>
      <c r="V80" s="725" t="s">
        <v>4105</v>
      </c>
      <c r="W80" s="744">
        <v>1</v>
      </c>
      <c r="X80" s="733">
        <v>44620</v>
      </c>
      <c r="Y80" s="733">
        <v>44926</v>
      </c>
      <c r="Z80" s="484">
        <v>44651</v>
      </c>
      <c r="AA80" s="485">
        <v>1</v>
      </c>
      <c r="AB80" s="725" t="s">
        <v>4106</v>
      </c>
      <c r="AC80" s="1003"/>
      <c r="AD80" s="725" t="s">
        <v>4087</v>
      </c>
      <c r="AE80" s="486">
        <v>44742</v>
      </c>
      <c r="AF80" s="485">
        <v>1</v>
      </c>
      <c r="AG80" s="485">
        <v>1</v>
      </c>
      <c r="AH80" s="791" t="s">
        <v>4107</v>
      </c>
      <c r="AI80" s="1003"/>
      <c r="AJ80" s="725" t="s">
        <v>3576</v>
      </c>
      <c r="AK80" s="484">
        <v>44834</v>
      </c>
      <c r="AL80" s="487">
        <v>1</v>
      </c>
      <c r="AM80" s="487">
        <v>1</v>
      </c>
      <c r="AN80" s="792" t="s">
        <v>4214</v>
      </c>
      <c r="AO80" s="1006"/>
      <c r="AP80" s="504" t="s">
        <v>4172</v>
      </c>
      <c r="AQ80" s="484"/>
      <c r="AR80" s="487"/>
      <c r="AS80" s="487"/>
      <c r="AT80" s="725"/>
      <c r="AU80" s="727"/>
      <c r="AV80" s="725"/>
    </row>
    <row r="81" spans="1:48" s="724" customFormat="1" x14ac:dyDescent="0.2">
      <c r="A81" s="735"/>
      <c r="B81" s="735"/>
      <c r="C81" s="735"/>
      <c r="D81" s="735"/>
      <c r="E81" s="735"/>
      <c r="F81" s="725"/>
      <c r="G81" s="725"/>
      <c r="H81" s="725"/>
      <c r="I81" s="740"/>
      <c r="J81" s="725"/>
      <c r="K81" s="725"/>
      <c r="L81" s="736" t="e">
        <f>VLOOKUP(J81,'[15]2. Anexos'!$B$35:$G$41,(HLOOKUP(K81,'[15]2. Anexos'!$C$35:$G$36,2,0)),0)</f>
        <v>#N/A</v>
      </c>
      <c r="M81" s="725"/>
      <c r="N81" s="727"/>
      <c r="O81" s="727"/>
      <c r="P81" s="725"/>
      <c r="Q81" s="725"/>
      <c r="R81" s="736" t="e">
        <f>VLOOKUP(P81,'[15]2. Anexos'!$B$35:$G$41,(HLOOKUP(Q81,'[15]2. Anexos'!$C$35:$G$36,2,0)),0)</f>
        <v>#N/A</v>
      </c>
      <c r="S81" s="730"/>
      <c r="T81" s="725"/>
      <c r="U81" s="725"/>
      <c r="V81" s="737"/>
      <c r="W81" s="737"/>
      <c r="X81" s="727"/>
      <c r="Y81" s="727"/>
      <c r="Z81" s="484"/>
      <c r="AA81" s="487"/>
      <c r="AB81" s="725"/>
      <c r="AC81" s="727"/>
      <c r="AD81" s="725"/>
      <c r="AE81" s="484"/>
      <c r="AF81" s="487"/>
      <c r="AG81" s="487"/>
      <c r="AH81" s="725"/>
      <c r="AI81" s="727"/>
      <c r="AJ81" s="725"/>
      <c r="AK81" s="484"/>
      <c r="AL81" s="487"/>
      <c r="AM81" s="487"/>
      <c r="AN81" s="725"/>
      <c r="AO81" s="727"/>
      <c r="AP81" s="725"/>
      <c r="AQ81" s="484"/>
      <c r="AR81" s="487"/>
      <c r="AS81" s="487"/>
      <c r="AT81" s="725"/>
      <c r="AU81" s="727"/>
      <c r="AV81" s="725"/>
    </row>
    <row r="82" spans="1:48" x14ac:dyDescent="0.2">
      <c r="F82" s="724"/>
      <c r="G82" s="724"/>
    </row>
  </sheetData>
  <sheetProtection formatCells="0" formatColumns="0" formatRows="0" insertColumns="0" insertRows="0" insertHyperlinks="0" deleteColumns="0" deleteRows="0" sort="0" autoFilter="0" pivotTables="0"/>
  <mergeCells count="344">
    <mergeCell ref="A1:B4"/>
    <mergeCell ref="C1:AT4"/>
    <mergeCell ref="A5:AU5"/>
    <mergeCell ref="A6:B6"/>
    <mergeCell ref="A8:L8"/>
    <mergeCell ref="M8:Y8"/>
    <mergeCell ref="Z8:AV8"/>
    <mergeCell ref="A11:A13"/>
    <mergeCell ref="B11:B13"/>
    <mergeCell ref="A14:A16"/>
    <mergeCell ref="B14:B16"/>
    <mergeCell ref="C15:C16"/>
    <mergeCell ref="D15:D16"/>
    <mergeCell ref="E15:E16"/>
    <mergeCell ref="G15:G16"/>
    <mergeCell ref="O9:O10"/>
    <mergeCell ref="G9:G10"/>
    <mergeCell ref="H9:H10"/>
    <mergeCell ref="I9:I10"/>
    <mergeCell ref="J9:L9"/>
    <mergeCell ref="M9:M10"/>
    <mergeCell ref="N9:N10"/>
    <mergeCell ref="A9:A10"/>
    <mergeCell ref="B9:B10"/>
    <mergeCell ref="C9:C10"/>
    <mergeCell ref="D9:D10"/>
    <mergeCell ref="E9:E10"/>
    <mergeCell ref="F9:F10"/>
    <mergeCell ref="AO15:AO16"/>
    <mergeCell ref="H15:H16"/>
    <mergeCell ref="I15:I16"/>
    <mergeCell ref="J15:J16"/>
    <mergeCell ref="K15:K16"/>
    <mergeCell ref="L15:L16"/>
    <mergeCell ref="P15:P16"/>
    <mergeCell ref="AK9:AP9"/>
    <mergeCell ref="AQ9:AV9"/>
    <mergeCell ref="P9:R9"/>
    <mergeCell ref="S9:S10"/>
    <mergeCell ref="T9:Y9"/>
    <mergeCell ref="Z9:AD9"/>
    <mergeCell ref="AE9:AJ9"/>
    <mergeCell ref="C18:C19"/>
    <mergeCell ref="D18:D19"/>
    <mergeCell ref="E18:E19"/>
    <mergeCell ref="F18:F19"/>
    <mergeCell ref="Q15:Q16"/>
    <mergeCell ref="R15:R16"/>
    <mergeCell ref="S15:S16"/>
    <mergeCell ref="AC15:AC16"/>
    <mergeCell ref="AI15:AI16"/>
    <mergeCell ref="AO18:AO19"/>
    <mergeCell ref="A21:A22"/>
    <mergeCell ref="B21:B22"/>
    <mergeCell ref="A23:A25"/>
    <mergeCell ref="B23:B25"/>
    <mergeCell ref="C24:C25"/>
    <mergeCell ref="D24:D25"/>
    <mergeCell ref="E24:E25"/>
    <mergeCell ref="G24:G25"/>
    <mergeCell ref="H24:H25"/>
    <mergeCell ref="P18:P19"/>
    <mergeCell ref="Q18:Q19"/>
    <mergeCell ref="R18:R19"/>
    <mergeCell ref="S18:S19"/>
    <mergeCell ref="AC18:AC19"/>
    <mergeCell ref="AI18:AI19"/>
    <mergeCell ref="G18:G19"/>
    <mergeCell ref="H18:H19"/>
    <mergeCell ref="I18:I19"/>
    <mergeCell ref="J18:J19"/>
    <mergeCell ref="K18:K19"/>
    <mergeCell ref="L18:L19"/>
    <mergeCell ref="A18:A19"/>
    <mergeCell ref="B18:B19"/>
    <mergeCell ref="R24:R25"/>
    <mergeCell ref="S24:S25"/>
    <mergeCell ref="AC24:AC25"/>
    <mergeCell ref="AI24:AI25"/>
    <mergeCell ref="AO24:AO25"/>
    <mergeCell ref="A26:A31"/>
    <mergeCell ref="B26:B31"/>
    <mergeCell ref="C26:C29"/>
    <mergeCell ref="D26:D29"/>
    <mergeCell ref="E26:E29"/>
    <mergeCell ref="I24:I25"/>
    <mergeCell ref="J24:J25"/>
    <mergeCell ref="K24:K25"/>
    <mergeCell ref="L24:L25"/>
    <mergeCell ref="P24:P25"/>
    <mergeCell ref="Q24:Q25"/>
    <mergeCell ref="AI26:AI29"/>
    <mergeCell ref="AO26:AO29"/>
    <mergeCell ref="A32:A36"/>
    <mergeCell ref="B32:B36"/>
    <mergeCell ref="C35:C36"/>
    <mergeCell ref="D35:D36"/>
    <mergeCell ref="E35:E36"/>
    <mergeCell ref="F35:F36"/>
    <mergeCell ref="G35:G36"/>
    <mergeCell ref="H35:H36"/>
    <mergeCell ref="L26:L29"/>
    <mergeCell ref="P26:P29"/>
    <mergeCell ref="Q26:Q29"/>
    <mergeCell ref="R26:R29"/>
    <mergeCell ref="S26:S29"/>
    <mergeCell ref="AC26:AC29"/>
    <mergeCell ref="F26:F29"/>
    <mergeCell ref="G26:G29"/>
    <mergeCell ref="H26:H29"/>
    <mergeCell ref="I26:I29"/>
    <mergeCell ref="J26:J29"/>
    <mergeCell ref="K26:K29"/>
    <mergeCell ref="R35:R36"/>
    <mergeCell ref="S35:S36"/>
    <mergeCell ref="AC35:AC36"/>
    <mergeCell ref="AI35:AI36"/>
    <mergeCell ref="AO35:AO36"/>
    <mergeCell ref="A37:A38"/>
    <mergeCell ref="B37:B38"/>
    <mergeCell ref="C37:C38"/>
    <mergeCell ref="D37:D38"/>
    <mergeCell ref="E37:E38"/>
    <mergeCell ref="I35:I36"/>
    <mergeCell ref="J35:J36"/>
    <mergeCell ref="K35:K36"/>
    <mergeCell ref="L35:L36"/>
    <mergeCell ref="P35:P36"/>
    <mergeCell ref="Q35:Q36"/>
    <mergeCell ref="AO37:AO38"/>
    <mergeCell ref="A39:A41"/>
    <mergeCell ref="B39:B41"/>
    <mergeCell ref="A42:A45"/>
    <mergeCell ref="B42:B45"/>
    <mergeCell ref="C42:C44"/>
    <mergeCell ref="D42:D44"/>
    <mergeCell ref="E42:E44"/>
    <mergeCell ref="G42:G44"/>
    <mergeCell ref="H42:H44"/>
    <mergeCell ref="P37:P38"/>
    <mergeCell ref="Q37:Q38"/>
    <mergeCell ref="R37:R38"/>
    <mergeCell ref="S37:S38"/>
    <mergeCell ref="AC37:AC38"/>
    <mergeCell ref="AI37:AI38"/>
    <mergeCell ref="G37:G38"/>
    <mergeCell ref="H37:H38"/>
    <mergeCell ref="I37:I38"/>
    <mergeCell ref="J37:J38"/>
    <mergeCell ref="K37:K38"/>
    <mergeCell ref="L37:L38"/>
    <mergeCell ref="S42:S44"/>
    <mergeCell ref="AC42:AC44"/>
    <mergeCell ref="AI42:AI44"/>
    <mergeCell ref="AO42:AO44"/>
    <mergeCell ref="F43:F44"/>
    <mergeCell ref="I42:I44"/>
    <mergeCell ref="J42:J44"/>
    <mergeCell ref="K42:K44"/>
    <mergeCell ref="L42:L44"/>
    <mergeCell ref="P42:P44"/>
    <mergeCell ref="Q42:Q44"/>
    <mergeCell ref="A46:A47"/>
    <mergeCell ref="B46:B47"/>
    <mergeCell ref="A48:A62"/>
    <mergeCell ref="B48:B62"/>
    <mergeCell ref="C48:C49"/>
    <mergeCell ref="D48:D49"/>
    <mergeCell ref="C58:C59"/>
    <mergeCell ref="D58:D59"/>
    <mergeCell ref="R42:R44"/>
    <mergeCell ref="AC48:AC49"/>
    <mergeCell ref="AI48:AI49"/>
    <mergeCell ref="AO48:AO49"/>
    <mergeCell ref="C50:C51"/>
    <mergeCell ref="D50:D51"/>
    <mergeCell ref="E50:E51"/>
    <mergeCell ref="F50:F51"/>
    <mergeCell ref="G50:G51"/>
    <mergeCell ref="H50:H51"/>
    <mergeCell ref="I50:I51"/>
    <mergeCell ref="K48:K49"/>
    <mergeCell ref="L48:L49"/>
    <mergeCell ref="P48:P49"/>
    <mergeCell ref="Q48:Q49"/>
    <mergeCell ref="R48:R49"/>
    <mergeCell ref="S48:S49"/>
    <mergeCell ref="E48:E49"/>
    <mergeCell ref="F48:F49"/>
    <mergeCell ref="G48:G49"/>
    <mergeCell ref="H48:H49"/>
    <mergeCell ref="I48:I49"/>
    <mergeCell ref="J48:J49"/>
    <mergeCell ref="S50:S51"/>
    <mergeCell ref="AC50:AC51"/>
    <mergeCell ref="AI50:AI51"/>
    <mergeCell ref="AO50:AO51"/>
    <mergeCell ref="C52:C54"/>
    <mergeCell ref="D52:D54"/>
    <mergeCell ref="E52:E54"/>
    <mergeCell ref="F52:F54"/>
    <mergeCell ref="G52:G54"/>
    <mergeCell ref="H52:H54"/>
    <mergeCell ref="J50:J51"/>
    <mergeCell ref="K50:K51"/>
    <mergeCell ref="L50:L51"/>
    <mergeCell ref="P50:P51"/>
    <mergeCell ref="Q50:Q51"/>
    <mergeCell ref="R50:R51"/>
    <mergeCell ref="R52:R54"/>
    <mergeCell ref="S52:S54"/>
    <mergeCell ref="AC52:AC54"/>
    <mergeCell ref="AI52:AI54"/>
    <mergeCell ref="AO52:AO54"/>
    <mergeCell ref="C55:C57"/>
    <mergeCell ref="D55:D57"/>
    <mergeCell ref="E55:E57"/>
    <mergeCell ref="F55:F57"/>
    <mergeCell ref="G55:G57"/>
    <mergeCell ref="I52:I54"/>
    <mergeCell ref="J52:J54"/>
    <mergeCell ref="K52:K54"/>
    <mergeCell ref="L52:L54"/>
    <mergeCell ref="P52:P54"/>
    <mergeCell ref="Q52:Q54"/>
    <mergeCell ref="Q55:Q57"/>
    <mergeCell ref="R55:R57"/>
    <mergeCell ref="S55:S57"/>
    <mergeCell ref="AC55:AC57"/>
    <mergeCell ref="AI55:AI57"/>
    <mergeCell ref="AO55:AO57"/>
    <mergeCell ref="H55:H57"/>
    <mergeCell ref="I55:I57"/>
    <mergeCell ref="J55:J57"/>
    <mergeCell ref="K55:K57"/>
    <mergeCell ref="L55:L57"/>
    <mergeCell ref="P55:P57"/>
    <mergeCell ref="AC58:AC59"/>
    <mergeCell ref="AI58:AI59"/>
    <mergeCell ref="AO58:AO59"/>
    <mergeCell ref="C60:C62"/>
    <mergeCell ref="D60:D62"/>
    <mergeCell ref="E60:E62"/>
    <mergeCell ref="F60:F62"/>
    <mergeCell ref="G60:G62"/>
    <mergeCell ref="H60:H62"/>
    <mergeCell ref="I60:I62"/>
    <mergeCell ref="K58:K59"/>
    <mergeCell ref="L58:L59"/>
    <mergeCell ref="P58:P59"/>
    <mergeCell ref="Q58:Q59"/>
    <mergeCell ref="R58:R59"/>
    <mergeCell ref="S58:S59"/>
    <mergeCell ref="E58:E59"/>
    <mergeCell ref="F58:F59"/>
    <mergeCell ref="G58:G59"/>
    <mergeCell ref="H58:H59"/>
    <mergeCell ref="I58:I59"/>
    <mergeCell ref="J58:J59"/>
    <mergeCell ref="S60:S62"/>
    <mergeCell ref="AC60:AC62"/>
    <mergeCell ref="AI60:AI62"/>
    <mergeCell ref="AO60:AO62"/>
    <mergeCell ref="A63:A67"/>
    <mergeCell ref="B63:B67"/>
    <mergeCell ref="C63:C67"/>
    <mergeCell ref="D63:D67"/>
    <mergeCell ref="E63:E67"/>
    <mergeCell ref="G63:G67"/>
    <mergeCell ref="J60:J62"/>
    <mergeCell ref="K60:K62"/>
    <mergeCell ref="L60:L62"/>
    <mergeCell ref="P60:P62"/>
    <mergeCell ref="Q60:Q62"/>
    <mergeCell ref="R60:R62"/>
    <mergeCell ref="Q63:Q67"/>
    <mergeCell ref="R63:R67"/>
    <mergeCell ref="S63:S67"/>
    <mergeCell ref="AC63:AC67"/>
    <mergeCell ref="AI63:AI67"/>
    <mergeCell ref="AO63:AO67"/>
    <mergeCell ref="H63:H67"/>
    <mergeCell ref="I63:I67"/>
    <mergeCell ref="J63:J67"/>
    <mergeCell ref="K63:K67"/>
    <mergeCell ref="L63:L67"/>
    <mergeCell ref="P63:P67"/>
    <mergeCell ref="A72:A73"/>
    <mergeCell ref="B72:B73"/>
    <mergeCell ref="H68:H70"/>
    <mergeCell ref="I68:I70"/>
    <mergeCell ref="J68:J70"/>
    <mergeCell ref="K68:K70"/>
    <mergeCell ref="L68:L70"/>
    <mergeCell ref="P68:P70"/>
    <mergeCell ref="A68:A71"/>
    <mergeCell ref="B68:B71"/>
    <mergeCell ref="C68:C70"/>
    <mergeCell ref="D68:D70"/>
    <mergeCell ref="E68:E70"/>
    <mergeCell ref="G68:G70"/>
    <mergeCell ref="C74:C75"/>
    <mergeCell ref="D74:D75"/>
    <mergeCell ref="E74:E75"/>
    <mergeCell ref="F74:F75"/>
    <mergeCell ref="Q68:Q70"/>
    <mergeCell ref="R68:R70"/>
    <mergeCell ref="S68:S70"/>
    <mergeCell ref="AC68:AC70"/>
    <mergeCell ref="AI68:AI70"/>
    <mergeCell ref="AO74:AO75"/>
    <mergeCell ref="A77:A80"/>
    <mergeCell ref="B77:B80"/>
    <mergeCell ref="C78:C80"/>
    <mergeCell ref="D78:D80"/>
    <mergeCell ref="E78:E80"/>
    <mergeCell ref="F78:F80"/>
    <mergeCell ref="G78:G80"/>
    <mergeCell ref="H78:H80"/>
    <mergeCell ref="I78:I80"/>
    <mergeCell ref="P74:P75"/>
    <mergeCell ref="Q74:Q75"/>
    <mergeCell ref="R74:R75"/>
    <mergeCell ref="S74:S75"/>
    <mergeCell ref="AC74:AC75"/>
    <mergeCell ref="AI74:AI75"/>
    <mergeCell ref="G74:G75"/>
    <mergeCell ref="H74:H75"/>
    <mergeCell ref="I74:I75"/>
    <mergeCell ref="J74:J75"/>
    <mergeCell ref="K74:K75"/>
    <mergeCell ref="L74:L75"/>
    <mergeCell ref="A74:A75"/>
    <mergeCell ref="B74:B75"/>
    <mergeCell ref="S78:S80"/>
    <mergeCell ref="AC78:AC80"/>
    <mergeCell ref="AI78:AI80"/>
    <mergeCell ref="AO78:AO80"/>
    <mergeCell ref="J78:J80"/>
    <mergeCell ref="K78:K80"/>
    <mergeCell ref="L78:L80"/>
    <mergeCell ref="P78:P80"/>
    <mergeCell ref="Q78:Q80"/>
    <mergeCell ref="R78:R80"/>
  </mergeCells>
  <conditionalFormatting sqref="L11:L13 L81">
    <cfRule type="containsText" dxfId="207" priority="205" operator="containsText" text="Bajo">
      <formula>NOT(ISERROR(SEARCH("Bajo",L11)))</formula>
    </cfRule>
    <cfRule type="containsText" dxfId="206" priority="206" operator="containsText" text="Moderado">
      <formula>NOT(ISERROR(SEARCH("Moderado",L11)))</formula>
    </cfRule>
    <cfRule type="containsText" dxfId="205" priority="207" operator="containsText" text="Alto">
      <formula>NOT(ISERROR(SEARCH("Alto",L11)))</formula>
    </cfRule>
    <cfRule type="containsText" dxfId="204" priority="208" operator="containsText" text="Extremo">
      <formula>NOT(ISERROR(SEARCH("Extremo",L11)))</formula>
    </cfRule>
  </conditionalFormatting>
  <conditionalFormatting sqref="R81">
    <cfRule type="containsText" dxfId="203" priority="201" operator="containsText" text="Bajo">
      <formula>NOT(ISERROR(SEARCH("Bajo",R81)))</formula>
    </cfRule>
    <cfRule type="containsText" dxfId="202" priority="202" operator="containsText" text="Moderado">
      <formula>NOT(ISERROR(SEARCH("Moderado",R81)))</formula>
    </cfRule>
    <cfRule type="containsText" dxfId="201" priority="203" operator="containsText" text="Alto">
      <formula>NOT(ISERROR(SEARCH("Alto",R81)))</formula>
    </cfRule>
    <cfRule type="containsText" dxfId="200" priority="204" operator="containsText" text="Extremo">
      <formula>NOT(ISERROR(SEARCH("Extremo",R81)))</formula>
    </cfRule>
  </conditionalFormatting>
  <conditionalFormatting sqref="K13">
    <cfRule type="duplicateValues" dxfId="199" priority="200"/>
  </conditionalFormatting>
  <conditionalFormatting sqref="R12:R13">
    <cfRule type="containsText" dxfId="198" priority="196" operator="containsText" text="Bajo">
      <formula>NOT(ISERROR(SEARCH("Bajo",R12)))</formula>
    </cfRule>
    <cfRule type="containsText" dxfId="197" priority="197" operator="containsText" text="Moderado">
      <formula>NOT(ISERROR(SEARCH("Moderado",R12)))</formula>
    </cfRule>
    <cfRule type="containsText" dxfId="196" priority="198" operator="containsText" text="Alto">
      <formula>NOT(ISERROR(SEARCH("Alto",R12)))</formula>
    </cfRule>
    <cfRule type="containsText" dxfId="195" priority="199" operator="containsText" text="Extremo">
      <formula>NOT(ISERROR(SEARCH("Extremo",R12)))</formula>
    </cfRule>
  </conditionalFormatting>
  <conditionalFormatting sqref="R11">
    <cfRule type="containsText" dxfId="194" priority="192" operator="containsText" text="Bajo">
      <formula>NOT(ISERROR(SEARCH("Bajo",R11)))</formula>
    </cfRule>
    <cfRule type="containsText" dxfId="193" priority="193" operator="containsText" text="Moderado">
      <formula>NOT(ISERROR(SEARCH("Moderado",R11)))</formula>
    </cfRule>
    <cfRule type="containsText" dxfId="192" priority="194" operator="containsText" text="Alto">
      <formula>NOT(ISERROR(SEARCH("Alto",R11)))</formula>
    </cfRule>
    <cfRule type="containsText" dxfId="191" priority="195" operator="containsText" text="Extremo">
      <formula>NOT(ISERROR(SEARCH("Extremo",R11)))</formula>
    </cfRule>
  </conditionalFormatting>
  <conditionalFormatting sqref="L20">
    <cfRule type="containsText" dxfId="190" priority="188" operator="containsText" text="Bajo">
      <formula>NOT(ISERROR(SEARCH("Bajo",L20)))</formula>
    </cfRule>
    <cfRule type="containsText" dxfId="189" priority="189" operator="containsText" text="Moderado">
      <formula>NOT(ISERROR(SEARCH("Moderado",L20)))</formula>
    </cfRule>
    <cfRule type="containsText" dxfId="188" priority="190" operator="containsText" text="Alto">
      <formula>NOT(ISERROR(SEARCH("Alto",L20)))</formula>
    </cfRule>
    <cfRule type="containsText" dxfId="187" priority="191" operator="containsText" text="Extremo">
      <formula>NOT(ISERROR(SEARCH("Extremo",L20)))</formula>
    </cfRule>
  </conditionalFormatting>
  <conditionalFormatting sqref="R20">
    <cfRule type="containsText" dxfId="186" priority="184" operator="containsText" text="Bajo">
      <formula>NOT(ISERROR(SEARCH("Bajo",R20)))</formula>
    </cfRule>
    <cfRule type="containsText" dxfId="185" priority="185" operator="containsText" text="Moderado">
      <formula>NOT(ISERROR(SEARCH("Moderado",R20)))</formula>
    </cfRule>
    <cfRule type="containsText" dxfId="184" priority="186" operator="containsText" text="Alto">
      <formula>NOT(ISERROR(SEARCH("Alto",R20)))</formula>
    </cfRule>
    <cfRule type="containsText" dxfId="183" priority="187" operator="containsText" text="Extremo">
      <formula>NOT(ISERROR(SEARCH("Extremo",R20)))</formula>
    </cfRule>
  </conditionalFormatting>
  <conditionalFormatting sqref="L46">
    <cfRule type="containsText" dxfId="182" priority="180" operator="containsText" text="Bajo">
      <formula>NOT(ISERROR(SEARCH("Bajo",L46)))</formula>
    </cfRule>
    <cfRule type="containsText" dxfId="181" priority="181" operator="containsText" text="Moderado">
      <formula>NOT(ISERROR(SEARCH("Moderado",L46)))</formula>
    </cfRule>
    <cfRule type="containsText" dxfId="180" priority="182" operator="containsText" text="Alto">
      <formula>NOT(ISERROR(SEARCH("Alto",L46)))</formula>
    </cfRule>
    <cfRule type="containsText" dxfId="179" priority="183" operator="containsText" text="Extremo">
      <formula>NOT(ISERROR(SEARCH("Extremo",L46)))</formula>
    </cfRule>
  </conditionalFormatting>
  <conditionalFormatting sqref="R46">
    <cfRule type="containsText" dxfId="178" priority="176" operator="containsText" text="Bajo">
      <formula>NOT(ISERROR(SEARCH("Bajo",R46)))</formula>
    </cfRule>
    <cfRule type="containsText" dxfId="177" priority="177" operator="containsText" text="Moderado">
      <formula>NOT(ISERROR(SEARCH("Moderado",R46)))</formula>
    </cfRule>
    <cfRule type="containsText" dxfId="176" priority="178" operator="containsText" text="Alto">
      <formula>NOT(ISERROR(SEARCH("Alto",R46)))</formula>
    </cfRule>
    <cfRule type="containsText" dxfId="175" priority="179" operator="containsText" text="Extremo">
      <formula>NOT(ISERROR(SEARCH("Extremo",R46)))</formula>
    </cfRule>
  </conditionalFormatting>
  <conditionalFormatting sqref="L47">
    <cfRule type="containsText" dxfId="174" priority="172" operator="containsText" text="Bajo">
      <formula>NOT(ISERROR(SEARCH("Bajo",L47)))</formula>
    </cfRule>
    <cfRule type="containsText" dxfId="173" priority="173" operator="containsText" text="Moderado">
      <formula>NOT(ISERROR(SEARCH("Moderado",L47)))</formula>
    </cfRule>
    <cfRule type="containsText" dxfId="172" priority="174" operator="containsText" text="Alto">
      <formula>NOT(ISERROR(SEARCH("Alto",L47)))</formula>
    </cfRule>
    <cfRule type="containsText" dxfId="171" priority="175" operator="containsText" text="Extremo">
      <formula>NOT(ISERROR(SEARCH("Extremo",L47)))</formula>
    </cfRule>
  </conditionalFormatting>
  <conditionalFormatting sqref="R47">
    <cfRule type="containsText" dxfId="170" priority="168" operator="containsText" text="Bajo">
      <formula>NOT(ISERROR(SEARCH("Bajo",R47)))</formula>
    </cfRule>
    <cfRule type="containsText" dxfId="169" priority="169" operator="containsText" text="Moderado">
      <formula>NOT(ISERROR(SEARCH("Moderado",R47)))</formula>
    </cfRule>
    <cfRule type="containsText" dxfId="168" priority="170" operator="containsText" text="Alto">
      <formula>NOT(ISERROR(SEARCH("Alto",R47)))</formula>
    </cfRule>
    <cfRule type="containsText" dxfId="167" priority="171" operator="containsText" text="Extremo">
      <formula>NOT(ISERROR(SEARCH("Extremo",R47)))</formula>
    </cfRule>
  </conditionalFormatting>
  <conditionalFormatting sqref="R32 L32:L35 R35">
    <cfRule type="containsText" dxfId="166" priority="164" operator="containsText" text="Bajo">
      <formula>NOT(ISERROR(SEARCH("Bajo",L32)))</formula>
    </cfRule>
    <cfRule type="containsText" dxfId="165" priority="165" operator="containsText" text="Moderado">
      <formula>NOT(ISERROR(SEARCH("Moderado",L32)))</formula>
    </cfRule>
    <cfRule type="containsText" dxfId="164" priority="166" operator="containsText" text="Alto">
      <formula>NOT(ISERROR(SEARCH("Alto",L32)))</formula>
    </cfRule>
    <cfRule type="containsText" dxfId="163" priority="167" operator="containsText" text="Extremo">
      <formula>NOT(ISERROR(SEARCH("Extremo",L32)))</formula>
    </cfRule>
  </conditionalFormatting>
  <conditionalFormatting sqref="K34">
    <cfRule type="duplicateValues" dxfId="162" priority="163"/>
  </conditionalFormatting>
  <conditionalFormatting sqref="P32:Q32">
    <cfRule type="duplicateValues" dxfId="161" priority="162"/>
  </conditionalFormatting>
  <conditionalFormatting sqref="R33:R34">
    <cfRule type="containsText" dxfId="160" priority="158" operator="containsText" text="Bajo">
      <formula>NOT(ISERROR(SEARCH("Bajo",R33)))</formula>
    </cfRule>
    <cfRule type="containsText" dxfId="159" priority="159" operator="containsText" text="Moderado">
      <formula>NOT(ISERROR(SEARCH("Moderado",R33)))</formula>
    </cfRule>
    <cfRule type="containsText" dxfId="158" priority="160" operator="containsText" text="Alto">
      <formula>NOT(ISERROR(SEARCH("Alto",R33)))</formula>
    </cfRule>
    <cfRule type="containsText" dxfId="157" priority="161" operator="containsText" text="Extremo">
      <formula>NOT(ISERROR(SEARCH("Extremo",R33)))</formula>
    </cfRule>
  </conditionalFormatting>
  <conditionalFormatting sqref="L72:L73">
    <cfRule type="containsText" dxfId="156" priority="154" operator="containsText" text="Bajo">
      <formula>NOT(ISERROR(SEARCH("Bajo",L72)))</formula>
    </cfRule>
    <cfRule type="containsText" dxfId="155" priority="155" operator="containsText" text="Moderado">
      <formula>NOT(ISERROR(SEARCH("Moderado",L72)))</formula>
    </cfRule>
    <cfRule type="containsText" dxfId="154" priority="156" operator="containsText" text="Alto">
      <formula>NOT(ISERROR(SEARCH("Alto",L72)))</formula>
    </cfRule>
    <cfRule type="containsText" dxfId="153" priority="157" operator="containsText" text="Extremo">
      <formula>NOT(ISERROR(SEARCH("Extremo",L72)))</formula>
    </cfRule>
  </conditionalFormatting>
  <conditionalFormatting sqref="R72:R73">
    <cfRule type="containsText" dxfId="152" priority="150" operator="containsText" text="Bajo">
      <formula>NOT(ISERROR(SEARCH("Bajo",R72)))</formula>
    </cfRule>
    <cfRule type="containsText" dxfId="151" priority="151" operator="containsText" text="Moderado">
      <formula>NOT(ISERROR(SEARCH("Moderado",R72)))</formula>
    </cfRule>
    <cfRule type="containsText" dxfId="150" priority="152" operator="containsText" text="Alto">
      <formula>NOT(ISERROR(SEARCH("Alto",R72)))</formula>
    </cfRule>
    <cfRule type="containsText" dxfId="149" priority="153" operator="containsText" text="Extremo">
      <formula>NOT(ISERROR(SEARCH("Extremo",R72)))</formula>
    </cfRule>
  </conditionalFormatting>
  <conditionalFormatting sqref="P73:Q73">
    <cfRule type="duplicateValues" dxfId="148" priority="149"/>
  </conditionalFormatting>
  <conditionalFormatting sqref="L17">
    <cfRule type="containsText" dxfId="147" priority="145" operator="containsText" text="Bajo">
      <formula>NOT(ISERROR(SEARCH("Bajo",L17)))</formula>
    </cfRule>
    <cfRule type="containsText" dxfId="146" priority="146" operator="containsText" text="Moderado">
      <formula>NOT(ISERROR(SEARCH("Moderado",L17)))</formula>
    </cfRule>
    <cfRule type="containsText" dxfId="145" priority="147" operator="containsText" text="Alto">
      <formula>NOT(ISERROR(SEARCH("Alto",L17)))</formula>
    </cfRule>
    <cfRule type="containsText" dxfId="144" priority="148" operator="containsText" text="Extremo">
      <formula>NOT(ISERROR(SEARCH("Extremo",L17)))</formula>
    </cfRule>
  </conditionalFormatting>
  <conditionalFormatting sqref="R17">
    <cfRule type="containsText" dxfId="143" priority="141" operator="containsText" text="Bajo">
      <formula>NOT(ISERROR(SEARCH("Bajo",R17)))</formula>
    </cfRule>
    <cfRule type="containsText" dxfId="142" priority="142" operator="containsText" text="Moderado">
      <formula>NOT(ISERROR(SEARCH("Moderado",R17)))</formula>
    </cfRule>
    <cfRule type="containsText" dxfId="141" priority="143" operator="containsText" text="Alto">
      <formula>NOT(ISERROR(SEARCH("Alto",R17)))</formula>
    </cfRule>
    <cfRule type="containsText" dxfId="140" priority="144" operator="containsText" text="Extremo">
      <formula>NOT(ISERROR(SEARCH("Extremo",R17)))</formula>
    </cfRule>
  </conditionalFormatting>
  <conditionalFormatting sqref="L14:L15">
    <cfRule type="containsText" dxfId="139" priority="137" operator="containsText" text="Bajo">
      <formula>NOT(ISERROR(SEARCH("Bajo",L14)))</formula>
    </cfRule>
    <cfRule type="containsText" dxfId="138" priority="138" operator="containsText" text="Moderado">
      <formula>NOT(ISERROR(SEARCH("Moderado",L14)))</formula>
    </cfRule>
    <cfRule type="containsText" dxfId="137" priority="139" operator="containsText" text="Alto">
      <formula>NOT(ISERROR(SEARCH("Alto",L14)))</formula>
    </cfRule>
    <cfRule type="containsText" dxfId="136" priority="140" operator="containsText" text="Extremo">
      <formula>NOT(ISERROR(SEARCH("Extremo",L14)))</formula>
    </cfRule>
  </conditionalFormatting>
  <conditionalFormatting sqref="R14:R15">
    <cfRule type="containsText" dxfId="135" priority="133" operator="containsText" text="Bajo">
      <formula>NOT(ISERROR(SEARCH("Bajo",R14)))</formula>
    </cfRule>
    <cfRule type="containsText" dxfId="134" priority="134" operator="containsText" text="Moderado">
      <formula>NOT(ISERROR(SEARCH("Moderado",R14)))</formula>
    </cfRule>
    <cfRule type="containsText" dxfId="133" priority="135" operator="containsText" text="Alto">
      <formula>NOT(ISERROR(SEARCH("Alto",R14)))</formula>
    </cfRule>
    <cfRule type="containsText" dxfId="132" priority="136" operator="containsText" text="Extremo">
      <formula>NOT(ISERROR(SEARCH("Extremo",R14)))</formula>
    </cfRule>
  </conditionalFormatting>
  <conditionalFormatting sqref="P15:Q15">
    <cfRule type="duplicateValues" dxfId="131" priority="132"/>
  </conditionalFormatting>
  <conditionalFormatting sqref="L63 R63">
    <cfRule type="containsText" dxfId="130" priority="128" operator="containsText" text="Bajo">
      <formula>NOT(ISERROR(SEARCH("Bajo",L63)))</formula>
    </cfRule>
    <cfRule type="containsText" dxfId="129" priority="129" operator="containsText" text="Moderado">
      <formula>NOT(ISERROR(SEARCH("Moderado",L63)))</formula>
    </cfRule>
    <cfRule type="containsText" dxfId="128" priority="130" operator="containsText" text="Alto">
      <formula>NOT(ISERROR(SEARCH("Alto",L63)))</formula>
    </cfRule>
    <cfRule type="containsText" dxfId="127" priority="131" operator="containsText" text="Extremo">
      <formula>NOT(ISERROR(SEARCH("Extremo",L63)))</formula>
    </cfRule>
  </conditionalFormatting>
  <conditionalFormatting sqref="P63:Q63">
    <cfRule type="duplicateValues" dxfId="126" priority="127"/>
  </conditionalFormatting>
  <conditionalFormatting sqref="L68:L70">
    <cfRule type="containsText" dxfId="125" priority="123" operator="containsText" text="Bajo">
      <formula>NOT(ISERROR(SEARCH("Bajo",L68)))</formula>
    </cfRule>
    <cfRule type="containsText" dxfId="124" priority="124" operator="containsText" text="Moderado">
      <formula>NOT(ISERROR(SEARCH("Moderado",L68)))</formula>
    </cfRule>
    <cfRule type="containsText" dxfId="123" priority="125" operator="containsText" text="Alto">
      <formula>NOT(ISERROR(SEARCH("Alto",L68)))</formula>
    </cfRule>
    <cfRule type="containsText" dxfId="122" priority="126" operator="containsText" text="Extremo">
      <formula>NOT(ISERROR(SEARCH("Extremo",L68)))</formula>
    </cfRule>
  </conditionalFormatting>
  <conditionalFormatting sqref="L71">
    <cfRule type="containsText" dxfId="121" priority="119" operator="containsText" text="Bajo">
      <formula>NOT(ISERROR(SEARCH("Bajo",L71)))</formula>
    </cfRule>
    <cfRule type="containsText" dxfId="120" priority="120" operator="containsText" text="Moderado">
      <formula>NOT(ISERROR(SEARCH("Moderado",L71)))</formula>
    </cfRule>
    <cfRule type="containsText" dxfId="119" priority="121" operator="containsText" text="Alto">
      <formula>NOT(ISERROR(SEARCH("Alto",L71)))</formula>
    </cfRule>
    <cfRule type="containsText" dxfId="118" priority="122" operator="containsText" text="Extremo">
      <formula>NOT(ISERROR(SEARCH("Extremo",L71)))</formula>
    </cfRule>
  </conditionalFormatting>
  <conditionalFormatting sqref="R68:R70">
    <cfRule type="containsText" dxfId="117" priority="115" operator="containsText" text="Bajo">
      <formula>NOT(ISERROR(SEARCH("Bajo",R68)))</formula>
    </cfRule>
    <cfRule type="containsText" dxfId="116" priority="116" operator="containsText" text="Moderado">
      <formula>NOT(ISERROR(SEARCH("Moderado",R68)))</formula>
    </cfRule>
    <cfRule type="containsText" dxfId="115" priority="117" operator="containsText" text="Alto">
      <formula>NOT(ISERROR(SEARCH("Alto",R68)))</formula>
    </cfRule>
    <cfRule type="containsText" dxfId="114" priority="118" operator="containsText" text="Extremo">
      <formula>NOT(ISERROR(SEARCH("Extremo",R68)))</formula>
    </cfRule>
  </conditionalFormatting>
  <conditionalFormatting sqref="R71">
    <cfRule type="containsText" dxfId="113" priority="111" operator="containsText" text="Bajo">
      <formula>NOT(ISERROR(SEARCH("Bajo",R71)))</formula>
    </cfRule>
    <cfRule type="containsText" dxfId="112" priority="112" operator="containsText" text="Moderado">
      <formula>NOT(ISERROR(SEARCH("Moderado",R71)))</formula>
    </cfRule>
    <cfRule type="containsText" dxfId="111" priority="113" operator="containsText" text="Alto">
      <formula>NOT(ISERROR(SEARCH("Alto",R71)))</formula>
    </cfRule>
    <cfRule type="containsText" dxfId="110" priority="114" operator="containsText" text="Extremo">
      <formula>NOT(ISERROR(SEARCH("Extremo",R71)))</formula>
    </cfRule>
  </conditionalFormatting>
  <conditionalFormatting sqref="L76 R76">
    <cfRule type="containsText" dxfId="109" priority="107" operator="containsText" text="Bajo">
      <formula>NOT(ISERROR(SEARCH("Bajo",L76)))</formula>
    </cfRule>
    <cfRule type="containsText" dxfId="108" priority="108" operator="containsText" text="Moderado">
      <formula>NOT(ISERROR(SEARCH("Moderado",L76)))</formula>
    </cfRule>
    <cfRule type="containsText" dxfId="107" priority="109" operator="containsText" text="Alto">
      <formula>NOT(ISERROR(SEARCH("Alto",L76)))</formula>
    </cfRule>
    <cfRule type="containsText" dxfId="106" priority="110" operator="containsText" text="Extremo">
      <formula>NOT(ISERROR(SEARCH("Extremo",L76)))</formula>
    </cfRule>
  </conditionalFormatting>
  <conditionalFormatting sqref="P76:Q76">
    <cfRule type="duplicateValues" dxfId="105" priority="106"/>
  </conditionalFormatting>
  <conditionalFormatting sqref="L18">
    <cfRule type="containsText" dxfId="104" priority="102" operator="containsText" text="Bajo">
      <formula>NOT(ISERROR(SEARCH("Bajo",L18)))</formula>
    </cfRule>
    <cfRule type="containsText" dxfId="103" priority="103" operator="containsText" text="Moderado">
      <formula>NOT(ISERROR(SEARCH("Moderado",L18)))</formula>
    </cfRule>
    <cfRule type="containsText" dxfId="102" priority="104" operator="containsText" text="Alto">
      <formula>NOT(ISERROR(SEARCH("Alto",L18)))</formula>
    </cfRule>
    <cfRule type="containsText" dxfId="101" priority="105" operator="containsText" text="Extremo">
      <formula>NOT(ISERROR(SEARCH("Extremo",L18)))</formula>
    </cfRule>
  </conditionalFormatting>
  <conditionalFormatting sqref="R18">
    <cfRule type="containsText" dxfId="100" priority="98" operator="containsText" text="Bajo">
      <formula>NOT(ISERROR(SEARCH("Bajo",R18)))</formula>
    </cfRule>
    <cfRule type="containsText" dxfId="99" priority="99" operator="containsText" text="Moderado">
      <formula>NOT(ISERROR(SEARCH("Moderado",R18)))</formula>
    </cfRule>
    <cfRule type="containsText" dxfId="98" priority="100" operator="containsText" text="Alto">
      <formula>NOT(ISERROR(SEARCH("Alto",R18)))</formula>
    </cfRule>
    <cfRule type="containsText" dxfId="97" priority="101" operator="containsText" text="Extremo">
      <formula>NOT(ISERROR(SEARCH("Extremo",R18)))</formula>
    </cfRule>
  </conditionalFormatting>
  <conditionalFormatting sqref="L77:L78">
    <cfRule type="containsText" dxfId="96" priority="94" operator="containsText" text="Bajo">
      <formula>NOT(ISERROR(SEARCH("Bajo",L77)))</formula>
    </cfRule>
    <cfRule type="containsText" dxfId="95" priority="95" operator="containsText" text="Moderado">
      <formula>NOT(ISERROR(SEARCH("Moderado",L77)))</formula>
    </cfRule>
    <cfRule type="containsText" dxfId="94" priority="96" operator="containsText" text="Alto">
      <formula>NOT(ISERROR(SEARCH("Alto",L77)))</formula>
    </cfRule>
    <cfRule type="containsText" dxfId="93" priority="97" operator="containsText" text="Extremo">
      <formula>NOT(ISERROR(SEARCH("Extremo",L77)))</formula>
    </cfRule>
  </conditionalFormatting>
  <conditionalFormatting sqref="R77:R78">
    <cfRule type="containsText" dxfId="92" priority="90" operator="containsText" text="Bajo">
      <formula>NOT(ISERROR(SEARCH("Bajo",R77)))</formula>
    </cfRule>
    <cfRule type="containsText" dxfId="91" priority="91" operator="containsText" text="Moderado">
      <formula>NOT(ISERROR(SEARCH("Moderado",R77)))</formula>
    </cfRule>
    <cfRule type="containsText" dxfId="90" priority="92" operator="containsText" text="Alto">
      <formula>NOT(ISERROR(SEARCH("Alto",R77)))</formula>
    </cfRule>
    <cfRule type="containsText" dxfId="89" priority="93" operator="containsText" text="Extremo">
      <formula>NOT(ISERROR(SEARCH("Extremo",R77)))</formula>
    </cfRule>
  </conditionalFormatting>
  <conditionalFormatting sqref="P78:Q78">
    <cfRule type="duplicateValues" dxfId="88" priority="89"/>
  </conditionalFormatting>
  <conditionalFormatting sqref="L48 L50 L52 L55 L58 L60">
    <cfRule type="containsText" dxfId="87" priority="85" operator="containsText" text="Bajo">
      <formula>NOT(ISERROR(SEARCH("Bajo",L48)))</formula>
    </cfRule>
    <cfRule type="containsText" dxfId="86" priority="86" operator="containsText" text="Moderado">
      <formula>NOT(ISERROR(SEARCH("Moderado",L48)))</formula>
    </cfRule>
    <cfRule type="containsText" dxfId="85" priority="87" operator="containsText" text="Alto">
      <formula>NOT(ISERROR(SEARCH("Alto",L48)))</formula>
    </cfRule>
    <cfRule type="containsText" dxfId="84" priority="88" operator="containsText" text="Extremo">
      <formula>NOT(ISERROR(SEARCH("Extremo",L48)))</formula>
    </cfRule>
  </conditionalFormatting>
  <conditionalFormatting sqref="R48 R52 R55 R58 R60">
    <cfRule type="containsText" dxfId="83" priority="81" operator="containsText" text="Bajo">
      <formula>NOT(ISERROR(SEARCH("Bajo",R48)))</formula>
    </cfRule>
    <cfRule type="containsText" dxfId="82" priority="82" operator="containsText" text="Moderado">
      <formula>NOT(ISERROR(SEARCH("Moderado",R48)))</formula>
    </cfRule>
    <cfRule type="containsText" dxfId="81" priority="83" operator="containsText" text="Alto">
      <formula>NOT(ISERROR(SEARCH("Alto",R48)))</formula>
    </cfRule>
    <cfRule type="containsText" dxfId="80" priority="84" operator="containsText" text="Extremo">
      <formula>NOT(ISERROR(SEARCH("Extremo",R48)))</formula>
    </cfRule>
  </conditionalFormatting>
  <conditionalFormatting sqref="R50">
    <cfRule type="containsText" dxfId="79" priority="77" operator="containsText" text="Bajo">
      <formula>NOT(ISERROR(SEARCH("Bajo",R50)))</formula>
    </cfRule>
    <cfRule type="containsText" dxfId="78" priority="78" operator="containsText" text="Moderado">
      <formula>NOT(ISERROR(SEARCH("Moderado",R50)))</formula>
    </cfRule>
    <cfRule type="containsText" dxfId="77" priority="79" operator="containsText" text="Alto">
      <formula>NOT(ISERROR(SEARCH("Alto",R50)))</formula>
    </cfRule>
    <cfRule type="containsText" dxfId="76" priority="80" operator="containsText" text="Extremo">
      <formula>NOT(ISERROR(SEARCH("Extremo",R50)))</formula>
    </cfRule>
  </conditionalFormatting>
  <conditionalFormatting sqref="L37">
    <cfRule type="containsText" dxfId="75" priority="73" operator="containsText" text="Bajo">
      <formula>NOT(ISERROR(SEARCH("Bajo",L37)))</formula>
    </cfRule>
    <cfRule type="containsText" dxfId="74" priority="74" operator="containsText" text="Moderado">
      <formula>NOT(ISERROR(SEARCH("Moderado",L37)))</formula>
    </cfRule>
    <cfRule type="containsText" dxfId="73" priority="75" operator="containsText" text="Alto">
      <formula>NOT(ISERROR(SEARCH("Alto",L37)))</formula>
    </cfRule>
    <cfRule type="containsText" dxfId="72" priority="76" operator="containsText" text="Extremo">
      <formula>NOT(ISERROR(SEARCH("Extremo",L37)))</formula>
    </cfRule>
  </conditionalFormatting>
  <conditionalFormatting sqref="R37">
    <cfRule type="containsText" dxfId="71" priority="69" operator="containsText" text="Bajo">
      <formula>NOT(ISERROR(SEARCH("Bajo",R37)))</formula>
    </cfRule>
    <cfRule type="containsText" dxfId="70" priority="70" operator="containsText" text="Moderado">
      <formula>NOT(ISERROR(SEARCH("Moderado",R37)))</formula>
    </cfRule>
    <cfRule type="containsText" dxfId="69" priority="71" operator="containsText" text="Alto">
      <formula>NOT(ISERROR(SEARCH("Alto",R37)))</formula>
    </cfRule>
    <cfRule type="containsText" dxfId="68" priority="72" operator="containsText" text="Extremo">
      <formula>NOT(ISERROR(SEARCH("Extremo",R37)))</formula>
    </cfRule>
  </conditionalFormatting>
  <conditionalFormatting sqref="L39:L41">
    <cfRule type="containsText" dxfId="67" priority="65" operator="containsText" text="Bajo">
      <formula>NOT(ISERROR(SEARCH("Bajo",L39)))</formula>
    </cfRule>
    <cfRule type="containsText" dxfId="66" priority="66" operator="containsText" text="Moderado">
      <formula>NOT(ISERROR(SEARCH("Moderado",L39)))</formula>
    </cfRule>
    <cfRule type="containsText" dxfId="65" priority="67" operator="containsText" text="Alto">
      <formula>NOT(ISERROR(SEARCH("Alto",L39)))</formula>
    </cfRule>
    <cfRule type="containsText" dxfId="64" priority="68" operator="containsText" text="Extremo">
      <formula>NOT(ISERROR(SEARCH("Extremo",L39)))</formula>
    </cfRule>
  </conditionalFormatting>
  <conditionalFormatting sqref="R39:R40">
    <cfRule type="containsText" dxfId="63" priority="61" operator="containsText" text="Bajo">
      <formula>NOT(ISERROR(SEARCH("Bajo",R39)))</formula>
    </cfRule>
    <cfRule type="containsText" dxfId="62" priority="62" operator="containsText" text="Moderado">
      <formula>NOT(ISERROR(SEARCH("Moderado",R39)))</formula>
    </cfRule>
    <cfRule type="containsText" dxfId="61" priority="63" operator="containsText" text="Alto">
      <formula>NOT(ISERROR(SEARCH("Alto",R39)))</formula>
    </cfRule>
    <cfRule type="containsText" dxfId="60" priority="64" operator="containsText" text="Extremo">
      <formula>NOT(ISERROR(SEARCH("Extremo",R39)))</formula>
    </cfRule>
  </conditionalFormatting>
  <conditionalFormatting sqref="P40">
    <cfRule type="duplicateValues" dxfId="59" priority="60"/>
  </conditionalFormatting>
  <conditionalFormatting sqref="R41">
    <cfRule type="containsText" dxfId="58" priority="56" operator="containsText" text="Bajo">
      <formula>NOT(ISERROR(SEARCH("Bajo",R41)))</formula>
    </cfRule>
    <cfRule type="containsText" dxfId="57" priority="57" operator="containsText" text="Moderado">
      <formula>NOT(ISERROR(SEARCH("Moderado",R41)))</formula>
    </cfRule>
    <cfRule type="containsText" dxfId="56" priority="58" operator="containsText" text="Alto">
      <formula>NOT(ISERROR(SEARCH("Alto",R41)))</formula>
    </cfRule>
    <cfRule type="containsText" dxfId="55" priority="59" operator="containsText" text="Extremo">
      <formula>NOT(ISERROR(SEARCH("Extremo",R41)))</formula>
    </cfRule>
  </conditionalFormatting>
  <conditionalFormatting sqref="Q40">
    <cfRule type="duplicateValues" dxfId="54" priority="55"/>
  </conditionalFormatting>
  <conditionalFormatting sqref="L21">
    <cfRule type="containsText" dxfId="53" priority="51" operator="containsText" text="Bajo">
      <formula>NOT(ISERROR(SEARCH("Bajo",L21)))</formula>
    </cfRule>
    <cfRule type="containsText" dxfId="52" priority="52" operator="containsText" text="Moderado">
      <formula>NOT(ISERROR(SEARCH("Moderado",L21)))</formula>
    </cfRule>
    <cfRule type="containsText" dxfId="51" priority="53" operator="containsText" text="Alto">
      <formula>NOT(ISERROR(SEARCH("Alto",L21)))</formula>
    </cfRule>
    <cfRule type="containsText" dxfId="50" priority="54" operator="containsText" text="Extremo">
      <formula>NOT(ISERROR(SEARCH("Extremo",L21)))</formula>
    </cfRule>
  </conditionalFormatting>
  <conditionalFormatting sqref="R21">
    <cfRule type="containsText" dxfId="49" priority="47" operator="containsText" text="Bajo">
      <formula>NOT(ISERROR(SEARCH("Bajo",R21)))</formula>
    </cfRule>
    <cfRule type="containsText" dxfId="48" priority="48" operator="containsText" text="Moderado">
      <formula>NOT(ISERROR(SEARCH("Moderado",R21)))</formula>
    </cfRule>
    <cfRule type="containsText" dxfId="47" priority="49" operator="containsText" text="Alto">
      <formula>NOT(ISERROR(SEARCH("Alto",R21)))</formula>
    </cfRule>
    <cfRule type="containsText" dxfId="46" priority="50" operator="containsText" text="Extremo">
      <formula>NOT(ISERROR(SEARCH("Extremo",R21)))</formula>
    </cfRule>
  </conditionalFormatting>
  <conditionalFormatting sqref="L22">
    <cfRule type="containsText" dxfId="45" priority="43" operator="containsText" text="Bajo">
      <formula>NOT(ISERROR(SEARCH("Bajo",L22)))</formula>
    </cfRule>
    <cfRule type="containsText" dxfId="44" priority="44" operator="containsText" text="Moderado">
      <formula>NOT(ISERROR(SEARCH("Moderado",L22)))</formula>
    </cfRule>
    <cfRule type="containsText" dxfId="43" priority="45" operator="containsText" text="Alto">
      <formula>NOT(ISERROR(SEARCH("Alto",L22)))</formula>
    </cfRule>
    <cfRule type="containsText" dxfId="42" priority="46" operator="containsText" text="Extremo">
      <formula>NOT(ISERROR(SEARCH("Extremo",L22)))</formula>
    </cfRule>
  </conditionalFormatting>
  <conditionalFormatting sqref="R22">
    <cfRule type="containsText" dxfId="41" priority="39" operator="containsText" text="Bajo">
      <formula>NOT(ISERROR(SEARCH("Bajo",R22)))</formula>
    </cfRule>
    <cfRule type="containsText" dxfId="40" priority="40" operator="containsText" text="Moderado">
      <formula>NOT(ISERROR(SEARCH("Moderado",R22)))</formula>
    </cfRule>
    <cfRule type="containsText" dxfId="39" priority="41" operator="containsText" text="Alto">
      <formula>NOT(ISERROR(SEARCH("Alto",R22)))</formula>
    </cfRule>
    <cfRule type="containsText" dxfId="38" priority="42" operator="containsText" text="Extremo">
      <formula>NOT(ISERROR(SEARCH("Extremo",R22)))</formula>
    </cfRule>
  </conditionalFormatting>
  <conditionalFormatting sqref="L26 L30:L31">
    <cfRule type="containsText" dxfId="37" priority="35" operator="containsText" text="Bajo">
      <formula>NOT(ISERROR(SEARCH("Bajo",L26)))</formula>
    </cfRule>
    <cfRule type="containsText" dxfId="36" priority="36" operator="containsText" text="Moderado">
      <formula>NOT(ISERROR(SEARCH("Moderado",L26)))</formula>
    </cfRule>
    <cfRule type="containsText" dxfId="35" priority="37" operator="containsText" text="Alto">
      <formula>NOT(ISERROR(SEARCH("Alto",L26)))</formula>
    </cfRule>
    <cfRule type="containsText" dxfId="34" priority="38" operator="containsText" text="Extremo">
      <formula>NOT(ISERROR(SEARCH("Extremo",L26)))</formula>
    </cfRule>
  </conditionalFormatting>
  <conditionalFormatting sqref="R26 R30:R31">
    <cfRule type="containsText" dxfId="33" priority="31" operator="containsText" text="Bajo">
      <formula>NOT(ISERROR(SEARCH("Bajo",R26)))</formula>
    </cfRule>
    <cfRule type="containsText" dxfId="32" priority="32" operator="containsText" text="Moderado">
      <formula>NOT(ISERROR(SEARCH("Moderado",R26)))</formula>
    </cfRule>
    <cfRule type="containsText" dxfId="31" priority="33" operator="containsText" text="Alto">
      <formula>NOT(ISERROR(SEARCH("Alto",R26)))</formula>
    </cfRule>
    <cfRule type="containsText" dxfId="30" priority="34" operator="containsText" text="Extremo">
      <formula>NOT(ISERROR(SEARCH("Extremo",R26)))</formula>
    </cfRule>
  </conditionalFormatting>
  <conditionalFormatting sqref="L42 L45">
    <cfRule type="containsText" dxfId="29" priority="27" operator="containsText" text="Bajo">
      <formula>NOT(ISERROR(SEARCH("Bajo",L42)))</formula>
    </cfRule>
    <cfRule type="containsText" dxfId="28" priority="28" operator="containsText" text="Moderado">
      <formula>NOT(ISERROR(SEARCH("Moderado",L42)))</formula>
    </cfRule>
    <cfRule type="containsText" dxfId="27" priority="29" operator="containsText" text="Alto">
      <formula>NOT(ISERROR(SEARCH("Alto",L42)))</formula>
    </cfRule>
    <cfRule type="containsText" dxfId="26" priority="30" operator="containsText" text="Extremo">
      <formula>NOT(ISERROR(SEARCH("Extremo",L42)))</formula>
    </cfRule>
  </conditionalFormatting>
  <conditionalFormatting sqref="R42">
    <cfRule type="containsText" dxfId="25" priority="23" operator="containsText" text="Bajo">
      <formula>NOT(ISERROR(SEARCH("Bajo",R42)))</formula>
    </cfRule>
    <cfRule type="containsText" dxfId="24" priority="24" operator="containsText" text="Moderado">
      <formula>NOT(ISERROR(SEARCH("Moderado",R42)))</formula>
    </cfRule>
    <cfRule type="containsText" dxfId="23" priority="25" operator="containsText" text="Alto">
      <formula>NOT(ISERROR(SEARCH("Alto",R42)))</formula>
    </cfRule>
    <cfRule type="containsText" dxfId="22" priority="26" operator="containsText" text="Extremo">
      <formula>NOT(ISERROR(SEARCH("Extremo",R42)))</formula>
    </cfRule>
  </conditionalFormatting>
  <conditionalFormatting sqref="K45">
    <cfRule type="duplicateValues" dxfId="21" priority="22"/>
  </conditionalFormatting>
  <conditionalFormatting sqref="R45">
    <cfRule type="containsText" dxfId="20" priority="18" operator="containsText" text="Bajo">
      <formula>NOT(ISERROR(SEARCH("Bajo",R45)))</formula>
    </cfRule>
    <cfRule type="containsText" dxfId="19" priority="19" operator="containsText" text="Moderado">
      <formula>NOT(ISERROR(SEARCH("Moderado",R45)))</formula>
    </cfRule>
    <cfRule type="containsText" dxfId="18" priority="20" operator="containsText" text="Alto">
      <formula>NOT(ISERROR(SEARCH("Alto",R45)))</formula>
    </cfRule>
    <cfRule type="containsText" dxfId="17" priority="21" operator="containsText" text="Extremo">
      <formula>NOT(ISERROR(SEARCH("Extremo",R45)))</formula>
    </cfRule>
  </conditionalFormatting>
  <conditionalFormatting sqref="L23:L24">
    <cfRule type="containsText" dxfId="16" priority="14" operator="containsText" text="Bajo">
      <formula>NOT(ISERROR(SEARCH("Bajo",L23)))</formula>
    </cfRule>
    <cfRule type="containsText" dxfId="15" priority="15" operator="containsText" text="Moderado">
      <formula>NOT(ISERROR(SEARCH("Moderado",L23)))</formula>
    </cfRule>
    <cfRule type="containsText" dxfId="14" priority="16" operator="containsText" text="Alto">
      <formula>NOT(ISERROR(SEARCH("Alto",L23)))</formula>
    </cfRule>
    <cfRule type="containsText" dxfId="13" priority="17" operator="containsText" text="Extremo">
      <formula>NOT(ISERROR(SEARCH("Extremo",L23)))</formula>
    </cfRule>
  </conditionalFormatting>
  <conditionalFormatting sqref="R23:R24">
    <cfRule type="containsText" dxfId="12" priority="10" operator="containsText" text="Bajo">
      <formula>NOT(ISERROR(SEARCH("Bajo",R23)))</formula>
    </cfRule>
    <cfRule type="containsText" dxfId="11" priority="11" operator="containsText" text="Moderado">
      <formula>NOT(ISERROR(SEARCH("Moderado",R23)))</formula>
    </cfRule>
    <cfRule type="containsText" dxfId="10" priority="12" operator="containsText" text="Alto">
      <formula>NOT(ISERROR(SEARCH("Alto",R23)))</formula>
    </cfRule>
    <cfRule type="containsText" dxfId="9" priority="13" operator="containsText" text="Extremo">
      <formula>NOT(ISERROR(SEARCH("Extremo",R23)))</formula>
    </cfRule>
  </conditionalFormatting>
  <conditionalFormatting sqref="P24:Q24">
    <cfRule type="duplicateValues" dxfId="8" priority="9"/>
  </conditionalFormatting>
  <conditionalFormatting sqref="L74">
    <cfRule type="containsText" dxfId="7" priority="5" operator="containsText" text="Bajo">
      <formula>NOT(ISERROR(SEARCH("Bajo",L74)))</formula>
    </cfRule>
    <cfRule type="containsText" dxfId="6" priority="6" operator="containsText" text="Moderado">
      <formula>NOT(ISERROR(SEARCH("Moderado",L74)))</formula>
    </cfRule>
    <cfRule type="containsText" dxfId="5" priority="7" operator="containsText" text="Alto">
      <formula>NOT(ISERROR(SEARCH("Alto",L74)))</formula>
    </cfRule>
    <cfRule type="containsText" dxfId="4" priority="8" operator="containsText" text="Extremo">
      <formula>NOT(ISERROR(SEARCH("Extremo",L74)))</formula>
    </cfRule>
  </conditionalFormatting>
  <conditionalFormatting sqref="R74">
    <cfRule type="containsText" dxfId="3" priority="1" operator="containsText" text="Bajo">
      <formula>NOT(ISERROR(SEARCH("Bajo",R74)))</formula>
    </cfRule>
    <cfRule type="containsText" dxfId="2" priority="2" operator="containsText" text="Moderado">
      <formula>NOT(ISERROR(SEARCH("Moderado",R74)))</formula>
    </cfRule>
    <cfRule type="containsText" dxfId="1" priority="3" operator="containsText" text="Alto">
      <formula>NOT(ISERROR(SEARCH("Alto",R74)))</formula>
    </cfRule>
    <cfRule type="containsText" dxfId="0" priority="4" operator="containsText" text="Extremo">
      <formula>NOT(ISERROR(SEARCH("Extremo",R74)))</formula>
    </cfRule>
  </conditionalFormatting>
  <dataValidations count="33">
    <dataValidation allowBlank="1" showInputMessage="1" showErrorMessage="1" prompt="Seleccione de la lista desplegable el impacto estimado teniendo en cuenta que se refiere a la magnitud de los efectos en caso de materializarse el riesgo. Ver hoja anexos tabla 3. Recuerde que el impacto solamente se disminuye con controles correctivos." sqref="Q10" xr:uid="{0A79DE91-66BD-4016-9671-4178DE1A9FAA}"/>
    <dataValidation allowBlank="1" showInputMessage="1" showErrorMessage="1" prompt="Registre el nivel de avance acumulado desde el inicio de la actividad en la vigencia, hasta la fecha de monitoreo. En caso de ser una meta constante, corresponde al mismo avance del periodo." sqref="AG10 AM10 AS10" xr:uid="{224669D3-9724-4F4F-9011-31A10FB544D1}"/>
    <dataValidation allowBlank="1" showInputMessage="1" showErrorMessage="1" prompt="Seleccione de la lista desplegable la forma como se ejecuta el control, dependiendo de que sea ejecutado por una persona (manual) o por un sistema (automático)." sqref="O9:O10" xr:uid="{D8D5508A-CEC8-43D8-B128-D2FFC7112C6F}"/>
    <dataValidation allowBlank="1" showInputMessage="1" showErrorMessage="1" prompt="Describa, tal como se encuentra en la caracterización del proceso, la actividad donde existe evidencia o se tienen indicios de que pueden ocurrir eventos de riesgo." sqref="C9:C10" xr:uid="{5A3191F0-0767-4D9D-AB23-174B94C6623F}"/>
    <dataValidation allowBlank="1" showInputMessage="1" showErrorMessage="1" promptTitle="Riesgos de gestión" prompt="Registre en estos campos la información correspondiente al monitoreo trimestral para riesgos de gestión. No aplica para riesgos de corrupción." sqref="AQ9:AR9 AT9:AV9" xr:uid="{58E00419-901E-474B-A7BB-35A4CA39A3A3}"/>
    <dataValidation allowBlank="1" showInputMessage="1" showErrorMessage="1" promptTitle="Riesgos de gestión / corrupción" prompt="Registre en estos campos la información correspondiente al monitoreo trimestral para riesgos de gestión o cuatrimestral para riesgos de corrupción." sqref="AS9 Z9:AP9" xr:uid="{C973BFCB-BCA4-48D2-A948-72AB89B176AD}"/>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9:M10" xr:uid="{8A2600E6-7CCA-4BB1-89C6-1F817481C8AE}"/>
    <dataValidation allowBlank="1" showInputMessage="1" showErrorMessage="1" prompt="Seleccione de la lista desplegable si los riesgos a identificar se categorizan como riesgos de Gestión o de Corrupción." sqref="A6:B6" xr:uid="{7C23C86A-5F61-4D76-8DE9-6AE490AD5B46}"/>
    <dataValidation allowBlank="1" showInputMessage="1" showErrorMessage="1" prompt="Describa los avances en el cumplimiento de la actividad definida y relacione las evidencias que los soportan." sqref="AB10 AH10 AN10 AT10" xr:uid="{4DC4ED3B-7B38-461A-B16C-96927CBF3009}"/>
    <dataValidation allowBlank="1" showInputMessage="1" showErrorMessage="1" prompt="Seleccione de la lista desplegable, la decisión tomada respecto al riesgo." sqref="S9:S10" xr:uid="{874F3B08-338B-422B-95BE-BBEB2283ED6C}"/>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10 AP10 AJ10 AV10" xr:uid="{3F125264-9417-4770-BD1F-F62ADFEB17A5}"/>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10" xr:uid="{82E6905A-961F-467B-BB46-88D333568019}"/>
    <dataValidation allowBlank="1" showInputMessage="1" showErrorMessage="1" prompt="Registre la fecha de inicio de la actividad a desarrollar, en el formato DD/MM/AAAA. Esta no puede ser menor a la fecha de oficialización del riesgo." sqref="X10" xr:uid="{26A67275-0E27-4BA9-BBDB-05613B6BE479}"/>
    <dataValidation allowBlank="1" showInputMessage="1" showErrorMessage="1" prompt="Registre el nivel de avance en el cumplimiento de la actividad. Corresponde al resultado en términos porcentuales del indicador definido." sqref="AF10 AL10 AA10 AR10" xr:uid="{4E33D6B0-D59B-4EC7-AA76-9E080EC625C9}"/>
    <dataValidation allowBlank="1" showInputMessage="1" showErrorMessage="1" prompt="Registre la fecha de realización del monitoreo, DD/MM/AAA." sqref="AQ10 AE10 AK10 Z10" xr:uid="{25E267E9-55A9-4E59-A8B9-24D3A6F725B8}"/>
    <dataValidation allowBlank="1" showInputMessage="1" showErrorMessage="1" prompt="Seleccione de la lista desplegable si durante el periodo se ha materializado el riesgo. En caso de materialización se debe diligenciar y remitir el Formato Plan de restablecimiento (FOR-GS-006)." sqref="AO10 AI10 AC10 AU10" xr:uid="{04AD8FFA-C38F-451E-8850-A98BE9F9AED7}"/>
    <dataValidation allowBlank="1" showInputMessage="1" showErrorMessage="1" prompt="Registre la fecha de terminación de la actividad a desarrollar, en el formato DD/MM/AAAA. Esta fecha no podrá superar el 31 de diciembre de cada vigencia." sqref="Y10" xr:uid="{13FB34D3-3BD7-4AA0-8D75-8BE6C2C7E5EB}"/>
    <dataValidation allowBlank="1" showInputMessage="1" showErrorMessage="1" prompt="Registre el resultado que se pretende alcanzar, considerando el indicador o criterio de medición definido." sqref="W10" xr:uid="{A017589A-9AF2-4CB9-AB92-0C678BAB1B78}"/>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10" xr:uid="{93A14CD9-A1ED-4136-8A2F-6C6DDE311E32}"/>
    <dataValidation allowBlank="1" showInputMessage="1" showErrorMessage="1" prompt="Registre las Actividades de Control sobre las cuales se realizará el monitoreo y revisión del riesgo. _x000a_Nota: En caso de definir acciones adicionales, se deberán registrar en una fila independiente." sqref="T10" xr:uid="{2B512D45-6E50-4859-AE37-E12ACFD4211E}"/>
    <dataValidation allowBlank="1" showInputMessage="1" showErrorMessage="1" prompt="Seleccione de la lista desplegable la probabilidad residual, resultante en la columna &quot;R&quot; del formato Evaluación de actividades de control (FOR-SG-014)." sqref="P10" xr:uid="{31DD93BD-B64F-4E7E-B037-DD54B09785EE}"/>
    <dataValidation allowBlank="1" showInputMessage="1" showErrorMessage="1" prompt="Seleccione de la lista desplegable la naturaleza de la actividad de control." sqref="N9" xr:uid="{15F4F695-7C69-4E54-95D8-F2F73300FAF8}"/>
    <dataValidation allowBlank="1" showInputMessage="1" showErrorMessage="1" prompt="Este resultado se genera automáticamente y es obtenido de la intersección entre la probabilidad y el impacto seleccionados." sqref="L10 R10" xr:uid="{6C235FDC-BAD0-4358-B80C-767644F4D15B}"/>
    <dataValidation allowBlank="1" showInputMessage="1" showErrorMessage="1" prompt="Seleccione de la lista desplegable el impacto estimado teniendo en cuenta que se refiere a la magnitud de los efectos en caso de materializarse el riesgo. Ver hoja anexos tabla 3." sqref="K10" xr:uid="{A3DFEEA5-0849-44D7-BB06-E75F9D725BD6}"/>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J10" xr:uid="{02EDA85F-2907-46A6-81D7-199DEE396EFA}"/>
    <dataValidation allowBlank="1" showInputMessage="1" showErrorMessage="1" prompt="Seleccione de la lista desplegable la categoria a la que corresponda el riesgo, teniendo en cuenta los conceptos de la Tabla 1 (ver hoja anexos)." sqref="I9:I10" xr:uid="{8E772ED9-52C5-4E95-8FB6-21226CEA9B97}"/>
    <dataValidation allowBlank="1" showInputMessage="1" showErrorMessage="1" prompt="Registre los motivos o aspectos que puedan dar origen al riesgo y sobre los cuales se establecerán controles. Use las celdas que sean necesarias, una por cada causa." sqref="F9:F10" xr:uid="{533B2E8A-255A-483C-95B0-D993B2C559D2}"/>
    <dataValidation allowBlank="1" showInputMessage="1" showErrorMessage="1" prompt="Registre el objetivo del proceso conforme a lo definido en su caracterización." sqref="B9:B10" xr:uid="{A271182D-561E-4A0C-9DF6-13AAD16F78C0}"/>
    <dataValidation allowBlank="1" showInputMessage="1" showErrorMessage="1" prompt="Registre el código asignado al riesgo. Se incluye por parte de la Subdirección de Diseño, Evaluación y Sistematización al momento de avalar la versión final del riesgo." sqref="E9:E10" xr:uid="{8932C6B3-8A91-4439-8A36-336E8487AED8}"/>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9:D10" xr:uid="{6888B48D-3B61-4AD4-AD54-22999C24371D}"/>
    <dataValidation allowBlank="1" showInputMessage="1" showErrorMessage="1" prompt="Registre el nombre del proceso al cual está asociado el riesgo." sqref="A9:A10" xr:uid="{3FCBCBF7-37EB-4249-90BC-9D8EDEBAFC02}"/>
    <dataValidation allowBlank="1" showInputMessage="1" showErrorMessage="1" prompt="Seleccione de la lista desplegable, el(los) aspectos institucionales que se ven impactados con la materialización del riesgo. Afectación en lo económico (presupuestal) y/o reputacional." sqref="H9:H10" xr:uid="{72652344-FCE1-4C57-8593-A278AFF52FF8}"/>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9:G10" xr:uid="{A1D23B35-2E5B-4E7C-99A2-0525EBB6DA6F}"/>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Listas</vt:lpstr>
      <vt:lpstr>Menú</vt:lpstr>
      <vt:lpstr>Control de cambios</vt:lpstr>
      <vt:lpstr>Plan de Acción Institucional In</vt:lpstr>
      <vt:lpstr>Objetivos y metas proyectos</vt:lpstr>
      <vt:lpstr>Metas e indicadores PDD</vt:lpstr>
      <vt:lpstr>Presupuesto</vt:lpstr>
      <vt:lpstr>Indicadores de Gestión</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2022-11-03T22:36:44Z</dcterms:modified>
  <cp:category/>
  <cp:contentStatus/>
</cp:coreProperties>
</file>