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cción Institucional Integrado/PAII 2022/2022_Seguimiento/"/>
    </mc:Choice>
  </mc:AlternateContent>
  <xr:revisionPtr revIDLastSave="3451" documentId="8_{B52BAC1B-31D5-40BA-B2B9-5A7D9B999ADA}" xr6:coauthVersionLast="47" xr6:coauthVersionMax="47" xr10:uidLastSave="{08E7FEB5-8B38-417F-9269-1C6F5490759C}"/>
  <bookViews>
    <workbookView xWindow="-120" yWindow="-120" windowWidth="20730" windowHeight="11040" tabRatio="599" firstSheet="1" activeTab="1" xr2:uid="{00000000-000D-0000-FFFF-FFFF00000000}"/>
  </bookViews>
  <sheets>
    <sheet name="Listas" sheetId="4" state="hidden" r:id="rId1"/>
    <sheet name="Menú" sheetId="9" r:id="rId2"/>
    <sheet name="Objetivos y metas proyectos" sheetId="12" r:id="rId3"/>
    <sheet name="Plan de Acción Institucional In" sheetId="2" r:id="rId4"/>
    <sheet name="Indicadores de Gestión" sheetId="16" r:id="rId5"/>
    <sheet name="Metas e indicadores PDD" sheetId="11" r:id="rId6"/>
    <sheet name="Presupuesto" sheetId="15" r:id="rId7"/>
    <sheet name="Mapa y plan de riesgos" sheetId="17"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4" hidden="1">'Indicadores de Gestión'!$A$12:$EI$106</definedName>
    <definedName name="_xlnm._FilterDatabase" localSheetId="0" hidden="1">Listas!$A$1:$Q$120</definedName>
    <definedName name="_xlnm._FilterDatabase" localSheetId="5" hidden="1">'Metas e indicadores PDD'!$A$7:$C$61</definedName>
    <definedName name="_xlnm._FilterDatabase" localSheetId="2" hidden="1">'Objetivos y metas proyectos'!$A$7:$J$7</definedName>
    <definedName name="_xlnm._FilterDatabase" localSheetId="3" hidden="1">'Plan de Acción Institucional In'!$A$14:$CC$183</definedName>
    <definedName name="_xlnm._FilterDatabase" localSheetId="6" hidden="1">Presupuesto!$A$8:$K$8</definedName>
    <definedName name="Años">[1]Listas!$B$2:$B$6</definedName>
    <definedName name="_xlnm.Print_Area" localSheetId="7">'Mapa y plan de riesgos'!$A$1:$AW$82</definedName>
    <definedName name="cd">[2]Listas!$B$26:$B$30</definedName>
    <definedName name="CG">'[2]homologación conceptos'!$A$3:$A$124</definedName>
    <definedName name="codmet">[2]Listas!$C$26:$C$37</definedName>
    <definedName name="Concepto">[3]Listas!$X$2:$X$116</definedName>
    <definedName name="Direccion" localSheetId="4">'[4]Listas desplegables'!#REF!</definedName>
    <definedName name="Direccion" localSheetId="5">[1]Listas!$D$2:$D$8</definedName>
    <definedName name="Direccion" localSheetId="2">[1]Listas!$D$2:$D$8</definedName>
    <definedName name="Direccion">'[5]Listas desplegables'!#REF!</definedName>
    <definedName name="Discapacidad" localSheetId="5">'[6]Listas desplegables'!$D$52:$D$56</definedName>
    <definedName name="Discapacidad" localSheetId="2">'[6]Listas desplegables'!$D$52:$D$56</definedName>
    <definedName name="Discapacidad">'[7]Listas desplegables'!$D$52:$D$56</definedName>
    <definedName name="EJE" localSheetId="4">#REF!,#REF!,#REF!,#REF!,#REF!,#REF!,#REF!,#REF!,#REF!,#REF!,#REF!,#REF!,#REF!</definedName>
    <definedName name="EJE" localSheetId="5">#REF!,#REF!,#REF!,#REF!,#REF!,#REF!,#REF!,#REF!,#REF!,#REF!,#REF!,#REF!,#REF!</definedName>
    <definedName name="EJE" localSheetId="2">#REF!,#REF!,#REF!,#REF!,#REF!,#REF!,#REF!,#REF!,#REF!,#REF!,#REF!,#REF!,#REF!</definedName>
    <definedName name="EJE" localSheetId="6">#REF!,#REF!,#REF!,#REF!,#REF!,#REF!,#REF!,#REF!,#REF!,#REF!,#REF!,#REF!,#REF!</definedName>
    <definedName name="EJE">#REF!,#REF!,#REF!,#REF!,#REF!,#REF!,#REF!,#REF!,#REF!,#REF!,#REF!,#REF!,#REF!</definedName>
    <definedName name="Eje_Pilar" localSheetId="4">'[4]Listas desplegables'!#REF!</definedName>
    <definedName name="Eje_Pilar" localSheetId="5">[1]Listas!$E$2:$E$4</definedName>
    <definedName name="Eje_Pilar" localSheetId="2">[1]Listas!$E$2:$E$4</definedName>
    <definedName name="Eje_Pilar">'[5]Listas desplegables'!#REF!</definedName>
    <definedName name="ejecut" localSheetId="4">#REF!,#REF!,#REF!,#REF!,#REF!,#REF!,#REF!,#REF!,#REF!,#REF!,#REF!,#REF!,#REF!</definedName>
    <definedName name="ejecut" localSheetId="5">#REF!,#REF!,#REF!,#REF!,#REF!,#REF!,#REF!,#REF!,#REF!,#REF!,#REF!,#REF!,#REF!</definedName>
    <definedName name="ejecut" localSheetId="2">#REF!,#REF!,#REF!,#REF!,#REF!,#REF!,#REF!,#REF!,#REF!,#REF!,#REF!,#REF!,#REF!</definedName>
    <definedName name="ejecut" localSheetId="6">#REF!,#REF!,#REF!,#REF!,#REF!,#REF!,#REF!,#REF!,#REF!,#REF!,#REF!,#REF!,#REF!</definedName>
    <definedName name="ejecut">#REF!,#REF!,#REF!,#REF!,#REF!,#REF!,#REF!,#REF!,#REF!,#REF!,#REF!,#REF!,#REF!</definedName>
    <definedName name="EstadoUNDOPE" localSheetId="4">'[4]Listas desplegables'!#REF!</definedName>
    <definedName name="EstadoUNDOPE" localSheetId="5">[1]Listas!$R$2:$R$6</definedName>
    <definedName name="EstadoUNDOPE" localSheetId="2">[1]Listas!$R$2:$R$6</definedName>
    <definedName name="EstadoUNDOPE">'[5]Listas desplegables'!#REF!</definedName>
    <definedName name="Etnia">[1]Listas!$V$2:$V$8</definedName>
    <definedName name="Étnico" localSheetId="5">'[6]Listas desplegables'!$F$52:$F$56</definedName>
    <definedName name="Étnico" localSheetId="2">'[6]Listas desplegables'!$F$52:$F$56</definedName>
    <definedName name="Étnico">'[7]Listas desplegables'!$F$52:$F$56</definedName>
    <definedName name="GerenteProy" localSheetId="4">'[4]Listas desplegables'!#REF!</definedName>
    <definedName name="GerenteProy" localSheetId="5">[1]Listas!$C$2:$C$7</definedName>
    <definedName name="GerenteProy" localSheetId="2">[1]Listas!$C$2:$C$7</definedName>
    <definedName name="GerenteProy">'[5]Listas desplegables'!#REF!</definedName>
    <definedName name="Localidad" localSheetId="5">[2]Listas!$F$97:$F$117</definedName>
    <definedName name="Localidad" localSheetId="2">[2]Listas!$F$97:$F$117</definedName>
    <definedName name="localidad">[8]Hoja6!$A$192:$A$212</definedName>
    <definedName name="Localidades" localSheetId="4">'[4]Listas desplegables'!#REF!</definedName>
    <definedName name="Localidades" localSheetId="5">[1]Listas!$G$2:$G$22</definedName>
    <definedName name="Localidades" localSheetId="2">[1]Listas!$G$2:$G$22</definedName>
    <definedName name="Localidades">'[5]Listas desplegables'!#REF!</definedName>
    <definedName name="Localidades2">[1]Listas!$X$2:$X$26</definedName>
    <definedName name="medida" localSheetId="5">[9]Hoja6!$A$132:$A$135</definedName>
    <definedName name="medida" localSheetId="2">[9]Hoja6!$A$132:$A$135</definedName>
    <definedName name="medida">[8]Hoja6!$A$132:$A$135</definedName>
    <definedName name="Meses" localSheetId="4">'[4]Listas desplegables'!$A$2:$A$13</definedName>
    <definedName name="Meses" localSheetId="5">[1]Listas!$A$2:$A$13</definedName>
    <definedName name="Meses" localSheetId="2">[1]Listas!$A$2:$A$13</definedName>
    <definedName name="Meses">'[5]Listas desplegables'!$A$2:$A$13</definedName>
    <definedName name="metas" localSheetId="5">[10]Hoja1!$M$2:$M$19</definedName>
    <definedName name="metas" localSheetId="2">[10]Hoja1!$M$2:$M$19</definedName>
    <definedName name="metas">[11]Hoja1!$M$2:$M$19</definedName>
    <definedName name="MetaSect">[2]Listas!$I$51:$I$93</definedName>
    <definedName name="ObjEstratégico" localSheetId="4">'[4]Listas desplegables'!#REF!</definedName>
    <definedName name="ObjEstratégico" localSheetId="5">[1]Listas!$O$2:$O$6</definedName>
    <definedName name="ObjEstratégico" localSheetId="2">[1]Listas!$O$2:$O$6</definedName>
    <definedName name="ObjEstratégico">'[5]Listas desplegables'!#REF!</definedName>
    <definedName name="Objetivosestratégicos" localSheetId="5">[12]Hoja1!$C$1:$C$5</definedName>
    <definedName name="Objetivosestratégicos" localSheetId="2">[12]Hoja1!$C$1:$C$5</definedName>
    <definedName name="Objetivosestratégicos">[13]Hoja1!$C$1:$C$5</definedName>
    <definedName name="ObjGeneral" localSheetId="4">'[4]Listas desplegables'!#REF!</definedName>
    <definedName name="ObjGeneral" localSheetId="5">[1]Listas!$J$2:$J$15</definedName>
    <definedName name="ObjGeneral" localSheetId="2">[1]Listas!$J$2:$J$15</definedName>
    <definedName name="ObjGeneral">'[5]Listas desplegables'!#REF!</definedName>
    <definedName name="periodicidad" localSheetId="4">'[4]Listas desplegables'!#REF!</definedName>
    <definedName name="periodicidad" localSheetId="6">'[5]Listas desplegables'!#REF!</definedName>
    <definedName name="periodicidad">'[5]Listas desplegables'!#REF!</definedName>
    <definedName name="Periodicidadindicador" localSheetId="5">[12]Hoja1!$D$1:$D$4</definedName>
    <definedName name="Periodicidadindicador" localSheetId="2">[12]Hoja1!$D$1:$D$4</definedName>
    <definedName name="Periodicidadindicador">[13]Hoja1!$D$1:$D$4</definedName>
    <definedName name="Procesos" localSheetId="4">'[4]Listas desplegables'!#REF!</definedName>
    <definedName name="Procesos" localSheetId="5">[1]Listas!$L$2:$L$14</definedName>
    <definedName name="Procesos" localSheetId="2">[1]Listas!$L$2:$L$14</definedName>
    <definedName name="Procesos">'[5]Listas desplegables'!#REF!</definedName>
    <definedName name="Prog_PPD" localSheetId="4">'[4]Listas desplegables'!#REF!</definedName>
    <definedName name="Prog_PPD" localSheetId="5">[1]Listas!$F$2:$F$9</definedName>
    <definedName name="Prog_PPD" localSheetId="2">[1]Listas!$F$2:$F$9</definedName>
    <definedName name="Prog_PPD">'[5]Listas desplegables'!#REF!</definedName>
    <definedName name="PROY4022" localSheetId="4">#REF!</definedName>
    <definedName name="PROY4022" localSheetId="5">#REF!</definedName>
    <definedName name="PROY4022" localSheetId="2">#REF!</definedName>
    <definedName name="PROY4022" localSheetId="6">#REF!</definedName>
    <definedName name="PROY4022">#REF!</definedName>
    <definedName name="PROY4024" localSheetId="4">#REF!</definedName>
    <definedName name="PROY4024" localSheetId="5">#REF!</definedName>
    <definedName name="PROY4024" localSheetId="2">#REF!</definedName>
    <definedName name="PROY4024">#REF!</definedName>
    <definedName name="proy4025" localSheetId="4">#REF!</definedName>
    <definedName name="proy4025" localSheetId="5">#REF!</definedName>
    <definedName name="proy4025" localSheetId="2">#REF!</definedName>
    <definedName name="proy4025">#REF!</definedName>
    <definedName name="PROY4027" localSheetId="4">#REF!</definedName>
    <definedName name="PROY4027" localSheetId="5">#REF!</definedName>
    <definedName name="PROY4027" localSheetId="2">#REF!</definedName>
    <definedName name="PROY4027">#REF!</definedName>
    <definedName name="PROY4028" localSheetId="4">#REF!</definedName>
    <definedName name="PROY4028" localSheetId="5">#REF!</definedName>
    <definedName name="PROY4028" localSheetId="2">#REF!</definedName>
    <definedName name="PROY4028">#REF!</definedName>
    <definedName name="PROY4029" localSheetId="4">#REF!</definedName>
    <definedName name="PROY4029" localSheetId="5">#REF!</definedName>
    <definedName name="PROY4029" localSheetId="2">#REF!</definedName>
    <definedName name="PROY4029">#REF!</definedName>
    <definedName name="PROY4125" localSheetId="4">#REF!</definedName>
    <definedName name="PROY4125" localSheetId="5">#REF!</definedName>
    <definedName name="PROY4125" localSheetId="2">#REF!</definedName>
    <definedName name="PROY4125">#REF!</definedName>
    <definedName name="PROY4280" localSheetId="4">#REF!</definedName>
    <definedName name="PROY4280" localSheetId="5">#REF!</definedName>
    <definedName name="PROY4280" localSheetId="2">#REF!</definedName>
    <definedName name="PROY4280">#REF!</definedName>
    <definedName name="PROY4281" localSheetId="4">#REF!</definedName>
    <definedName name="PROY4281" localSheetId="5">#REF!</definedName>
    <definedName name="PROY4281" localSheetId="2">#REF!</definedName>
    <definedName name="PROY4281">#REF!</definedName>
    <definedName name="ProyectoInv" localSheetId="4">'[4]Listas desplegables'!#REF!</definedName>
    <definedName name="ProyectoInv" localSheetId="5">[2]Listas!$C$2:$C$19</definedName>
    <definedName name="ProyectoInv" localSheetId="2">[2]Listas!$C$2:$C$19</definedName>
    <definedName name="ProyectoInv">'[5]Listas desplegables'!#REF!</definedName>
    <definedName name="PROYECTOS" localSheetId="5">[10]Hoja1!$A:$A</definedName>
    <definedName name="PROYECTOS" localSheetId="2">[10]Hoja1!$A:$A</definedName>
    <definedName name="PROYECTOS">[11]Hoja1!$A:$A</definedName>
    <definedName name="PRYT">#REF!</definedName>
    <definedName name="PT">#REF!</definedName>
    <definedName name="S">[3]Listas!$H$2:$H$17</definedName>
    <definedName name="ServicioUNDOPE" localSheetId="4">'[4]Listas desplegables'!#REF!</definedName>
    <definedName name="ServicioUNDOPE" localSheetId="5">[1]Listas!$Q$2:$Q$35</definedName>
    <definedName name="ServicioUNDOPE" localSheetId="2">[1]Listas!$Q$2:$Q$35</definedName>
    <definedName name="ServicioUNDOPE">'[5]Listas desplegables'!#REF!</definedName>
    <definedName name="Sexo">[1]Listas!$W$2:$W$3</definedName>
    <definedName name="Si_No">[1]Listas!$U$2:$U$3</definedName>
    <definedName name="Subdireccion" localSheetId="4">'[4]Listas desplegables'!#REF!</definedName>
    <definedName name="Subdireccion" localSheetId="5">[1]Listas!$H$2:$H$17</definedName>
    <definedName name="Subdireccion" localSheetId="2">[1]Listas!$H$2:$H$17</definedName>
    <definedName name="Subdireccion">'[5]Listas desplegables'!#REF!</definedName>
    <definedName name="Subdirección">[2]Listas!$A$97:$A$112</definedName>
    <definedName name="Subsistema" localSheetId="4">'[4]Listas desplegables'!#REF!</definedName>
    <definedName name="Subsistema" localSheetId="5">[1]Listas!$M$2:$M$9</definedName>
    <definedName name="Subsistema" localSheetId="2">[1]Listas!$M$2:$M$9</definedName>
    <definedName name="Subsistema">'[5]Listas desplegables'!#REF!</definedName>
    <definedName name="Tenencia" localSheetId="4">'[4]Listas desplegables'!#REF!</definedName>
    <definedName name="Tenencia" localSheetId="5">[1]Listas!$S$2:$S$6</definedName>
    <definedName name="Tenencia" localSheetId="2">[1]Listas!$S$2:$S$6</definedName>
    <definedName name="Tenencia">'[5]Listas desplegables'!#REF!</definedName>
    <definedName name="Tipo" localSheetId="5">[12]Hoja1!$B$1:$B$3</definedName>
    <definedName name="Tipo" localSheetId="2">[12]Hoja1!$B$1:$B$3</definedName>
    <definedName name="Tipo">[13]Hoja1!$B$1:$B$3</definedName>
    <definedName name="Tipo_Meta" localSheetId="4">'[4]Listas desplegables'!#REF!</definedName>
    <definedName name="Tipo_Meta" localSheetId="6">'[5]Listas desplegables'!#REF!</definedName>
    <definedName name="Tipo_Meta">'[5]Listas desplegables'!#REF!</definedName>
    <definedName name="TipoInd" localSheetId="4">'[4]Listas desplegables'!#REF!</definedName>
    <definedName name="TipoInd" localSheetId="6">'[5]Listas desplegables'!#REF!</definedName>
    <definedName name="TipoInd">'[5]Listas desplegables'!#REF!</definedName>
    <definedName name="TipoMeta" localSheetId="4">'[4]Listas desplegables'!#REF!</definedName>
    <definedName name="TipoMeta" localSheetId="5">#REF!</definedName>
    <definedName name="TipoMeta" localSheetId="2">#REF!</definedName>
    <definedName name="TipoMeta" localSheetId="6">'[5]Listas desplegables'!#REF!</definedName>
    <definedName name="TipoMeta">'[5]Listas desplegables'!#REF!</definedName>
    <definedName name="TipoOperación" localSheetId="4">'[4]Listas desplegables'!#REF!</definedName>
    <definedName name="TipoOperación" localSheetId="5">[1]Listas!$T$2:$T$5</definedName>
    <definedName name="TipoOperación" localSheetId="2">[1]Listas!$T$2:$T$5</definedName>
    <definedName name="TipoOperación">'[5]Listas desplegables'!#REF!</definedName>
    <definedName name="UO" localSheetId="5">'[6]Listas desplegables'!$H$35:$H$69</definedName>
    <definedName name="UO" localSheetId="2">'[6]Listas desplegables'!$H$35:$H$69</definedName>
    <definedName name="UO">'[7]Listas desplegables'!$H$35:$H$69</definedName>
    <definedName name="VALORACION">[2]Listas!$A$121:$A$125</definedName>
  </definedNames>
  <calcPr calcId="181029"/>
  <extLst>
    <ext xmlns:x15="http://schemas.microsoft.com/office/spreadsheetml/2010/11/main" uri="{140A7094-0E35-4892-8432-C4D2E57EDEB5}">
      <x15:workbookPr chartTrackingRefBase="1"/>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R81" i="17" l="1"/>
  <c r="L81" i="17"/>
  <c r="R78" i="17"/>
  <c r="L78" i="17"/>
  <c r="AA77" i="17"/>
  <c r="R77" i="17"/>
  <c r="L77" i="17"/>
  <c r="R76" i="17"/>
  <c r="L76" i="17"/>
  <c r="R74" i="17"/>
  <c r="L74" i="17"/>
  <c r="R73" i="17"/>
  <c r="L73" i="17"/>
  <c r="R72" i="17"/>
  <c r="L72" i="17"/>
  <c r="R71" i="17"/>
  <c r="R63" i="17"/>
  <c r="L63" i="17"/>
  <c r="R60" i="17"/>
  <c r="L60" i="17"/>
  <c r="R58" i="17"/>
  <c r="L58" i="17"/>
  <c r="R55" i="17"/>
  <c r="L55" i="17"/>
  <c r="R52" i="17"/>
  <c r="L52" i="17"/>
  <c r="R50" i="17"/>
  <c r="L50" i="17"/>
  <c r="R48" i="17"/>
  <c r="L48" i="17"/>
  <c r="R47" i="17"/>
  <c r="L47" i="17"/>
  <c r="R46" i="17"/>
  <c r="L46" i="17"/>
  <c r="R45" i="17"/>
  <c r="L45" i="17"/>
  <c r="R42" i="17"/>
  <c r="L42" i="17"/>
  <c r="R41" i="17"/>
  <c r="L41" i="17"/>
  <c r="R40" i="17"/>
  <c r="L40" i="17"/>
  <c r="R39" i="17"/>
  <c r="L39" i="17"/>
  <c r="R37" i="17"/>
  <c r="L37" i="17"/>
  <c r="R35" i="17"/>
  <c r="L35" i="17"/>
  <c r="R34" i="17"/>
  <c r="L34" i="17"/>
  <c r="R33" i="17"/>
  <c r="L33" i="17"/>
  <c r="R32" i="17"/>
  <c r="L32" i="17"/>
  <c r="R31" i="17"/>
  <c r="L31" i="17"/>
  <c r="R30" i="17"/>
  <c r="L30" i="17"/>
  <c r="R26" i="17"/>
  <c r="L26" i="17"/>
  <c r="R24" i="17"/>
  <c r="L24" i="17"/>
  <c r="R23" i="17"/>
  <c r="L23" i="17"/>
  <c r="R22" i="17"/>
  <c r="L22" i="17"/>
  <c r="R21" i="17"/>
  <c r="L21" i="17"/>
  <c r="R20" i="17"/>
  <c r="L20" i="17"/>
  <c r="R18" i="17"/>
  <c r="L18" i="17"/>
  <c r="R17" i="17"/>
  <c r="L17" i="17"/>
  <c r="R15" i="17"/>
  <c r="L15" i="17"/>
  <c r="R14" i="17"/>
  <c r="L14" i="17"/>
  <c r="R13" i="17"/>
  <c r="L13" i="17"/>
  <c r="R12" i="17"/>
  <c r="L12" i="17"/>
  <c r="R11" i="17"/>
  <c r="L11" i="17"/>
  <c r="CF109" i="16" l="1"/>
  <c r="CI106" i="16"/>
  <c r="CF106" i="16"/>
  <c r="CE106" i="16"/>
  <c r="CG106" i="16" s="1"/>
  <c r="CH106" i="16" s="1"/>
  <c r="CJ106" i="16" s="1"/>
  <c r="AV106" i="16"/>
  <c r="AG106" i="16"/>
  <c r="CJ105" i="16"/>
  <c r="CI105" i="16"/>
  <c r="CF105" i="16"/>
  <c r="CG105" i="16" s="1"/>
  <c r="AV105" i="16"/>
  <c r="AG105" i="16"/>
  <c r="CI104" i="16"/>
  <c r="CH104" i="16"/>
  <c r="CJ104" i="16" s="1"/>
  <c r="CG104" i="16"/>
  <c r="AV104" i="16"/>
  <c r="AG104" i="16"/>
  <c r="CI103" i="16"/>
  <c r="CG103" i="16"/>
  <c r="CH103" i="16" s="1"/>
  <c r="CJ103" i="16" s="1"/>
  <c r="AG103" i="16"/>
  <c r="CI102" i="16"/>
  <c r="CG102" i="16"/>
  <c r="CH102" i="16" s="1"/>
  <c r="CJ102" i="16" s="1"/>
  <c r="CF102" i="16"/>
  <c r="CE102" i="16"/>
  <c r="CI101" i="16"/>
  <c r="CJ101" i="16" s="1"/>
  <c r="CH101" i="16"/>
  <c r="CG101" i="16"/>
  <c r="AV101" i="16"/>
  <c r="AG101" i="16"/>
  <c r="CI100" i="16"/>
  <c r="CG100" i="16"/>
  <c r="CH100" i="16" s="1"/>
  <c r="CJ100" i="16" s="1"/>
  <c r="CF100" i="16"/>
  <c r="CE100" i="16"/>
  <c r="AV100" i="16"/>
  <c r="CI99" i="16"/>
  <c r="CF99" i="16"/>
  <c r="CE99" i="16"/>
  <c r="CG99" i="16" s="1"/>
  <c r="CH99" i="16" s="1"/>
  <c r="CJ99" i="16" s="1"/>
  <c r="AV99" i="16"/>
  <c r="AF99" i="16"/>
  <c r="AG99" i="16" s="1"/>
  <c r="CI98" i="16"/>
  <c r="CF98" i="16"/>
  <c r="CG98" i="16" s="1"/>
  <c r="CH98" i="16" s="1"/>
  <c r="CJ98" i="16" s="1"/>
  <c r="CE98" i="16"/>
  <c r="AV98" i="16"/>
  <c r="AG98" i="16"/>
  <c r="CJ97" i="16"/>
  <c r="CI97" i="16"/>
  <c r="CF97" i="16"/>
  <c r="CG97" i="16" s="1"/>
  <c r="CH97" i="16" s="1"/>
  <c r="CE97" i="16"/>
  <c r="AV97" i="16"/>
  <c r="CI96" i="16"/>
  <c r="CF96" i="16"/>
  <c r="CE96" i="16"/>
  <c r="CG96" i="16" s="1"/>
  <c r="CH96" i="16" s="1"/>
  <c r="CJ96" i="16" s="1"/>
  <c r="AV96" i="16"/>
  <c r="AG96" i="16"/>
  <c r="CI95" i="16"/>
  <c r="CF95" i="16"/>
  <c r="CE95" i="16"/>
  <c r="CG95" i="16" s="1"/>
  <c r="CH95" i="16" s="1"/>
  <c r="CJ95" i="16" s="1"/>
  <c r="AV95" i="16"/>
  <c r="AG95" i="16"/>
  <c r="CI94" i="16"/>
  <c r="CF94" i="16"/>
  <c r="CE94" i="16"/>
  <c r="CG94" i="16" s="1"/>
  <c r="CH94" i="16" s="1"/>
  <c r="AV94" i="16"/>
  <c r="AT94" i="16"/>
  <c r="AE94" i="16"/>
  <c r="AG94" i="16" s="1"/>
  <c r="CI93" i="16"/>
  <c r="CH93" i="16"/>
  <c r="CJ93" i="16" s="1"/>
  <c r="CG93" i="16"/>
  <c r="CF93" i="16"/>
  <c r="CE93" i="16"/>
  <c r="AV93" i="16"/>
  <c r="AG93" i="16"/>
  <c r="CI92" i="16"/>
  <c r="CG92" i="16"/>
  <c r="CH92" i="16" s="1"/>
  <c r="CJ92" i="16" s="1"/>
  <c r="AG92" i="16"/>
  <c r="CI89" i="16"/>
  <c r="CL4" i="16" s="1"/>
  <c r="CH89" i="16"/>
  <c r="CG89" i="16"/>
  <c r="AV89" i="16"/>
  <c r="CI88" i="16"/>
  <c r="CF88" i="16"/>
  <c r="CE88" i="16"/>
  <c r="AV88" i="16"/>
  <c r="AG88" i="16"/>
  <c r="CI87" i="16"/>
  <c r="CF87" i="16"/>
  <c r="CE87" i="16"/>
  <c r="AV87" i="16"/>
  <c r="AG87" i="16"/>
  <c r="CI86" i="16"/>
  <c r="CF86" i="16"/>
  <c r="CE86" i="16"/>
  <c r="AG86" i="16"/>
  <c r="CI85" i="16"/>
  <c r="CF85" i="16"/>
  <c r="CE85" i="16"/>
  <c r="CG85" i="16" s="1"/>
  <c r="CH85" i="16" s="1"/>
  <c r="CJ85" i="16" s="1"/>
  <c r="AV85" i="16"/>
  <c r="CI84" i="16"/>
  <c r="CG84" i="16"/>
  <c r="CH84" i="16" s="1"/>
  <c r="CJ84" i="16" s="1"/>
  <c r="CF84" i="16"/>
  <c r="CE84" i="16"/>
  <c r="AV84" i="16"/>
  <c r="AG84" i="16"/>
  <c r="CI83" i="16"/>
  <c r="CG83" i="16"/>
  <c r="CH83" i="16" s="1"/>
  <c r="CJ83" i="16" s="1"/>
  <c r="CF83" i="16"/>
  <c r="CE83" i="16"/>
  <c r="AV83" i="16"/>
  <c r="AG83" i="16"/>
  <c r="CI82" i="16"/>
  <c r="CG82" i="16"/>
  <c r="CH82" i="16" s="1"/>
  <c r="CJ82" i="16" s="1"/>
  <c r="CF82" i="16"/>
  <c r="CE82" i="16"/>
  <c r="AV82" i="16"/>
  <c r="CI81" i="16"/>
  <c r="CG81" i="16"/>
  <c r="CH81" i="16" s="1"/>
  <c r="CJ81" i="16" s="1"/>
  <c r="CF81" i="16"/>
  <c r="CE81" i="16"/>
  <c r="CI80" i="16"/>
  <c r="CF80" i="16"/>
  <c r="CE80" i="16"/>
  <c r="CG80" i="16" s="1"/>
  <c r="CH80" i="16" s="1"/>
  <c r="CJ80" i="16" s="1"/>
  <c r="AG80" i="16"/>
  <c r="CI79" i="16"/>
  <c r="CG79" i="16"/>
  <c r="CH79" i="16" s="1"/>
  <c r="CJ79" i="16" s="1"/>
  <c r="CF79" i="16"/>
  <c r="CE79" i="16"/>
  <c r="AV79" i="16"/>
  <c r="AQ79" i="16"/>
  <c r="AL79" i="16"/>
  <c r="AG79" i="16"/>
  <c r="CI78" i="16"/>
  <c r="CF78" i="16"/>
  <c r="CE78" i="16"/>
  <c r="CG78" i="16" s="1"/>
  <c r="CH78" i="16" s="1"/>
  <c r="CJ78" i="16" s="1"/>
  <c r="AV78" i="16"/>
  <c r="AQ78" i="16"/>
  <c r="AL78" i="16"/>
  <c r="AG78" i="16"/>
  <c r="AB78" i="16"/>
  <c r="CI76" i="16"/>
  <c r="CH76" i="16"/>
  <c r="CF76" i="16"/>
  <c r="CE76" i="16"/>
  <c r="CG76" i="16" s="1"/>
  <c r="AV76" i="16"/>
  <c r="AQ76" i="16"/>
  <c r="AL76" i="16"/>
  <c r="CI75" i="16"/>
  <c r="CF75" i="16"/>
  <c r="CE75" i="16"/>
  <c r="CG75" i="16" s="1"/>
  <c r="CH75" i="16" s="1"/>
  <c r="CJ75" i="16" s="1"/>
  <c r="AV75" i="16"/>
  <c r="AL75" i="16"/>
  <c r="AB75" i="16"/>
  <c r="CI74" i="16"/>
  <c r="CG74" i="16"/>
  <c r="CH74" i="16" s="1"/>
  <c r="CJ74" i="16" s="1"/>
  <c r="CF74" i="16"/>
  <c r="CE74" i="16"/>
  <c r="AV74" i="16"/>
  <c r="AG74" i="16"/>
  <c r="CI73" i="16"/>
  <c r="CF73" i="16"/>
  <c r="CG73" i="16" s="1"/>
  <c r="CH73" i="16" s="1"/>
  <c r="CJ73" i="16" s="1"/>
  <c r="CE73" i="16"/>
  <c r="AV73" i="16"/>
  <c r="AQ73" i="16"/>
  <c r="AL73" i="16"/>
  <c r="AG73" i="16"/>
  <c r="AB73" i="16"/>
  <c r="W73" i="16"/>
  <c r="CJ72" i="16"/>
  <c r="CI72" i="16"/>
  <c r="CG72" i="16"/>
  <c r="CH72" i="16" s="1"/>
  <c r="CF72" i="16"/>
  <c r="CE72" i="16"/>
  <c r="AV72" i="16"/>
  <c r="AG72" i="16"/>
  <c r="CI71" i="16"/>
  <c r="CF71" i="16"/>
  <c r="CG71" i="16" s="1"/>
  <c r="CH71" i="16" s="1"/>
  <c r="CJ71" i="16" s="1"/>
  <c r="CE71" i="16"/>
  <c r="AV71" i="16"/>
  <c r="AQ71" i="16"/>
  <c r="AL71" i="16"/>
  <c r="AG71" i="16"/>
  <c r="AB71" i="16"/>
  <c r="W71" i="16"/>
  <c r="CI70" i="16"/>
  <c r="CG70" i="16"/>
  <c r="CH70" i="16" s="1"/>
  <c r="CJ70" i="16" s="1"/>
  <c r="CF70" i="16"/>
  <c r="CE70" i="16"/>
  <c r="AV70" i="16"/>
  <c r="AG70" i="16"/>
  <c r="CI69" i="16"/>
  <c r="CF69" i="16"/>
  <c r="CG69" i="16" s="1"/>
  <c r="CH69" i="16" s="1"/>
  <c r="CJ69" i="16" s="1"/>
  <c r="CE69" i="16"/>
  <c r="AV69" i="16"/>
  <c r="AQ69" i="16"/>
  <c r="AL69" i="16"/>
  <c r="AG69" i="16"/>
  <c r="AB69" i="16"/>
  <c r="W69" i="16"/>
  <c r="CJ67" i="16"/>
  <c r="CI67" i="16"/>
  <c r="CG67" i="16"/>
  <c r="CH67" i="16" s="1"/>
  <c r="CF67" i="16"/>
  <c r="CE67" i="16"/>
  <c r="AV67" i="16"/>
  <c r="CI66" i="16"/>
  <c r="CF66" i="16"/>
  <c r="CE66" i="16"/>
  <c r="AV66" i="16"/>
  <c r="CI65" i="16"/>
  <c r="CH65" i="16"/>
  <c r="CJ65" i="16" s="1"/>
  <c r="CF65" i="16"/>
  <c r="CE65" i="16"/>
  <c r="CG65" i="16" s="1"/>
  <c r="AV65" i="16"/>
  <c r="CI64" i="16"/>
  <c r="CG64" i="16"/>
  <c r="CH64" i="16" s="1"/>
  <c r="CJ64" i="16" s="1"/>
  <c r="CF64" i="16"/>
  <c r="CE64" i="16"/>
  <c r="AV64" i="16"/>
  <c r="AL64" i="16"/>
  <c r="AG64" i="16"/>
  <c r="AB64" i="16"/>
  <c r="W64" i="16"/>
  <c r="CI63" i="16"/>
  <c r="CG63" i="16"/>
  <c r="CH63" i="16" s="1"/>
  <c r="CJ63" i="16" s="1"/>
  <c r="CF63" i="16"/>
  <c r="CE63" i="16"/>
  <c r="AV63" i="16"/>
  <c r="AG63" i="16"/>
  <c r="CI62" i="16"/>
  <c r="CF62" i="16"/>
  <c r="CG62" i="16" s="1"/>
  <c r="CH62" i="16" s="1"/>
  <c r="CJ62" i="16" s="1"/>
  <c r="CE62" i="16"/>
  <c r="AV62" i="16"/>
  <c r="AG62" i="16"/>
  <c r="CI61" i="16"/>
  <c r="CE61" i="16"/>
  <c r="AU61" i="16"/>
  <c r="AV61" i="16" s="1"/>
  <c r="AG61" i="16"/>
  <c r="CI60" i="16"/>
  <c r="CH60" i="16"/>
  <c r="CJ60" i="16" s="1"/>
  <c r="CG60" i="16"/>
  <c r="CF60" i="16"/>
  <c r="CE60" i="16"/>
  <c r="AG60" i="16"/>
  <c r="AB60" i="16"/>
  <c r="W60" i="16"/>
  <c r="CI59" i="16"/>
  <c r="CH59" i="16"/>
  <c r="CJ59" i="16" s="1"/>
  <c r="CF59" i="16"/>
  <c r="CE59" i="16"/>
  <c r="CG59" i="16" s="1"/>
  <c r="AV59" i="16"/>
  <c r="AG59" i="16"/>
  <c r="CI58" i="16"/>
  <c r="CF58" i="16"/>
  <c r="CE58" i="16"/>
  <c r="CG58" i="16" s="1"/>
  <c r="CH58" i="16" s="1"/>
  <c r="CJ58" i="16" s="1"/>
  <c r="AV58" i="16"/>
  <c r="AG58" i="16"/>
  <c r="CI57" i="16"/>
  <c r="CH57" i="16"/>
  <c r="CJ57" i="16" s="1"/>
  <c r="CF57" i="16"/>
  <c r="CE57" i="16"/>
  <c r="CG57" i="16" s="1"/>
  <c r="AV57" i="16"/>
  <c r="CI56" i="16"/>
  <c r="CG56" i="16"/>
  <c r="CH56" i="16" s="1"/>
  <c r="CJ56" i="16" s="1"/>
  <c r="CF56" i="16"/>
  <c r="CE56" i="16"/>
  <c r="AV56" i="16"/>
  <c r="CI55" i="16"/>
  <c r="CG55" i="16"/>
  <c r="CH55" i="16" s="1"/>
  <c r="CJ55" i="16" s="1"/>
  <c r="CF55" i="16"/>
  <c r="CE55" i="16"/>
  <c r="AV55" i="16"/>
  <c r="CJ54" i="16"/>
  <c r="CI54" i="16"/>
  <c r="CG54" i="16"/>
  <c r="CH54" i="16" s="1"/>
  <c r="AV54" i="16"/>
  <c r="CJ53" i="16"/>
  <c r="CI53" i="16"/>
  <c r="CG53" i="16"/>
  <c r="CH53" i="16" s="1"/>
  <c r="CF53" i="16"/>
  <c r="CE53" i="16"/>
  <c r="AV53" i="16"/>
  <c r="AQ53" i="16"/>
  <c r="AL53" i="16"/>
  <c r="AG53" i="16"/>
  <c r="AB53" i="16"/>
  <c r="CI52" i="16"/>
  <c r="CF52" i="16"/>
  <c r="CE52" i="16"/>
  <c r="AV52" i="16"/>
  <c r="CI51" i="16"/>
  <c r="CH51" i="16"/>
  <c r="CJ51" i="16" s="1"/>
  <c r="CF51" i="16"/>
  <c r="CE51" i="16"/>
  <c r="CG51" i="16" s="1"/>
  <c r="AV51" i="16"/>
  <c r="CI50" i="16"/>
  <c r="CG50" i="16"/>
  <c r="CH50" i="16" s="1"/>
  <c r="CJ50" i="16" s="1"/>
  <c r="CF50" i="16"/>
  <c r="CE50" i="16"/>
  <c r="AV50" i="16"/>
  <c r="CI49" i="16"/>
  <c r="CF49" i="16"/>
  <c r="CG49" i="16" s="1"/>
  <c r="CH49" i="16" s="1"/>
  <c r="CJ49" i="16" s="1"/>
  <c r="CE49" i="16"/>
  <c r="AV49" i="16"/>
  <c r="AQ49" i="16"/>
  <c r="AL49" i="16"/>
  <c r="AG49" i="16"/>
  <c r="AB49" i="16"/>
  <c r="W49" i="16"/>
  <c r="CI48" i="16"/>
  <c r="CF48" i="16"/>
  <c r="CG48" i="16" s="1"/>
  <c r="CH48" i="16" s="1"/>
  <c r="CJ48" i="16" s="1"/>
  <c r="CE48" i="16"/>
  <c r="AV48" i="16"/>
  <c r="AQ48" i="16"/>
  <c r="AL48" i="16"/>
  <c r="AG48" i="16"/>
  <c r="AB48" i="16"/>
  <c r="W48" i="16"/>
  <c r="CI47" i="16"/>
  <c r="CF47" i="16"/>
  <c r="CG47" i="16" s="1"/>
  <c r="CH47" i="16" s="1"/>
  <c r="CJ47" i="16" s="1"/>
  <c r="CE47" i="16"/>
  <c r="AV47" i="16"/>
  <c r="CI46" i="16"/>
  <c r="CF46" i="16"/>
  <c r="CE46" i="16"/>
  <c r="AV46" i="16"/>
  <c r="CI45" i="16"/>
  <c r="CH45" i="16"/>
  <c r="CJ45" i="16" s="1"/>
  <c r="CF45" i="16"/>
  <c r="CE45" i="16"/>
  <c r="CG45" i="16" s="1"/>
  <c r="AV45" i="16"/>
  <c r="AG45" i="16"/>
  <c r="AB45" i="16"/>
  <c r="CI44" i="16"/>
  <c r="CF44" i="16"/>
  <c r="CE44" i="16"/>
  <c r="AV44" i="16"/>
  <c r="AG44" i="16"/>
  <c r="AB44" i="16"/>
  <c r="W44" i="16"/>
  <c r="CI43" i="16"/>
  <c r="CH43" i="16"/>
  <c r="CJ43" i="16" s="1"/>
  <c r="CG43" i="16"/>
  <c r="CF43" i="16"/>
  <c r="CE43" i="16"/>
  <c r="AV43" i="16"/>
  <c r="CI42" i="16"/>
  <c r="CF42" i="16"/>
  <c r="CE42" i="16"/>
  <c r="CG42" i="16" s="1"/>
  <c r="CH42" i="16" s="1"/>
  <c r="CJ42" i="16" s="1"/>
  <c r="AV42" i="16"/>
  <c r="AG42" i="16"/>
  <c r="CI41" i="16"/>
  <c r="CF41" i="16"/>
  <c r="CE41" i="16"/>
  <c r="CG41" i="16" s="1"/>
  <c r="CH41" i="16" s="1"/>
  <c r="CJ41" i="16" s="1"/>
  <c r="AV41" i="16"/>
  <c r="AG41" i="16"/>
  <c r="CI40" i="16"/>
  <c r="CF40" i="16"/>
  <c r="CE40" i="16"/>
  <c r="CG40" i="16" s="1"/>
  <c r="CH40" i="16" s="1"/>
  <c r="CJ40" i="16" s="1"/>
  <c r="AV40" i="16"/>
  <c r="AQ40" i="16"/>
  <c r="AL40" i="16"/>
  <c r="AG40" i="16"/>
  <c r="AB40" i="16"/>
  <c r="W40" i="16"/>
  <c r="CI39" i="16"/>
  <c r="CG39" i="16"/>
  <c r="CH39" i="16" s="1"/>
  <c r="CJ39" i="16" s="1"/>
  <c r="CF39" i="16"/>
  <c r="CE39" i="16"/>
  <c r="AV39" i="16"/>
  <c r="AG39" i="16"/>
  <c r="CI38" i="16"/>
  <c r="CF38" i="16"/>
  <c r="CE38" i="16"/>
  <c r="CG38" i="16" s="1"/>
  <c r="CH38" i="16" s="1"/>
  <c r="CJ38" i="16" s="1"/>
  <c r="AV38" i="16"/>
  <c r="AG38" i="16"/>
  <c r="CI37" i="16"/>
  <c r="CF37" i="16"/>
  <c r="CE37" i="16"/>
  <c r="CG37" i="16" s="1"/>
  <c r="CH37" i="16" s="1"/>
  <c r="CJ37" i="16" s="1"/>
  <c r="AV37" i="16"/>
  <c r="CI36" i="16"/>
  <c r="CH36" i="16"/>
  <c r="CJ36" i="16" s="1"/>
  <c r="CF36" i="16"/>
  <c r="CE36" i="16"/>
  <c r="AV36" i="16"/>
  <c r="AU36" i="16"/>
  <c r="AQ36" i="16"/>
  <c r="AL36" i="16"/>
  <c r="AG36" i="16"/>
  <c r="AB36" i="16"/>
  <c r="W36" i="16"/>
  <c r="CI35" i="16"/>
  <c r="CF35" i="16"/>
  <c r="CG35" i="16" s="1"/>
  <c r="CE35" i="16"/>
  <c r="CH35" i="16" s="1"/>
  <c r="CJ35" i="16" s="1"/>
  <c r="AV35" i="16"/>
  <c r="AQ35" i="16"/>
  <c r="AL35" i="16"/>
  <c r="AG35" i="16"/>
  <c r="AB35" i="16"/>
  <c r="W35" i="16"/>
  <c r="CI34" i="16"/>
  <c r="CF34" i="16"/>
  <c r="CE34" i="16"/>
  <c r="CG34" i="16" s="1"/>
  <c r="CH34" i="16" s="1"/>
  <c r="CJ34" i="16" s="1"/>
  <c r="CI33" i="16"/>
  <c r="CG33" i="16"/>
  <c r="CH33" i="16" s="1"/>
  <c r="CJ33" i="16" s="1"/>
  <c r="CF33" i="16"/>
  <c r="CE33" i="16"/>
  <c r="CI32" i="16"/>
  <c r="CG32" i="16"/>
  <c r="CH32" i="16" s="1"/>
  <c r="CJ32" i="16" s="1"/>
  <c r="CF32" i="16"/>
  <c r="CE32" i="16"/>
  <c r="AV32" i="16"/>
  <c r="CI31" i="16"/>
  <c r="CF31" i="16"/>
  <c r="CE31" i="16"/>
  <c r="CG31" i="16" s="1"/>
  <c r="CH31" i="16" s="1"/>
  <c r="CJ31" i="16" s="1"/>
  <c r="CI30" i="16"/>
  <c r="CG30" i="16"/>
  <c r="CH30" i="16" s="1"/>
  <c r="CJ30" i="16" s="1"/>
  <c r="CF30" i="16"/>
  <c r="CE30" i="16"/>
  <c r="AV30" i="16"/>
  <c r="CI29" i="16"/>
  <c r="CF29" i="16"/>
  <c r="CE29" i="16"/>
  <c r="CG29" i="16" s="1"/>
  <c r="CH29" i="16" s="1"/>
  <c r="CJ29" i="16" s="1"/>
  <c r="AV29" i="16"/>
  <c r="AB29" i="16"/>
  <c r="W29" i="16"/>
  <c r="CI28" i="16"/>
  <c r="CF28" i="16"/>
  <c r="CG28" i="16" s="1"/>
  <c r="CH28" i="16" s="1"/>
  <c r="CJ28" i="16" s="1"/>
  <c r="CE28" i="16"/>
  <c r="AQ28" i="16"/>
  <c r="AL28" i="16"/>
  <c r="AG28" i="16"/>
  <c r="AB28" i="16"/>
  <c r="W28" i="16"/>
  <c r="CI27" i="16"/>
  <c r="CF27" i="16"/>
  <c r="CE27" i="16"/>
  <c r="CG27" i="16" s="1"/>
  <c r="CH27" i="16" s="1"/>
  <c r="CJ27" i="16" s="1"/>
  <c r="AV27" i="16"/>
  <c r="AQ27" i="16"/>
  <c r="AL27" i="16"/>
  <c r="AG27" i="16"/>
  <c r="AB27" i="16"/>
  <c r="W27" i="16"/>
  <c r="CI26" i="16"/>
  <c r="CG26" i="16"/>
  <c r="CH26" i="16" s="1"/>
  <c r="CJ26" i="16" s="1"/>
  <c r="CF26" i="16"/>
  <c r="CE26" i="16"/>
  <c r="AV26" i="16"/>
  <c r="AG26" i="16"/>
  <c r="CI25" i="16"/>
  <c r="CF25" i="16"/>
  <c r="CG25" i="16" s="1"/>
  <c r="CH25" i="16" s="1"/>
  <c r="CJ25" i="16" s="1"/>
  <c r="CE25" i="16"/>
  <c r="AV25" i="16"/>
  <c r="CI24" i="16"/>
  <c r="CF24" i="16"/>
  <c r="CE24" i="16"/>
  <c r="CG24" i="16" s="1"/>
  <c r="CH24" i="16" s="1"/>
  <c r="CJ24" i="16" s="1"/>
  <c r="AQ24" i="16"/>
  <c r="AL24" i="16"/>
  <c r="CI23" i="16"/>
  <c r="CH23" i="16"/>
  <c r="CJ23" i="16" s="1"/>
  <c r="CF23" i="16"/>
  <c r="CE23" i="16"/>
  <c r="CG23" i="16" s="1"/>
  <c r="AV23" i="16"/>
  <c r="AG23" i="16"/>
  <c r="CI22" i="16"/>
  <c r="CF22" i="16"/>
  <c r="CE22" i="16"/>
  <c r="AV22" i="16"/>
  <c r="CI21" i="16"/>
  <c r="CF21" i="16"/>
  <c r="CE21" i="16"/>
  <c r="CG21" i="16" s="1"/>
  <c r="CH21" i="16" s="1"/>
  <c r="CJ21" i="16" s="1"/>
  <c r="AV21" i="16"/>
  <c r="CI20" i="16"/>
  <c r="CG20" i="16"/>
  <c r="CH20" i="16" s="1"/>
  <c r="CJ20" i="16" s="1"/>
  <c r="CF20" i="16"/>
  <c r="CE20" i="16"/>
  <c r="AV20" i="16"/>
  <c r="CJ19" i="16"/>
  <c r="CI19" i="16"/>
  <c r="CH19" i="16"/>
  <c r="CF19" i="16"/>
  <c r="CE19" i="16"/>
  <c r="CI18" i="16"/>
  <c r="CH18" i="16"/>
  <c r="CJ18" i="16" s="1"/>
  <c r="CF18" i="16"/>
  <c r="CE18" i="16"/>
  <c r="CI17" i="16"/>
  <c r="CH17" i="16"/>
  <c r="CJ17" i="16" s="1"/>
  <c r="CF17" i="16"/>
  <c r="CE17" i="16"/>
  <c r="CI16" i="16"/>
  <c r="CF16" i="16"/>
  <c r="CE16" i="16"/>
  <c r="AV16" i="16"/>
  <c r="AG16" i="16"/>
  <c r="CI15" i="16"/>
  <c r="CF15" i="16"/>
  <c r="CE15" i="16"/>
  <c r="AV15" i="16"/>
  <c r="AQ15" i="16"/>
  <c r="AL15" i="16"/>
  <c r="AG15" i="16"/>
  <c r="AB15" i="16"/>
  <c r="W15" i="16"/>
  <c r="CI14" i="16"/>
  <c r="CF14" i="16"/>
  <c r="CE14" i="16"/>
  <c r="CG14" i="16" s="1"/>
  <c r="CH14" i="16" s="1"/>
  <c r="CJ14" i="16" s="1"/>
  <c r="AV14" i="16"/>
  <c r="AG14" i="16"/>
  <c r="CI13" i="16"/>
  <c r="CF13" i="16"/>
  <c r="CE13" i="16"/>
  <c r="CG13" i="16" s="1"/>
  <c r="CH13" i="16" s="1"/>
  <c r="CJ13" i="16" s="1"/>
  <c r="AV13" i="16"/>
  <c r="AG13" i="16"/>
  <c r="CB12" i="16"/>
  <c r="CA12" i="16"/>
  <c r="BZ12"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CH5" i="16"/>
  <c r="CG5" i="16"/>
  <c r="CF5" i="16"/>
  <c r="CK4" i="16"/>
  <c r="CI4" i="16"/>
  <c r="CH4" i="16"/>
  <c r="CF4" i="16"/>
  <c r="CL3" i="16"/>
  <c r="CK3" i="16"/>
  <c r="CH3" i="16"/>
  <c r="CG3" i="16"/>
  <c r="CF3" i="16"/>
  <c r="CH2" i="16"/>
  <c r="CG2" i="16"/>
  <c r="CF2" i="16"/>
  <c r="CG44" i="16" l="1"/>
  <c r="CH44" i="16" s="1"/>
  <c r="CJ44" i="16" s="1"/>
  <c r="CG46" i="16"/>
  <c r="CH46" i="16" s="1"/>
  <c r="CJ46" i="16" s="1"/>
  <c r="CG52" i="16"/>
  <c r="CH52" i="16" s="1"/>
  <c r="CJ52" i="16" s="1"/>
  <c r="CG66" i="16"/>
  <c r="CH66" i="16" s="1"/>
  <c r="CJ66" i="16" s="1"/>
  <c r="CJ76" i="16"/>
  <c r="CG86" i="16"/>
  <c r="CH86" i="16" s="1"/>
  <c r="CJ86" i="16" s="1"/>
  <c r="CG109" i="16"/>
  <c r="CG4" i="16"/>
  <c r="CG88" i="16"/>
  <c r="CH88" i="16" s="1"/>
  <c r="CJ88" i="16" s="1"/>
  <c r="CH6" i="16" s="1"/>
  <c r="CG16" i="16"/>
  <c r="CH16" i="16" s="1"/>
  <c r="CJ16" i="16" s="1"/>
  <c r="CF61" i="16"/>
  <c r="CG61" i="16" s="1"/>
  <c r="CH61" i="16" s="1"/>
  <c r="CJ61" i="16" s="1"/>
  <c r="CG87" i="16"/>
  <c r="CH87" i="16" s="1"/>
  <c r="CJ87" i="16" s="1"/>
  <c r="CF6" i="16" s="1"/>
  <c r="CI5" i="16"/>
  <c r="CI3" i="16"/>
  <c r="CI2" i="16"/>
  <c r="CJ89" i="16"/>
  <c r="CJ94" i="16"/>
  <c r="CG15" i="16"/>
  <c r="CH15" i="16" s="1"/>
  <c r="CJ15" i="16" s="1"/>
  <c r="CG22" i="16"/>
  <c r="CH22" i="16" s="1"/>
  <c r="CJ22" i="16" s="1"/>
  <c r="CG36" i="16"/>
  <c r="E126" i="16" l="1"/>
  <c r="CK5" i="16"/>
  <c r="AG34" i="2" l="1"/>
  <c r="AG137" i="2"/>
  <c r="K18" i="15" l="1"/>
  <c r="K17" i="15"/>
  <c r="K15" i="15"/>
  <c r="K14" i="15"/>
  <c r="K13" i="15"/>
  <c r="AG177" i="2"/>
  <c r="AG178" i="2"/>
  <c r="AG179" i="2"/>
  <c r="AG180" i="2"/>
  <c r="AG150" i="2"/>
  <c r="AG151" i="2"/>
  <c r="AG140" i="2"/>
  <c r="AG141" i="2"/>
  <c r="AG149" i="2"/>
  <c r="AG148" i="2"/>
  <c r="AF183" i="2"/>
  <c r="AG183" i="2"/>
  <c r="AG131" i="2"/>
  <c r="AG132" i="2"/>
  <c r="AG133" i="2"/>
  <c r="AG134" i="2"/>
  <c r="AG135" i="2"/>
  <c r="AG16" i="2"/>
  <c r="AG17" i="2"/>
  <c r="AG18" i="2"/>
  <c r="AG19" i="2"/>
  <c r="AG20" i="2"/>
  <c r="AG21" i="2"/>
  <c r="AG22" i="2"/>
  <c r="AG23" i="2"/>
  <c r="AG24" i="2"/>
  <c r="AG25" i="2"/>
  <c r="AG26" i="2"/>
  <c r="AG27" i="2"/>
  <c r="AG28" i="2"/>
  <c r="AG29" i="2"/>
  <c r="AG30" i="2"/>
  <c r="AG31" i="2"/>
  <c r="AG32" i="2"/>
  <c r="AG33"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6" i="2"/>
  <c r="AG138" i="2"/>
  <c r="AG139" i="2"/>
  <c r="AG142" i="2"/>
  <c r="AG143" i="2"/>
  <c r="AG144" i="2"/>
  <c r="AG145" i="2"/>
  <c r="AG146" i="2"/>
  <c r="AG147"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81" i="2"/>
  <c r="AG182" i="2"/>
  <c r="AG15" i="2"/>
  <c r="Q96" i="2"/>
  <c r="Q40" i="2"/>
  <c r="Q38" i="2"/>
  <c r="Q31" i="2"/>
  <c r="Q32" i="2"/>
  <c r="Q33" i="2"/>
  <c r="Q34" i="2"/>
  <c r="G84" i="15"/>
  <c r="F84" i="15"/>
  <c r="E84" i="15"/>
  <c r="F85" i="15"/>
  <c r="H83" i="15"/>
  <c r="H82" i="15"/>
  <c r="H79" i="15"/>
  <c r="H78" i="15"/>
  <c r="H77" i="15"/>
  <c r="H76" i="15"/>
  <c r="H75" i="15"/>
  <c r="H74" i="15"/>
  <c r="H73" i="15"/>
  <c r="H72" i="15"/>
  <c r="H71" i="15"/>
  <c r="H70" i="15"/>
  <c r="H69" i="15"/>
  <c r="H68" i="15"/>
  <c r="H66" i="15"/>
  <c r="H65" i="15"/>
  <c r="H64" i="15"/>
  <c r="H63" i="15"/>
  <c r="H62" i="15"/>
  <c r="H61" i="15"/>
  <c r="H60" i="15"/>
  <c r="H59" i="15"/>
  <c r="H58" i="15"/>
  <c r="H57" i="15"/>
  <c r="H56" i="15"/>
  <c r="H55" i="15"/>
  <c r="H54" i="15"/>
  <c r="H53" i="15"/>
  <c r="H52" i="15"/>
  <c r="H51" i="15"/>
  <c r="H49" i="15"/>
  <c r="H48" i="15"/>
  <c r="H47" i="15"/>
  <c r="H46" i="15"/>
  <c r="H45" i="15"/>
  <c r="H44" i="15"/>
  <c r="H43" i="15"/>
  <c r="H42" i="15"/>
  <c r="H41" i="15"/>
  <c r="H40" i="15"/>
  <c r="H39" i="15"/>
  <c r="H38" i="15"/>
  <c r="H36" i="15"/>
  <c r="H35" i="15"/>
  <c r="H34" i="15"/>
  <c r="H33" i="15"/>
  <c r="H32" i="15"/>
  <c r="H31" i="15"/>
  <c r="H27" i="15"/>
  <c r="H26" i="15"/>
  <c r="H25" i="15"/>
  <c r="H24" i="15"/>
  <c r="H23" i="15"/>
  <c r="H22" i="15"/>
  <c r="H21" i="15"/>
  <c r="H20" i="15"/>
  <c r="H19" i="15"/>
  <c r="H18" i="15"/>
  <c r="H17" i="15"/>
  <c r="H16" i="15"/>
  <c r="H15" i="15"/>
  <c r="H14" i="15"/>
  <c r="H13" i="15"/>
  <c r="H12" i="15"/>
  <c r="H11" i="15"/>
  <c r="H10" i="15"/>
  <c r="H9" i="15"/>
  <c r="K67" i="15"/>
  <c r="K81" i="15"/>
  <c r="K50" i="15"/>
  <c r="K37" i="15"/>
  <c r="K68" i="15"/>
  <c r="K29" i="15"/>
  <c r="K28" i="15"/>
  <c r="K74" i="15"/>
  <c r="K80" i="15"/>
  <c r="K51" i="15"/>
  <c r="K30" i="15"/>
  <c r="K35" i="15"/>
  <c r="K44" i="15"/>
  <c r="K12" i="15"/>
  <c r="K20" i="15"/>
  <c r="K31" i="15"/>
  <c r="K40" i="15"/>
  <c r="K48" i="15"/>
  <c r="K57" i="15"/>
  <c r="K65" i="15"/>
  <c r="K25" i="15"/>
  <c r="K45" i="15"/>
  <c r="K62" i="15"/>
  <c r="K72" i="15"/>
  <c r="K82" i="15"/>
  <c r="K9" i="15"/>
  <c r="H84" i="15"/>
  <c r="K33" i="15"/>
  <c r="I84" i="15"/>
  <c r="K22" i="15"/>
  <c r="K59" i="15"/>
  <c r="K78" i="15"/>
  <c r="K36" i="15"/>
  <c r="K42" i="15"/>
  <c r="J84" i="15"/>
  <c r="K58" i="15"/>
  <c r="K54" i="15"/>
  <c r="K66" i="15"/>
  <c r="K79" i="15"/>
  <c r="K21" i="15"/>
  <c r="K49" i="15"/>
  <c r="K71" i="15"/>
  <c r="K41" i="15"/>
  <c r="K53" i="15"/>
  <c r="K70" i="15"/>
  <c r="K75" i="15"/>
  <c r="K61" i="15"/>
  <c r="K24" i="15"/>
  <c r="K16" i="15"/>
  <c r="K32" i="15"/>
  <c r="K27" i="15"/>
  <c r="K76" i="15"/>
  <c r="K47" i="15"/>
  <c r="K11" i="15"/>
  <c r="K10" i="15"/>
  <c r="K73" i="15"/>
  <c r="K39" i="15"/>
  <c r="K64" i="15"/>
  <c r="K63" i="15"/>
  <c r="K52" i="15"/>
  <c r="K77" i="15"/>
  <c r="K43" i="15"/>
  <c r="K34" i="15"/>
  <c r="K55" i="15"/>
  <c r="K60" i="15"/>
  <c r="K23" i="15"/>
  <c r="K46" i="15"/>
  <c r="K83" i="15"/>
  <c r="K69" i="15"/>
  <c r="K56" i="15"/>
  <c r="K19" i="15"/>
  <c r="K38" i="15"/>
  <c r="K26" i="15"/>
  <c r="AA31" i="2"/>
  <c r="AA179" i="2"/>
  <c r="AA178" i="2"/>
  <c r="AA167" i="2"/>
  <c r="AA141" i="2"/>
  <c r="AA140" i="2"/>
  <c r="AA113" i="2"/>
  <c r="AA112" i="2"/>
  <c r="AA111" i="2"/>
  <c r="AA110" i="2"/>
  <c r="AA109" i="2"/>
  <c r="AA107" i="2"/>
  <c r="AA106" i="2"/>
  <c r="AA105" i="2"/>
  <c r="AA183" i="2"/>
  <c r="AA182" i="2"/>
  <c r="AA181" i="2"/>
  <c r="AA180" i="2"/>
  <c r="AA176" i="2"/>
  <c r="AA175" i="2"/>
  <c r="AA173" i="2"/>
  <c r="AA172" i="2"/>
  <c r="AA171" i="2"/>
  <c r="AA170" i="2"/>
  <c r="AA169" i="2"/>
  <c r="AA166" i="2"/>
  <c r="AA163" i="2"/>
  <c r="AA162" i="2"/>
  <c r="AA153" i="2"/>
  <c r="AA152" i="2"/>
  <c r="AA149" i="2"/>
  <c r="AA148" i="2"/>
  <c r="AA147" i="2"/>
  <c r="AA146" i="2"/>
  <c r="AA145" i="2"/>
  <c r="AA144" i="2"/>
  <c r="AA143" i="2"/>
  <c r="AA142" i="2"/>
  <c r="AA139" i="2"/>
  <c r="AA138" i="2"/>
  <c r="AA136" i="2"/>
  <c r="AA135" i="2"/>
  <c r="AA133" i="2"/>
  <c r="AA132" i="2"/>
  <c r="AA131" i="2"/>
  <c r="AA130" i="2"/>
  <c r="AA129" i="2"/>
  <c r="AA127" i="2"/>
  <c r="AA125" i="2"/>
  <c r="AA124" i="2"/>
  <c r="AA123" i="2"/>
  <c r="AA121" i="2"/>
  <c r="AA120" i="2"/>
  <c r="AA119" i="2"/>
  <c r="AA118" i="2"/>
  <c r="AA117" i="2"/>
  <c r="AA116" i="2"/>
  <c r="AA114" i="2"/>
  <c r="AA104" i="2"/>
  <c r="AA103" i="2"/>
  <c r="AA102" i="2"/>
  <c r="AA99" i="2"/>
  <c r="AA98" i="2"/>
  <c r="AA97" i="2"/>
  <c r="AA96" i="2"/>
  <c r="AA61" i="2"/>
  <c r="AA59" i="2"/>
  <c r="AA57" i="2"/>
  <c r="AA56" i="2"/>
  <c r="AA54" i="2"/>
  <c r="AA53" i="2"/>
  <c r="AA52" i="2"/>
  <c r="AA51" i="2"/>
  <c r="AA50" i="2"/>
  <c r="AA49" i="2"/>
  <c r="AA48" i="2"/>
  <c r="AA47" i="2"/>
  <c r="AA44" i="2"/>
  <c r="AA42" i="2"/>
  <c r="AA40" i="2"/>
  <c r="AA39" i="2"/>
  <c r="AA34" i="2"/>
  <c r="AA32" i="2"/>
  <c r="AA30" i="2"/>
  <c r="AA29" i="2"/>
  <c r="AA28" i="2"/>
  <c r="AA26" i="2"/>
  <c r="AA22" i="2"/>
  <c r="AA16" i="2"/>
  <c r="Q37" i="2"/>
  <c r="Q36" i="2"/>
  <c r="Q35" i="2"/>
  <c r="Q136" i="2"/>
  <c r="Q101" i="2"/>
  <c r="Q100" i="2"/>
  <c r="Q52" i="2"/>
  <c r="Q51" i="2"/>
  <c r="Q50" i="2"/>
  <c r="Q49" i="2"/>
  <c r="Q175" i="2"/>
  <c r="Q146" i="2"/>
  <c r="Q142" i="2"/>
  <c r="Q173" i="2"/>
  <c r="Q153" i="2"/>
  <c r="Q169" i="2"/>
  <c r="Q172" i="2"/>
  <c r="Q152" i="2"/>
  <c r="Q42" i="2"/>
  <c r="Q145" i="2"/>
  <c r="Q144" i="2"/>
  <c r="Q143" i="2"/>
  <c r="Q166" i="2"/>
  <c r="Q135" i="2"/>
  <c r="Q114" i="2"/>
  <c r="Q26" i="2"/>
  <c r="Q25" i="2"/>
  <c r="Q132" i="2"/>
  <c r="Q112" i="2"/>
  <c r="Q109" i="2"/>
  <c r="Q107" i="2"/>
  <c r="Q105" i="2"/>
  <c r="Q23" i="2"/>
  <c r="Q103" i="2"/>
  <c r="Q99" i="2"/>
  <c r="Q125" i="2"/>
  <c r="Q30" i="2"/>
  <c r="Q29" i="2"/>
  <c r="Q124" i="2"/>
  <c r="Q123" i="2"/>
  <c r="Q121" i="2"/>
  <c r="Q120" i="2"/>
  <c r="Q119" i="2"/>
  <c r="Q118" i="2"/>
  <c r="Q117" i="2"/>
  <c r="Q116" i="2"/>
  <c r="Q98" i="2"/>
  <c r="Q61" i="2"/>
  <c r="Q54" i="2"/>
  <c r="Q58" i="2"/>
  <c r="Q57" i="2"/>
  <c r="Q56" i="2"/>
  <c r="Q55" i="2"/>
  <c r="Q183" i="2"/>
  <c r="Q182" i="2"/>
  <c r="Q180" i="2"/>
  <c r="Q141" i="2"/>
  <c r="Q140" i="2"/>
  <c r="Q151" i="2"/>
  <c r="Q150" i="2"/>
  <c r="Q167" i="2"/>
  <c r="Q134" i="2"/>
  <c r="Q128" i="2"/>
  <c r="Q126" i="2"/>
  <c r="Q21" i="2"/>
  <c r="Q19" i="2"/>
  <c r="Q18" i="2"/>
  <c r="Q17" i="2"/>
  <c r="Q115" i="2"/>
  <c r="Q179" i="2"/>
  <c r="Q178" i="2"/>
  <c r="Q177" i="2"/>
  <c r="Q45" i="2"/>
  <c r="Q94" i="2"/>
  <c r="Q95" i="2"/>
  <c r="Q97" i="2"/>
  <c r="Q122" i="2"/>
  <c r="Q102" i="2"/>
  <c r="Q27" i="2"/>
  <c r="Q28" i="2"/>
  <c r="Q138" i="2"/>
  <c r="Q139" i="2"/>
  <c r="Q16" i="2"/>
  <c r="Q20" i="2"/>
  <c r="Q22" i="2"/>
  <c r="Q24" i="2"/>
  <c r="Q104" i="2"/>
  <c r="Q106" i="2"/>
  <c r="Q108" i="2"/>
  <c r="Q110" i="2"/>
  <c r="Q111" i="2"/>
  <c r="Q113" i="2"/>
  <c r="Q127" i="2"/>
  <c r="Q129" i="2"/>
  <c r="Q130" i="2"/>
  <c r="Q131" i="2"/>
  <c r="Q133" i="2"/>
  <c r="Q168" i="2"/>
  <c r="Q148" i="2"/>
  <c r="Q149" i="2"/>
  <c r="Q170" i="2"/>
  <c r="Q171" i="2"/>
  <c r="Q39" i="2"/>
  <c r="Q41" i="2"/>
  <c r="Q43" i="2"/>
  <c r="Q174" i="2"/>
  <c r="Q154" i="2"/>
  <c r="Q155" i="2"/>
  <c r="Q156" i="2"/>
  <c r="Q157" i="2"/>
  <c r="Q158" i="2"/>
  <c r="Q159" i="2"/>
  <c r="Q160" i="2"/>
  <c r="Q161" i="2"/>
  <c r="Q44" i="2"/>
  <c r="Q46" i="2"/>
  <c r="Q47" i="2"/>
  <c r="Q48" i="2"/>
  <c r="Q90" i="2"/>
  <c r="Q66" i="2"/>
  <c r="Q84" i="2"/>
  <c r="Q82" i="2"/>
  <c r="Q92" i="2"/>
  <c r="Q88" i="2"/>
  <c r="Q64" i="2"/>
  <c r="Q74" i="2"/>
  <c r="Q72" i="2"/>
  <c r="Q70" i="2"/>
  <c r="Q86" i="2"/>
  <c r="Q62" i="2"/>
  <c r="Q76" i="2"/>
  <c r="Q78" i="2"/>
  <c r="Q80" i="2"/>
  <c r="Q68" i="2"/>
  <c r="Q91" i="2"/>
  <c r="Q67" i="2"/>
  <c r="Q85" i="2"/>
  <c r="Q83" i="2"/>
  <c r="Q93" i="2"/>
  <c r="Q89" i="2"/>
  <c r="Q65" i="2"/>
  <c r="Q75" i="2"/>
  <c r="Q73" i="2"/>
  <c r="Q71" i="2"/>
  <c r="Q87" i="2"/>
  <c r="Q63" i="2"/>
  <c r="Q77" i="2"/>
  <c r="Q79" i="2"/>
  <c r="Q81" i="2"/>
  <c r="Q69" i="2"/>
  <c r="Q162" i="2"/>
  <c r="Q163" i="2"/>
  <c r="Q164" i="2"/>
  <c r="Q165" i="2"/>
  <c r="Q137" i="2"/>
  <c r="Q53" i="2"/>
  <c r="Q59" i="2"/>
  <c r="Q60" i="2"/>
  <c r="Q176" i="2"/>
  <c r="Q181" i="2"/>
  <c r="Q15" i="2"/>
  <c r="K8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tc={C6460505-FC2B-4CB8-A609-FD3AD675B2DF}</author>
    <author>tc={26C28850-F2A4-4537-A1C2-B8F3AD7AD864}</author>
    <author>tc={3324D6A1-876A-4F26-AD8E-3ABB5047DC45}</author>
    <author>tc={9B2D3CE7-4221-44CE-A775-A1146FB540E2}</author>
    <author>tc={19254884-16BE-40FA-A286-54733B7B058F}</author>
    <author>tc={28B5111C-804B-4C18-A6A7-C76012FD75B9}</author>
    <author>tc={C8B1AF00-8400-41C5-9F7B-8C708BAFD94C}</author>
    <author>tc={B3E32CBE-805A-4A91-95D1-80F387572A96}</author>
    <author>tc={910BFB16-17DB-45FF-B224-EC002AD5FC61}</author>
    <author>tc={6DBB973F-7C51-41C9-91BB-76EFF5742495}</author>
    <author>tc={7C0AE719-75BE-4428-B66B-67F0246388CD}</author>
  </authors>
  <commentList>
    <comment ref="J36" authorId="0" shapeId="0" xr:uid="{C6460505-FC2B-4CB8-A609-FD3AD675B2D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el Segplan aparece como 26.31</t>
        </r>
      </text>
    </comment>
    <comment ref="J47" authorId="1" shapeId="0" xr:uid="{26C28850-F2A4-4537-A1C2-B8F3AD7AD86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la magntud en el SEGPLAN tengo 71.000</t>
        </r>
      </text>
    </comment>
    <comment ref="J48" authorId="2" shapeId="0" xr:uid="{3324D6A1-876A-4F26-AD8E-3ABB5047DC4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en el segplan aparecen 13.700</t>
        </r>
      </text>
    </comment>
    <comment ref="J50" authorId="3" shapeId="0" xr:uid="{9B2D3CE7-4221-44CE-A775-A1146FB540E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en el SEGPLAN aparecern 12.300</t>
        </r>
      </text>
    </comment>
    <comment ref="J59" authorId="4" shapeId="0" xr:uid="{19254884-16BE-40FA-A286-54733B7B058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SEGPLAN aparecen 4.569</t>
        </r>
      </text>
    </comment>
    <comment ref="K59" authorId="5" shapeId="0" xr:uid="{39B435F5-1665-4B78-ABD3-0960026D395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ajusto por error del proyecto</t>
        </r>
      </text>
    </comment>
    <comment ref="J62" authorId="6" shapeId="0" xr:uid="{C8B1AF00-8400-41C5-9F7B-8C708BAFD94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SEGPLAN aparecen 15.000</t>
        </r>
      </text>
    </comment>
    <comment ref="F72" authorId="7" shapeId="0" xr:uid="{B3E32CBE-805A-4A91-95D1-80F387572A9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la magnitud de la meta, no coincide con SEGPLAN</t>
        </r>
      </text>
    </comment>
    <comment ref="J102" authorId="8" shapeId="0" xr:uid="{910BFB16-17DB-45FF-B224-EC002AD5FC6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SEGPLAN veo 5.457</t>
        </r>
      </text>
    </comment>
    <comment ref="J103" authorId="9" shapeId="0" xr:uid="{6DBB973F-7C51-41C9-91BB-76EFF574249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veo en el SEGPLAN 3.953.</t>
        </r>
      </text>
    </comment>
    <comment ref="J106" authorId="10" shapeId="0" xr:uid="{7C0AE719-75BE-4428-B66B-67F0246388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encuentro en el SEGPLAN 785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tc={956E8C20-E519-44DD-AE89-21AD9585C91A}</author>
    <author>tc={42AC7998-0186-4C31-B25A-7384A58E6E94}</author>
    <author>tc={C21DE1DF-ABD4-4278-9A94-1116619632E9}</author>
    <author>tc={855E1896-088E-444F-9389-162D01543A61}</author>
    <author>tc={72694DC8-006B-40F8-9E74-DA5754EEB969}</author>
  </authors>
  <commentList>
    <comment ref="I15" authorId="0" shapeId="0" xr:uid="{956E8C20-E519-44DD-AE89-21AD9585C91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el componente de inversión la programación actual es 2662. por favor revisar.</t>
        </r>
      </text>
    </comment>
    <comment ref="I43" authorId="1" shapeId="0" xr:uid="{42AC7998-0186-4C31-B25A-7384A58E6E9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solicita revisar contra SEGPLAN en la medida que aparece que la nueva programación es 1</t>
        </r>
      </text>
    </comment>
    <comment ref="H45" authorId="2" shapeId="0" xr:uid="{C21DE1DF-ABD4-4278-9A94-1116619632E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sistema segplan a aparece 116.418</t>
        </r>
      </text>
    </comment>
    <comment ref="H47" authorId="3" shapeId="0" xr:uid="{855E1896-088E-444F-9389-162D01543A6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favor revisar porque en el SEGPLAN aparece 70.046</t>
        </r>
      </text>
    </comment>
    <comment ref="H49" authorId="4" shapeId="0" xr:uid="{72694DC8-006B-40F8-9E74-DA5754EEB96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en la medida que en SEGPLAN me da 5.900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tc={6500E231-CCDE-4002-880B-D4B41CCFC7FF}</author>
  </authors>
  <commentList>
    <comment ref="P72" authorId="0" shapeId="0" xr:uid="{D8844EC1-E16E-4E39-BCAB-6FF14299565E}">
      <text>
        <r>
          <rPr>
            <sz val="1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Este dato debe coincidir con la probabilidad residual evaluada en el FOR-SG-014.</t>
        </r>
      </text>
    </comment>
  </commentList>
</comments>
</file>

<file path=xl/sharedStrings.xml><?xml version="1.0" encoding="utf-8"?>
<sst xmlns="http://schemas.openxmlformats.org/spreadsheetml/2006/main" count="11395" uniqueCount="4133">
  <si>
    <t>Meta Plan de Desarrollo</t>
  </si>
  <si>
    <t>Objetivo Estratégico Sectorial</t>
  </si>
  <si>
    <t>Meta Sectorial</t>
  </si>
  <si>
    <t>Objetivo estratégico 2020-2024</t>
  </si>
  <si>
    <t>Estrategias</t>
  </si>
  <si>
    <t>Metas 2020-2024</t>
  </si>
  <si>
    <t>Política de Gestión y Desempeño componente ambiental</t>
  </si>
  <si>
    <t>Proceso relacionado</t>
  </si>
  <si>
    <t xml:space="preserve">Fuente de Financiación </t>
  </si>
  <si>
    <t>Proyecto de inversión</t>
  </si>
  <si>
    <t xml:space="preserve">Meta proyecto de inversión </t>
  </si>
  <si>
    <t>Plan asociado</t>
  </si>
  <si>
    <t xml:space="preserve">Plan De Acción Política Pública Poblacional Asociada  </t>
  </si>
  <si>
    <t>Tipo de Meta</t>
  </si>
  <si>
    <t>Fecha Inicio
DD/MM/AAAA</t>
  </si>
  <si>
    <t>Fecha Finalización
DD/MM/AAAA</t>
  </si>
  <si>
    <t>Dependencia responsable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</si>
  <si>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</si>
  <si>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</si>
  <si>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01. Identificar  la oferta del sector social que  hará  parte del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</si>
  <si>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</si>
  <si>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RETO</t>
  </si>
  <si>
    <t xml:space="preserve">1. Atender en las 20 localidades del  distrito a la población en flujos migratorios mixtos y retornados que solicitan la oferta de servicios de la  SDIS.
</t>
  </si>
  <si>
    <t>Talento humano</t>
  </si>
  <si>
    <t>Atención a la ciudadanía</t>
  </si>
  <si>
    <t>Inversión</t>
  </si>
  <si>
    <t>7564 - Mejoramiento de la capacidad de respuesta institucional de las comisarías de familia en Bogotá</t>
  </si>
  <si>
    <t>7564 - Mejoramiento de la capacidad de respuesta institucional de las Comisarías de Familia en Bogotá</t>
  </si>
  <si>
    <t>A. Planes relacionados con talento humano:</t>
  </si>
  <si>
    <t>PP Mujer y Equidad de Género</t>
  </si>
  <si>
    <t>Constante</t>
  </si>
  <si>
    <t>Despacho</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</si>
  <si>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</si>
  <si>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</si>
  <si>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02. Formular un plan de trabajo de cada una de las entidades que componen el sector integración social que contenga las acciones dirigidas a fortalecer las necesidades identificadas en los diagnósticos.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</si>
  <si>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</si>
  <si>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ETIS</t>
  </si>
  <si>
    <t xml:space="preserve">2. Incrementar en 100% el número de  jóvenes atendidos con estrategias móviles,  canales virtuales y servicios sociales con  especial énfasis en jóvenes NiNis y  vulnerables,.
</t>
  </si>
  <si>
    <t>Integridad</t>
  </si>
  <si>
    <t>Auditoría y control</t>
  </si>
  <si>
    <t>Funcionamiento</t>
  </si>
  <si>
    <t>7565 - Suministro de espacios adecuados, inclusivos y seguros para el desarrollo social integral</t>
  </si>
  <si>
    <t>1. Implementar un plan de acción para el fortalecimiento de las Comisarias de Familia en la atención integral para el acceso a la justicia y la garantía de derechos frente a la violencia intrafamiliar</t>
  </si>
  <si>
    <t>Plan Estratégico de Talento Humano</t>
  </si>
  <si>
    <t>PP Infancia y Adolescencia</t>
  </si>
  <si>
    <t>Suma</t>
  </si>
  <si>
    <t>Subsecretaría</t>
  </si>
  <si>
    <t>15. Implementar una estrategia de acompañamiento de hogares pobres, en vulnerabilidad y riesgo social derivada de la pandemia del COVID 19, identificados poblacional diferencial y geográficamente en los barrios con mayor pobreza evidente y oculta del distrito</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</si>
  <si>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</si>
  <si>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03. Hacer el seguimiento a la implementación de las PP.</t>
  </si>
  <si>
    <t>3. Transformar los servicios sociales de la SDIS con el fin de responder a los aspectos clave del Plan Distrital de Desarrollo como el Sistema Distrital de Cuidado, la Estrategia Territorial de Integración Social y el Ingreso Mínimo Garantizado</t>
  </si>
  <si>
    <t>Modernización Institucional</t>
  </si>
  <si>
    <t>3. Implementar una estrategia de oportunidades juveniles. por medio de la entrega de transferencias monetarias condicionadas a 5.900 jóvenes con alto grado de vulnerabilidad</t>
  </si>
  <si>
    <t>Planeación Institucional</t>
  </si>
  <si>
    <t>Comunicación estratégica</t>
  </si>
  <si>
    <t>Inversión y Funcionamiento</t>
  </si>
  <si>
    <t xml:space="preserve">7730 - Servicio de atención a la población proveniente de flujos migratorios mixtos en Bogotá </t>
  </si>
  <si>
    <t>2. Atender oportunamente el 100% de las víctimas de violencia intrafamiliar</t>
  </si>
  <si>
    <t>Plan de vacantes</t>
  </si>
  <si>
    <t>PP de Juventud</t>
  </si>
  <si>
    <t>Creciente</t>
  </si>
  <si>
    <t>Oficina Asesora de Comunicaciones</t>
  </si>
  <si>
    <t>16. Implementar una estrategia móvil de abordaje en calle dirigida a ciudadanos y ciudadanas habitantes de calle acorde al contexto social y sanitario de la emergencia</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</si>
  <si>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</si>
  <si>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04. Incrementar en 5 puntos el Índice de Transparencia de Bogotá para el sector integración social</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</si>
  <si>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</si>
  <si>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Sistemas de Información</t>
  </si>
  <si>
    <t>4. Atender 2.400 adolescentes y jóvenes  con sanciones no privativas de la libertad o  en apoyo al restablecimiento en  administración de justicia en los Centros  Forjar, con oportunidades que favorezcan  sus proyectos de vida e inclusión social</t>
  </si>
  <si>
    <t>Gestión presupuestal y eficiencia del gasto público</t>
  </si>
  <si>
    <t>Diseño e innovación de servicios sociales</t>
  </si>
  <si>
    <t>7733 - Fortalecimiento institucional para una gestión pública efectiva y transparente en la ciudad de Bogotá</t>
  </si>
  <si>
    <t>7565 - Suministro de espacios adecuados, inclusivos y seguros para el desarrollo social integral en Bogotá</t>
  </si>
  <si>
    <t>Plan de previsión de recursos humanos</t>
  </si>
  <si>
    <t>PP Para el Fenómeno de Habitabilidad en Calle</t>
  </si>
  <si>
    <t>Oficina Asesora Jurídica</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</si>
  <si>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</si>
  <si>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Todos los Objetivos Estratégicos Sectoriales</t>
  </si>
  <si>
    <t>05. Valorar coberturas de servicios sociales en los territorios urbanos y rurales</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</si>
  <si>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</si>
  <si>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No se asocia a estrategias</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</si>
  <si>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</si>
  <si>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Compras y Contratación</t>
  </si>
  <si>
    <t>Gerencia de las políticas públicas sociales</t>
  </si>
  <si>
    <t>7735 - Fortalecimiento de los procesos territoriales y la construcción de respuestas integradoras e innovadoras en los territorios de la Bogotá – Región</t>
  </si>
  <si>
    <t xml:space="preserve">1. Construir 3 centros día para la atención al adulto mayor que cumplan con la normatividad vigente </t>
  </si>
  <si>
    <t>Plan de capacitación</t>
  </si>
  <si>
    <t>PP Para la Adultez</t>
  </si>
  <si>
    <t>Oficina de Asuntos Disciplinarios</t>
  </si>
  <si>
    <t>18. Subir 9,45 puntos porcentuales los NNAJ que se vinculan al Modelo Pedagógico y son identificados por el IDIPRON como población vulnerable por las dinámicas del Fenómeno de Habitabilidad en Calle</t>
  </si>
  <si>
    <t>No se asocia a Objetivos Estratégicos Sectoriales</t>
  </si>
  <si>
    <t>06. Implementar los planes de acción de las políticas públicas del distrito</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</si>
  <si>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</si>
  <si>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6. Atender con enfoque diferencial y de manera flexible a 15.000 niñas, niños y adolescentes del distrito en riesgo de trabajo infantil y violencias sexuales; y migrantes en riesgo  de vulneración de sus derechos</t>
  </si>
  <si>
    <t xml:space="preserve">Fortalecimiento organizacional y simplificación de procesos </t>
  </si>
  <si>
    <t>Gestión ambiental</t>
  </si>
  <si>
    <t>7740 - Generación “Jóvenes con derechos” en Bogotá</t>
  </si>
  <si>
    <t>2. Construir 1 Centro de Protección para Adulto Mayor que cumpla la normatividad vigente entre 2020 y 2024</t>
  </si>
  <si>
    <t>Plan de incentivos institucionales</t>
  </si>
  <si>
    <t>PP Para las Familias</t>
  </si>
  <si>
    <t>Oficina de Control Interno</t>
  </si>
  <si>
    <t>21. Atender en las 20 localidades del distrito a la población en flujos migratorios mixtos y retornados que solicitan la oferta de servicios de la SDIS</t>
  </si>
  <si>
    <t>07. Evaluar el estado de los servicios sociales frente a los requerimientos del sistema distrital de cuidado. Innovar  los servicios sociales para que se ajusten a los requerimientos del sistema distrital de cuidado. Implementar un piloto con la innovación en los servicios sociales en el marco del sistema distrital de cuidado para reducir la feminización de la pobreza</t>
  </si>
  <si>
    <t>Todos los Objetivos Estratégicos Institucionales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</si>
  <si>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</si>
  <si>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Servicio al ciudadano</t>
  </si>
  <si>
    <t>Gestión contractual</t>
  </si>
  <si>
    <t>7741 - Fortalecimiento de la gestión de la información y el conocimiento con enfoque participativo y territorial</t>
  </si>
  <si>
    <t>3. Completar la construcción de 6 jardines infantiles de acuerdo a la normatividad vigente para niñas y niños de 0 a 3 años</t>
  </si>
  <si>
    <t>Plan de seguridad y salud en el trabajo</t>
  </si>
  <si>
    <t>PP Para el envejecimiento y Vejez</t>
  </si>
  <si>
    <t>Dirección de Gestión Corporativa</t>
  </si>
  <si>
    <t>25. Fortalecer la implementación de la Política Pública LGBTI a través de la puesta en marcha de 2 nuevos centros comunitarios LGBTI con enfoque territorial para la prestación de servicios sociales bajo modelos flexibles de atención integral en el marco de la PPLGBTI</t>
  </si>
  <si>
    <t>08. Ajustar los servicios sociales para reducir la pobreza femenina. Focalizar y prestar los servicios sociales en los territorios que contribuyan a la reducción de la feminización de la pobreza.</t>
  </si>
  <si>
    <t>No se asocia a Objetivos Estratégicos Institucionales</t>
  </si>
  <si>
    <t>8.Contribuir a la construcción de la memoria, la convivencia  y la reconciliación en el marco del acuerdo de paz, a través  de la atención de 8.300 niñas, niños y adolescentes víctimas y afectados por el conflicto armado , desde un enfoque territorial.</t>
  </si>
  <si>
    <t>Defensa jurídica</t>
  </si>
  <si>
    <t>Gestión de infraestructura física</t>
  </si>
  <si>
    <t>7744 - Generación de oportunidades para el desarrollo integral de la niñez y la adolescencia de Bogotá</t>
  </si>
  <si>
    <t>4. Construir 1 Centro de Protección del adulto mayor y habitante de calle  para población vulnerable entre 2020 y 2024</t>
  </si>
  <si>
    <t>Plan de Integridad y Buen Gobierno</t>
  </si>
  <si>
    <t>PP de Actividades Sexuales Pagadas</t>
  </si>
  <si>
    <t>Subdirección de Contratación</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</si>
  <si>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</si>
  <si>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09. Participación en el diseño del Sistema Distrital de Cuidado. Identificar  la oferta del sector social que  hará  parte del sistema distrital de cuidado. Armonizar los servicios sociales prestados por el sector social al sistema distrital de cuidado. Determinar el impacto de los servicios sociales en el sistema distrital de cuidado para la reducción de la feminización de la pobreza. </t>
  </si>
  <si>
    <t>Etis</t>
  </si>
  <si>
    <t xml:space="preserve">9. Beneficiar a 4.500 familias  en  situación de pobreza, vulnerabilidad  y/o fragilidad social a través  de apoyos económicos
</t>
  </si>
  <si>
    <t>Mejora normativa</t>
  </si>
  <si>
    <t>Gestión de soporte y mantenimiento tecnológico</t>
  </si>
  <si>
    <t>7745 - Compromiso por una alimentación integral en Bogotá</t>
  </si>
  <si>
    <t>5. Reforzar y/o restituir 6 equipamientos administrados por la SDIS para la prestación de los servicios sociales</t>
  </si>
  <si>
    <t>Plan de Bienestar</t>
  </si>
  <si>
    <t>PP Distrital de Servicio a la Ciudadanía</t>
  </si>
  <si>
    <t>Subdirección Administrativa y Financiera</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</si>
  <si>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</si>
  <si>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10. Estrategia Territorial Integral Social</t>
  </si>
  <si>
    <t>10. Beneficiar el 100% de personas programadas mediante raciones de comida caliente a través de cocinas populares, Unidades móviles y comedores comunitarios, teniendo  en cuenta las necesidades de los  territorios y poblaciones.</t>
  </si>
  <si>
    <t>Racionalización de trámites</t>
  </si>
  <si>
    <t>Gestión de talento humano</t>
  </si>
  <si>
    <t>7748 - Fortalecimiento de la gestión institucional y desarrollo integral del talento humano en Bogotá</t>
  </si>
  <si>
    <t>6. Adecuar el 100% de los equipamientos solicitados para atención transitoria o permanente con ocasión a situaciones de impacto poblacional debido a emergencias sanitarias o sociales</t>
  </si>
  <si>
    <t>B. Planes relacionados con Tecnologías de la Información y las Comunicaciones (TIC):</t>
  </si>
  <si>
    <t>PP de Transparencia</t>
  </si>
  <si>
    <t>Subdirección de Plantas Físicas</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</si>
  <si>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</si>
  <si>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11. Participar en la actualización de las acciones de las políticas públicas del distrito.  Implementar los planes de acción de las políticas públicas del distrito. Hacer el reporte a través del sistema de seguimiento y monitoreo de políticas públicas del distrito. </t>
  </si>
  <si>
    <t xml:space="preserve">11. Beneficiar el 100% de personas programadas con la entrega de apoyos alimentarios mediante bonos canjeables por alimentos y apoyos en especie.
</t>
  </si>
  <si>
    <t>Participación ciudadana en la gestión pública</t>
  </si>
  <si>
    <t>Gestión del conocimiento</t>
  </si>
  <si>
    <t>7749 - Implementar una estrategia de territorios cuidadores en Bogotá</t>
  </si>
  <si>
    <t xml:space="preserve">7. Realizar mantenimiento al 60% de los equipamientos de SDIS </t>
  </si>
  <si>
    <t>Plan Estratégico de Tecnologías de la Información y las Comunicaciones (PETI)</t>
  </si>
  <si>
    <t>PP Integral de Derechos Humanos</t>
  </si>
  <si>
    <t>Subdirección de Gestión y Desarrollo del Talento Humano</t>
  </si>
  <si>
    <t>43. Atender con enfoque diferencial y de manera flexible a 15.000 niñas, niños y adolescentes del distrito en riesgo de trabajo infantil y violencias sexuales, y migrantes en riesgo de vulneración de sus derechos</t>
  </si>
  <si>
    <t>12. Incrementar en 10 puntos el índice de desempeño del sector integración social</t>
  </si>
  <si>
    <t xml:space="preserve">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t>
  </si>
  <si>
    <t>Gobierno digital</t>
  </si>
  <si>
    <t>Sistema de Gestión</t>
  </si>
  <si>
    <t>7752 - Contribución a la protección de los derechos de las familias especialmente de sus integrantes afectados por la violencia intrafamiliar en la ciudad de Bogotá</t>
  </si>
  <si>
    <t xml:space="preserve">8. Atender el 100% de solicitudes de viabilidades de equipamientos para garantizar infraestructura en condiciones adecuadas y seguras </t>
  </si>
  <si>
    <t>Plan de tratamiento de riesgos de seguridad y privacidad de la información</t>
  </si>
  <si>
    <t>PP de Seguridad Alimentaria Nutricional</t>
  </si>
  <si>
    <t>Dirección de Análisis y Diseño Estratégico</t>
  </si>
  <si>
    <t>44. Atender integralmente al 100% de niñas y niños en ubicación institucional, generando procesos de fortalecimiento de sus familias para la garantía de sus derechos y para el reintegro familiar</t>
  </si>
  <si>
    <t>13. Estrategia retorno de las oportunidades a la juventud bogotana</t>
  </si>
  <si>
    <t>13. Suministrar el 100% de apoyos  humanitarios, impulsando las  compras locales y el consumo sostenible, teniendo en cuenta las  necesidades territoriales y  poblacionales</t>
  </si>
  <si>
    <t>Seguridad digital</t>
  </si>
  <si>
    <t>Gestión documental</t>
  </si>
  <si>
    <t>7753 - Prevención de la maternidad y la paternidad temprana en Bogotá</t>
  </si>
  <si>
    <t>9. Realizar a 10  predios administrados por la SDIS,  el saneamiento jurídico y urbanístico</t>
  </si>
  <si>
    <t>Plan de seguridad y privacidad de la información</t>
  </si>
  <si>
    <t>PP de Discapacidad</t>
  </si>
  <si>
    <t>Subdirección de Diseño, Evaluación y Sistematización</t>
  </si>
  <si>
    <t>45. Beneficiar a 15.000 mujeres gestantes, lactantes y niños menores de 2 años con servicios nutricionales, con énfasis en los mil días de oportunidades para la vida</t>
  </si>
  <si>
    <t>No se asocia a metas sectoriales</t>
  </si>
  <si>
    <t xml:space="preserve">14.Beneficiar a 15.000 mujeres  gestantes, lactantes y niños menores de 2 años con servicios  nutricionales, con énfasis en los  mil días de oportunidades para la  vida. y coordinar junto con la Secretaría de Salud la busqueda activa de niños niñas  en riesgo de desnutrición aguda,  para verificar el estado de clasificación nutricional y vincularlos a la ruta de atención.
</t>
  </si>
  <si>
    <t>Componente ambiental</t>
  </si>
  <si>
    <t>Gestión financiera</t>
  </si>
  <si>
    <t>7756 - Compromiso social por la diversidad en Bogotá</t>
  </si>
  <si>
    <t>11. Avanzar en el 100% de etapa de preconstrucción para el reforzamiento estructural y/o restitución de equipamientos administrados por la SDIS</t>
  </si>
  <si>
    <t>Plan de preservación digital</t>
  </si>
  <si>
    <t>PP para la garantía plena de los derechos de las personas LGBT</t>
  </si>
  <si>
    <t>Subdirección de Investigación e Información</t>
  </si>
  <si>
    <t>46. Beneficiar a 4.500 familias en situación de pobreza, vulnerabilidad y/o fragilidad social a través de una estrategia de inclusión social y de apoyos económicos, dirigidos a garantizar el acceso y consumo de alimentos, que favorezcan hábitos de vida saludable</t>
  </si>
  <si>
    <t>Todas las metas sectoriales</t>
  </si>
  <si>
    <t>15.Promover en las 20 localidades una  estrategia de territorios cuidadores a partir  de la identificación y caracterización de las  acciones para la respuesta a emergencias  sociales, sanitarias, naturales, antrópicas y  de vulnerabilidad inminente</t>
  </si>
  <si>
    <t>Seguimiento y evaluación del desempeño institucional</t>
  </si>
  <si>
    <t>Gestión jurídica</t>
  </si>
  <si>
    <t>7757 - Implementación de  estrategias y servicios integrales para el abordaje del fenómeno de habitabilidad en calle en Bogotá</t>
  </si>
  <si>
    <t>12. Avanzar en el 100% en la etapa de Preconstrucción para Centros de Protección para población Vulnerable</t>
  </si>
  <si>
    <t xml:space="preserve">Plan de mantenimiento de servicios tecnológicos </t>
  </si>
  <si>
    <t xml:space="preserve">PP planes integrales de acciones afirmativas grupos étnicos </t>
  </si>
  <si>
    <t>Dirección Territorial</t>
  </si>
  <si>
    <t>47. Contribuir a la construcción de la memoria, la convivencia y la reconciliación en el marco del acuerdo de paz, a través de la atención de 8.300 niños, niñas y adolescentes víctimas y afectados por el conflicto armado, desde un enfoque territorial</t>
  </si>
  <si>
    <t xml:space="preserve">16. Atender integralmente al 100% de niñas  y niños en ubicación institucional, generando procesos de fortalecimiento de  sus familias para la garantía de sus  derechos y para el reintegro familiar.
</t>
  </si>
  <si>
    <t>Gestión logística</t>
  </si>
  <si>
    <t>7768 - Implementación de una estrategia de acompañamiento  a  hogares  con mayor pobreza evidente y oculta  de Bogotá</t>
  </si>
  <si>
    <t>C. Otros planes</t>
  </si>
  <si>
    <t>PP prevención y atención del consumo de SPA</t>
  </si>
  <si>
    <t>Subdirección para la Gestión Integral Local</t>
  </si>
  <si>
    <t>50. Entregar el 100% de apoyos alimentarios a través de los comedores comunitarios en sus diferentes modalidades, teniendo en cuenta las necesidades de los territorios y poblaciones</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</si>
  <si>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</si>
  <si>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Transparencia, acceso a la información pública y lucha contra la corrupción</t>
  </si>
  <si>
    <t>Inspección, vigilancia y control</t>
  </si>
  <si>
    <t>7770 - Compromiso con el envejecimiento activo y una Bogotá cuidadora e incluyente</t>
  </si>
  <si>
    <t xml:space="preserve">1. Implementar  un (1) modelo itinerante e intersectorial distrital con la vinculación de agentes comunitarios de la población proveniente de flujos migratorios mixtos, que permita la ampliación de servicios integrales a dicha población </t>
  </si>
  <si>
    <t>Plan Institucional de Archivos de la Entidad (PINAR)</t>
  </si>
  <si>
    <t>PP de Ruralidad</t>
  </si>
  <si>
    <t>Subdirección para la Identificación, Caracterización e Integración</t>
  </si>
  <si>
    <t>51. Entregar el 100% de los apoyos alimentarios requeridos por la población beneficiaria de los servicios sociales de integración social</t>
  </si>
  <si>
    <t>18. Reducir la maternidad y paternidad temprana en  mujeres menores o iguales a 19 años a , así como la violencia sexual contra niñas y mujeres jóvenes, fortaleciendo capacidades de niñas, niños,  adolescentes, jóvenes y sus familias sobre derechos  sexuales y derechos reproductivos.</t>
  </si>
  <si>
    <t>Gestión de la información estadística</t>
  </si>
  <si>
    <t>Planeación estratégica</t>
  </si>
  <si>
    <t>7771 - Fortalecimiento de las oportunidades de  inclusión de las personas con discapacidad y sus familias, cuidadores-as en Bogotá</t>
  </si>
  <si>
    <t>2. Promover 16 alianzas estratégicas para generar medios de vida, procesos de participación y de fortalecimiento dirigidos a la población de flujos migratorios mixtos</t>
  </si>
  <si>
    <t>Plan Anual de Adquisiciones</t>
  </si>
  <si>
    <t>PP de atención, asistencia y reparación integral a las víctimas</t>
  </si>
  <si>
    <t>Dirección Poblacional</t>
  </si>
  <si>
    <t>54.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</si>
  <si>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</si>
  <si>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Gestión del conocimiento y la innovación</t>
  </si>
  <si>
    <t>Prestación de servicios sociales para la inclusión social</t>
  </si>
  <si>
    <t>No se asocia a Proyecto de Inversión</t>
  </si>
  <si>
    <t>3. Beneficiar a 60000 personas de flujos migratorios mixtos  mediante estabilización e inclusión socioeconómica y cultural</t>
  </si>
  <si>
    <t>Plan Anticorrupción y de Atención al Ciudadano[1]</t>
  </si>
  <si>
    <t>No se asocia a Políticas Públicas</t>
  </si>
  <si>
    <t>Subdirección para la Infancia</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</si>
  <si>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</si>
  <si>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20. Atender en (2) nuevos centros comunitarios personas con enfoque diferencial, para la prestación de servicios sociales bajo modelos flexibles de atención integral, en el marco de la implementación de la Política Pública LGBTI </t>
  </si>
  <si>
    <t>Control interno</t>
  </si>
  <si>
    <t>Tecnologías de la información</t>
  </si>
  <si>
    <t>Todos los Proyectos de Inversión de la entidad</t>
  </si>
  <si>
    <t>Plan de conservación documental</t>
  </si>
  <si>
    <t>Todas las políticas públicas lideradas por la entidad</t>
  </si>
  <si>
    <t>Subdirección para la Juventud</t>
  </si>
  <si>
    <t>57. Implementar una (1) estrategia territorial para cuidadores y cuidadoras de personas con discapacidad, que contribuya al reconocimiento socioeconómico y redistribución de roles en el marco del Sistema Distrital de Cuidado</t>
  </si>
  <si>
    <t xml:space="preserve">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t>
  </si>
  <si>
    <t>No se asocia a proceso de gestión institucional</t>
  </si>
  <si>
    <t>Todos los proyectos de inversión de la Dirección Poblacional</t>
  </si>
  <si>
    <t>1. Aumentar el 43% la inspección y vigilancia en los servicios y programas prestados por la Secretaria Distrital de Integración Social que cuentan con estándares de calidad</t>
  </si>
  <si>
    <t>Plan de estrategia de participación</t>
  </si>
  <si>
    <t>Subdirección para la Adultez</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</si>
  <si>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</si>
  <si>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 xml:space="preserve">22.Implementar una estrategia móvil de  abordaje en calle dirigida a ciudadanos y  ciudadanas habitantes de calle acorde al contexto social y sanitario de la  emergencia.
</t>
  </si>
  <si>
    <t>Todos los proyectos de inversión de la Dirección Territorial</t>
  </si>
  <si>
    <t>2. Gestionar el 100% de las peticiones ciudadanas allegadas a través de los canales de interacción dispuestos por la SDIS</t>
  </si>
  <si>
    <t>Plan de Austeridad 
Plan Institucional de Gestión Ambiental PIGA</t>
  </si>
  <si>
    <t>Subdirección para la Vejez</t>
  </si>
  <si>
    <t>59. Incrementar en 40% los procesos de inclusión educativa y productiva de las personas con discapacidad, sus cuidadores y cuidadoras</t>
  </si>
  <si>
    <t xml:space="preserve">23. Incrementar en 825 cupos la atención  integral de ciudadanos y
ciudadanas habitantes de calle en  los servicios sociales que tiene la SDIS dispuestos para su atención.
</t>
  </si>
  <si>
    <t>Todos los proyectos de inversión de la Dirección de Gestión Corporativa</t>
  </si>
  <si>
    <t>3. Implementar el 100% de las acciones del plan de acción de la Política Pública de Transparencia de la Secretaría Distrital de Integración Social</t>
  </si>
  <si>
    <t>Plan de ajuste y sostenibilidad MIPG</t>
  </si>
  <si>
    <t>Dirección para la Inclusión y las Familias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</si>
  <si>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</si>
  <si>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</si>
  <si>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4. Realizar el análisis de la gestión al 100% de las políticas públicas que lidera la SDIS</t>
  </si>
  <si>
    <t>No se asocia a Planes Institucionales integrados</t>
  </si>
  <si>
    <t>Subdirección para la Familia</t>
  </si>
  <si>
    <t>63. Promover en las 20 localidades una estrategia de territorios cuidadores a partir de la identificación y caracterización de las acciones para la respuesta a emergencias sociales, sanitarias, naturales, antrópicas y de vulnerabilidad inminente</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</si>
  <si>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</si>
  <si>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Subdirección para asuntos LGBTI</t>
  </si>
  <si>
    <t>64. Suministrar el 100% de apoyos humanitarios, impulsando las compras locales y el consumo sostenible, teniendo en cuenta las necesidades territoriales y poblacionales diferenciales</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</si>
  <si>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t>
  </si>
  <si>
    <t>1. Diseñar e implementar Una (1) estrategia territorial integral social -ETIS - , para la gestión del territorio con el  involucramiento de sus actores institucionales, sociales y comunitarios</t>
  </si>
  <si>
    <t xml:space="preserve">Subdirección para la Discapacidad </t>
  </si>
  <si>
    <t>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</si>
  <si>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27. Incrementar progresivamente en un 60% el valor de los  apoyos económicos y ampliar los cupos para personas  mayores contribuyendo a mejorar su calidad de vida e  incrementar su autonomía en el entorno familiar y social</t>
  </si>
  <si>
    <t>2. Fortalecer  técnica y/o financieramente 100 procesos territoriales y organizaciones sociales</t>
  </si>
  <si>
    <t>Dirección de Nutrición y Abastecimiento</t>
  </si>
  <si>
    <t>110. Atender 2.400 adolescentes y jóvenes con sanciones no privativas de la libertad o en apoyo al restablecimiento en administración de justicia en los Centros Forjar, con oportunidades que favorezcan sus proyectos de vida e inclusión social</t>
  </si>
  <si>
    <t xml:space="preserve">28.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t>
  </si>
  <si>
    <t>3. Diseñar e implementar Una (1) estrategia de innovación social</t>
  </si>
  <si>
    <t>Subdirección de Nutrición</t>
  </si>
  <si>
    <t>113. Implementar una estrategia de oportunidades juveniles, por medio de la entrega de transferencias monetarias condicionadas a 5.900 jóvenes con alto grado de vulnerabilidad</t>
  </si>
  <si>
    <t>29. Implementar una (1) estrategia  territorial para cuidadores y  cuidadoras de personas con discapacidad, que contribuya al  reconocimiento socioeconómico y redistribución de roles en el marco del Sistema Distrital de Cuidado</t>
  </si>
  <si>
    <t>4. Realizar 280000 atenciones a personas por medio del servicio social Centros de Desarrollo de Comunitario</t>
  </si>
  <si>
    <t>Subdirección de Abastecimiento</t>
  </si>
  <si>
    <t>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</si>
  <si>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30. Incrementar en 30% la atención de las personas con discapacidad en  Bogotá, mediante procesos de  articulación intersectorial, con  mayor capacidad de respuesta  integral teniendo en cuenta el  contexto social.
</t>
  </si>
  <si>
    <t>5. Asistir 20 Alcaldías Locales en los procesos de formulación, implementación y seguimiento de los proyectos de inversión - Fondos de Desarrollo Local-</t>
  </si>
  <si>
    <t>SL Rafael Uribe Uribe</t>
  </si>
  <si>
    <t>116. Vincular 7.000 jóvenes del modelo pedagógico del IDIPRON a las estrategias de generación de oportunidades para su desarrollo socioeconómico</t>
  </si>
  <si>
    <t>31.Incrementar en 40% los procesos de inclusión  educativa y productiva de las personas con  discapacidad sus cuidadores y cuidadoras</t>
  </si>
  <si>
    <t>SL Fontibón</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</si>
  <si>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</si>
  <si>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32.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</si>
  <si>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1. Coordinar 1 implementación en el distrito de  la Política Pública de Juventud y el funcionamiento del Sistema Distrital de Juventud</t>
  </si>
  <si>
    <t>SL Mártires</t>
  </si>
  <si>
    <t>411. Diseñar e implementar una estrategia de focalización ajustada a las realidades poblacionales y territoriales en el marco de la Estrategia Territorial Integral Social - ETIS</t>
  </si>
  <si>
    <t>33.Fortalecer procesos territoriales en  las 20 localidades,  a partir de la Estrategia Territorial Social - ETIS, vinculando instancias de participación  local, formas organizativas solidarias y  comunitarias de la ciudadanía.</t>
  </si>
  <si>
    <t>2. Diseñar e implementar  1 estrategia de comunicación y difusión de los servicios sociales dirigidos a la población joven</t>
  </si>
  <si>
    <t>SL Kennedy</t>
  </si>
  <si>
    <t>412. Diseñar e implementar una solución tecnológica que facilite la participación de la ciudadanía en la gestión y oferta institucional</t>
  </si>
  <si>
    <t xml:space="preserve">34.Implementar (1) una estrategia de  innovación social que permita la  construcción de acciones  transectoriales para aprender y responder a las necesidades emergentes de los territorios de Bogotá y de ésta con la Región Central.
</t>
  </si>
  <si>
    <t>3. Entregar a  19563 jóvenes transferencias monetarias condicionadas en el marco de la estrategia de oportunidades juveniles</t>
  </si>
  <si>
    <t>SL Santa Fe la Candelaria</t>
  </si>
  <si>
    <t>481. Aumentar 5 puntos en la calificación del índice distrital de servicio a la ciudadanía, de la Secretaría Distrital de Integración Social</t>
  </si>
  <si>
    <t xml:space="preserve">35.Garantizar la eficiencia y la eficacia  ambiental, logística, operativa y de gestión documental de la entidad, para la  oportuna prestación de los servicios  sociales incluyendo componentes que demanden la reformulación de los programas.
</t>
  </si>
  <si>
    <t>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</si>
  <si>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SL Suba</t>
  </si>
  <si>
    <t>484. Aumentar en un 43% la inspección y vigilancia en los servicios y programas prestados por la Secretaria Distrital de Integración Social que cuentan con estándares de calidad</t>
  </si>
  <si>
    <t xml:space="preserve">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</si>
  <si>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5. Atender el 100% de jóvenes y adolescentes con sanciones no privativas de la libertad que requieran el apoyo para el restablecimiento de sus derechos a través de Centros Forjar</t>
  </si>
  <si>
    <t>SL Usaquén</t>
  </si>
  <si>
    <t>513. Garantizar la eficiencia y la eficacia ambiental, logística, operativa y de gestión documental de la entidad, para la oportuna prestación de los servicios sociales incluyendo componentes que demanden la reformulación de los programas</t>
  </si>
  <si>
    <t xml:space="preserve">37. Aumentar en un 43% la inspección y  vigilancia en los servicios y programas  prestados por la Secretaría Distrital de Integración Social que cuentan con estándares de calidad.
</t>
  </si>
  <si>
    <t>SL Bosa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</si>
  <si>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</si>
  <si>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38.Aumentar 5 puntos en la calificación del  índice distrital de servicio a la ciudadanía,  de la Secretaría Distrital de Integración
Social
</t>
  </si>
  <si>
    <t>1. Modernizar y mantener el 100% de la Infraestructura tecnológica de la Entidad para garantizar la operación de la Secretaría</t>
  </si>
  <si>
    <t>SL Usme-Sumapaz</t>
  </si>
  <si>
    <t>545. Fortalecer procesos territoriales en las 20 localidades, a partir de la Estrategia Territorial Social - ETIS, vinculando instancias de participación local, formas organizativas solidarias y comunitarias de la ciudadanía</t>
  </si>
  <si>
    <t>39.Diseñar e implementar una  estrategia de focalización  ajustada a las realidades poblacionales y territoriales en el  marco de la Estrategia Territorial  Integral Social - ETIS</t>
  </si>
  <si>
    <t>2. Actualizar y mantener el 100% de los sistemas de información de la entidad para contar con información accesible, confiable y oportuna</t>
  </si>
  <si>
    <t>SL Barrios Unidos-Teusaquillo</t>
  </si>
  <si>
    <t>546. Implementar (1) una estrategia de innovación social que permita la construcción de acciones transectoriales para aprender y responder a las necesidades emergentes de los territorios de Bogotá y de ésta con la Región Central</t>
  </si>
  <si>
    <t xml:space="preserve">40.Diseñar e implementar una  solución tecnológica que facilite  la participación de la ciudadanía en la gestión y oferta  institucional
</t>
  </si>
  <si>
    <t>3. Construir 1 estrategia de gestión del conocimiento y la información</t>
  </si>
  <si>
    <t>SL Ciudad Bolívar</t>
  </si>
  <si>
    <t>No se asocia a metas Plan de Desarrollo</t>
  </si>
  <si>
    <t xml:space="preserve">41. Fortalecer el 100% de las  Comisarías de Familia en su estructura organizacional y su capacidad operativa, humana y  tecnológica, para garantizar a las  víctimas de violencia
</t>
  </si>
  <si>
    <t>4. Formular e implementar 1 estrategia de focalización en el marco de la Estrategia Territorial Integral Social - ETIS</t>
  </si>
  <si>
    <t>SL Engativá</t>
  </si>
  <si>
    <t xml:space="preserve">42. Identificar, caracterizar y acompañar con respuestas transectoriales a 500.000 hogares de jefatura femenina en situación de pobreza que se encuentran en la base maestra de Bogotá Solidaria en Casa. </t>
  </si>
  <si>
    <t>5. Asesorar técnicamente al 100% de las áreas  en la formulación y seguimiento de las políticas públicas, planes, programas, proyectos y gasto público</t>
  </si>
  <si>
    <t>SL Puente Aranda-Antonio Nariño</t>
  </si>
  <si>
    <t>43. Organizar y poner en marcha con otros sectores del Distrito manzanas del cuidado en el marco del Sistema Distrital del Cuidado tomando como infraestructura ancla ocho Centros de Desarrollo Comunitario de la SDIS.</t>
  </si>
  <si>
    <t>6. Cumplir el 100% del programa implementación y sostenibilidad del sistema de gestión de la Secretaría Distrital de Integración Social</t>
  </si>
  <si>
    <t>SL San Cristóbal</t>
  </si>
  <si>
    <t>44. Caracterizar a 33.000 jóvenes Ninis en riesgo social en el marco de la implementación RETO.</t>
  </si>
  <si>
    <t>7. Formular o actualizar 9 estándares de calidad de los servicios sociales de la Entidad</t>
  </si>
  <si>
    <t>SL Chapinero</t>
  </si>
  <si>
    <t>48.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</si>
  <si>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8. Implementar el 100% de la política de comunicación institucional</t>
  </si>
  <si>
    <t>SL Tunjuelito</t>
  </si>
  <si>
    <t>No se asocia a metas 2020-2024</t>
  </si>
  <si>
    <t>7744 - Generación de Oportunidades para el Desarrollo Integral de la Niñez y la Adolescencia de Bogotá</t>
  </si>
  <si>
    <t>Todas las metas 2020-2024</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</si>
  <si>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</si>
  <si>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</si>
  <si>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3. Atender a 18500 niñas niños y adolescentes con discapacidad, alteraciones en el desarrollo, restricciones médicas, pertenecientes a grupos étnicos y víctimas por el conflicto armado con enfoque diferencial y de género </t>
  </si>
  <si>
    <t>4. Consolidar 1 herramienta de medición de la atención integral a niñas, niños y adolescentes que permita la trazabilidad de la Ruta Integral de Atenciones desde la Gestación hasta la Adolescencia -RIAGA-</t>
  </si>
  <si>
    <t>5. Atender a 15000 niñas, niños y adolescentes del distrito en riesgo de trabajo infantil y violencias sexuales; y migrantes en riesgo de vulneración de sus derechos de manera flexible con enfoque diferencial y de género  </t>
  </si>
  <si>
    <t>6. Atender a 8300 niñas niños y adolescentes  víctimas y afectados por el conflicto armado en el marco del acuerdo de paz, la memoria, la convivencia y la reconciliación con enfoque diferencial y de género</t>
  </si>
  <si>
    <t>1. Beneficiar a 4.500 hogares mediante apoyos económicos</t>
  </si>
  <si>
    <t>2. Beneficiar el 100% de personas programadas mediante raciones de comida caliente en comedores comunitarios</t>
  </si>
  <si>
    <t>3. Implementar 2 comedores móviles para la entrega de comida caliente</t>
  </si>
  <si>
    <t>4. Beneficiar el 100% de personas programadas con la entrega de apoyos alimentarios mediante bonos canjeables por alimentos y apoyos en especie</t>
  </si>
  <si>
    <t>5. Entregar el 100% de kits alimentarios  humanitarios programados para atender necesidades poblacionales territoriales</t>
  </si>
  <si>
    <t>6. Entregar el 100% de ayudas humanitarias dirigidas a atender emergencias sociales</t>
  </si>
  <si>
    <t xml:space="preserve">7. Fortalecer las capacidades de 1.200 profesionales vinculados a la prestación de los servicios sociales de la Secretaría, en acciones de vigilancia nutricional </t>
  </si>
  <si>
    <t>8. Orientar a 36.000 personas frente a la promoción de estilos de vida saludable con énfasis alimentación, nutrición y actividad física</t>
  </si>
  <si>
    <t>9. Formular e implementar una estrategia de inclusión social</t>
  </si>
  <si>
    <t>10. Implementar 1 estrategia de agricultura urbana orgánica, manejo, disposición y aprovechamiento de residuos sólidos para los servicios sociales de la Secretaría.</t>
  </si>
  <si>
    <t>11. 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</si>
  <si>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Bogotá</t>
  </si>
  <si>
    <t>1. Implementar el 100 por ciento de las soluciones en materia de servicios logísticos para la atención eficiente y oportuna de las necesidades operativas de la Entidad</t>
  </si>
  <si>
    <t>2. Implementar el 48 por ciento del Sistema Interno de Gestión Documental y Archivo</t>
  </si>
  <si>
    <t>3. Gestionar la implementación del 100 por ciento de los lineamientos Ambientales en las Unidades Operativas activas de la Entidad</t>
  </si>
  <si>
    <t>4. Contar con el 100 por ciento del Recurso Humano acorde a las necesidades de la Entidad</t>
  </si>
  <si>
    <t>5. Realizar 1 proceso de Rediseño Institucional para ajustar la estructura organizacional y la planta de personal a las necesidades de la SDIS</t>
  </si>
  <si>
    <t>6. Implementar el 100 por ciento del plan de acción del  Sistema de Seguridad y Salud en el Trabajo</t>
  </si>
  <si>
    <t>7. Implementar el 100 por ciento del plan de acción de la política pública de gestión y desarrollo integral del Talento Humano en la SDIS</t>
  </si>
  <si>
    <t xml:space="preserve">1. Diseñar 1 estrategia de territorios cuidadores  </t>
  </si>
  <si>
    <t>2. Caracterizar 412 territorios de Bogotá  de acuerdo a   las necesidades de las familias  en condición de pobreza, vulnerabilidad y exclusión social</t>
  </si>
  <si>
    <t>3. Atender a 116418 personas,  de acuerdo a sus realidades  por servicios en  emergencia social, natural, antrópica, sanitaria y de vulnerabilidad inminente</t>
  </si>
  <si>
    <t>4. Fortalecer 20 redes comunitarias de cuidado y gestión del riesgo en las localidades</t>
  </si>
  <si>
    <t>1. Atender integralmente al 100% niños, niñas y adolescentes en los Centros Proteger</t>
  </si>
  <si>
    <t xml:space="preserve">2. Implementar un plan de acción para coordinar la implementación y el seguimiento de la PPPF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</si>
  <si>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</si>
  <si>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</si>
  <si>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1. Formar e Informar a 70000 niñas, niños, adolescentes, jóvenes y sus familias en derechos sexuales y derechos reproductivos con enfoque diferencial y de género</t>
  </si>
  <si>
    <t>2. Fortalecer las capacidades de 10000 agentes de cambio social, servidores públicos y contratistas de entidades públicas con enfoque diferencial y de género a través de la implementación de estrategias</t>
  </si>
  <si>
    <t xml:space="preserve">3. Implementar un plan de acción intra e interinstitucional para la promoción de los derechos sexuales y derechos reproductivos de niñas, niños, adolescentes y jóvenes </t>
  </si>
  <si>
    <t xml:space="preserve">4. Desarrollar una estrategia de comunicación para la prevención de la maternidad y la paternidad temprana,  embarazo en niñas menores de 14 años y la violencia sexual contra niñas, niños, adolescentes y jóvenes </t>
  </si>
  <si>
    <t>1. Implementar un modelo de inclusión social que permita la  vinculación de personas de los sectores sociales lgbti en vulnerabilidad  a la oferta de servicios sociales de la sdis</t>
  </si>
  <si>
    <t>2. Beneficiar a 7544 personas de los sectores lgbti identificadas en vulnerabilidad con apoyos económicos para la ampliación de capacidades</t>
  </si>
  <si>
    <t>3. Implementar un plan de acción para la transversalización de la política pública lgbti desde el sector social</t>
  </si>
  <si>
    <t>4. Poner en funcionamiento dos (2) nuevos centros comunitarios para la atención de personas de los sectores sociales lgbti en los territorios priorizados</t>
  </si>
  <si>
    <t>5. Brindar atención a 16000 personas de los sectores lgbti, sus familias y redes de apoyo desde los servicios sociales de la subdirección para asuntos lgbti y la estrategia territorial integral social</t>
  </si>
  <si>
    <t xml:space="preserve">1. Implementar una (1) estrategia territorial para el desarrollo de procesos de prevención y atención a la población en riesgo de habitar en calle </t>
  </si>
  <si>
    <t xml:space="preserve">2. Implementar una (1) estrategia de abordaje comunitaria del fenómeno de habitabilidad en calle dirigida al mejoramiento de la convivencia ciudadana </t>
  </si>
  <si>
    <t>3. Realizar 17000 atenciones  a ciudadanos y ciudadanas habitantes de calle a través de la estrategia móvil de abordaje en calle</t>
  </si>
  <si>
    <t>4. Atender 9795 ciudadanas y ciudadanos en riesgo y habitantes de calle mediante la mitigación de riesgos y daños asociados al fenómeno de habitabilidad en calle</t>
  </si>
  <si>
    <t>5. Desarrollar un (1) estrategia de seguimiento y monitoreo de las acciones que contribuyen con la implementación y articulación de la Política Pública Distrital para la Habitabilidad en Calle</t>
  </si>
  <si>
    <t>1. Identificar en el 100% de los territorios a intervenir con la estrategia, las dinámicas de segregación sociespacial</t>
  </si>
  <si>
    <t>2. Acompañar 27025 hogares pobres o en pobreza emergente</t>
  </si>
  <si>
    <t xml:space="preserve">3. Monitorear la movilidad social de 15000 hogares pobres o en pobreza emergente acompañados a través de la estrategia </t>
  </si>
  <si>
    <t>4. Apoyar la reactivación económica de 4000 personas adultas y sus familias con pobreza oculta, vulnerabilidad, fragilidad social o afectados por emergencia sanitaria, identificadas  en la estrategia</t>
  </si>
  <si>
    <t>1. Ofertar 92500 cupos para personas mayores en el servicio de apoyos económicos, proporcionándoles un ingreso económico para mejorar su autonomía y calidad de vida</t>
  </si>
  <si>
    <t>2. Vincular a 38300 personas mayores a procesos ocupacionales y de desarrollo humano a través de la atención integral en Centros Día</t>
  </si>
  <si>
    <t>3. Atender 940 personas mayores en procesos de autocuidado y dignificación a través de servicios de cuidado transitorio (día-noche)</t>
  </si>
  <si>
    <t>4. Atender 2800 personas mayores en servicios de cuidado integral y protección en modalidad institucionalizada</t>
  </si>
  <si>
    <t>5. Dinamizar en 20 localidades de Bogotá redes de cuidado comunitario entre las personas mayores y actores del territorio con la participación de 5000 personas</t>
  </si>
  <si>
    <t xml:space="preserve">6. Implementar el 100% de acciones del Plan de Acción de la Política Publica Social para el Envejecimiento y la Vejez </t>
  </si>
  <si>
    <t>7. Realizar 3 estudios que aporten las bases para la reformulación de la Política Pública Social para el Envejecimiento y la Vejez</t>
  </si>
  <si>
    <t xml:space="preserve">1. Atender 10000 cuidadores-as en la estrategia territorial, para cuidadores y cuidadoras de personas con discapacidad, que contribuya al reconocimiento socioeconómico y redistribución de roles en el marco del Sistema Distrital de Cuidado
</t>
  </si>
  <si>
    <t xml:space="preserve">2. Atender 4275 personas con discapacidad, sus familias y cuidadores-as en los servicios sociales a cargo del proyecto, a través de procesos de articulación transectorial
</t>
  </si>
  <si>
    <t xml:space="preserve">3. Incrementar a 2561 personas con discapacidad, sus familias y cuidadores-as en procesos de inclusión en los entornos educativo y productivo con enfoque territorial y diferencial, en el marco de una articulación transectorial
</t>
  </si>
  <si>
    <t xml:space="preserve">4. Contribuir en una (1) Política Pública de Discapacidad en el Distrito Capital, en su reformulación e implementación mediante el desarrollo de acciones interseccionales con otras políticas públicas para favorecer la inclusión de las personas con discapacidad, sus cuidadoras y cuidadores
</t>
  </si>
  <si>
    <t xml:space="preserve">5. Brindar a 3200 personas con discapacidad, sus familias y cuidadores-as apoyo en el desarrollo de sus competencias orientadas a la inclusión social, en el marco de una articulación transectorial
</t>
  </si>
  <si>
    <t>Todas las metas del proyecto</t>
  </si>
  <si>
    <t>No se asocia a meta proyecto de inversión</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</si>
  <si>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</si>
  <si>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</si>
  <si>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</si>
  <si>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</si>
  <si>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</si>
  <si>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</si>
  <si>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</si>
  <si>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</si>
  <si>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</si>
  <si>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2022</t>
  </si>
  <si>
    <t>EJECUTADO 30 JUNIO</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</si>
  <si>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</si>
  <si>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</si>
  <si>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Mensual</t>
  </si>
  <si>
    <t>0,28</t>
  </si>
  <si>
    <t>7564- Atender oportunamente el 100% de las víctimas de violencia intrafamiliar</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</si>
  <si>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</si>
  <si>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</si>
  <si>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Anual</t>
  </si>
  <si>
    <t>NA</t>
  </si>
  <si>
    <t>7565-Construir 1 Centro de Protección para Adulto Mayor que cumpla la normatividad vigente entre 2020 y 2024</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</si>
  <si>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</si>
  <si>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</si>
  <si>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6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</si>
  <si>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</si>
  <si>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</si>
  <si>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</si>
  <si>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</si>
  <si>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</si>
  <si>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</si>
  <si>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</si>
  <si>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</si>
  <si>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0,20</t>
  </si>
  <si>
    <t>0,03</t>
  </si>
  <si>
    <t>7730-Promover 16 alianzas estratégicas para generar medios de vida, procesos de participación y de fortalecimiento dirigidos a la población de flujos migratorios mixtos</t>
  </si>
  <si>
    <t>Trimestral</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</si>
  <si>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</si>
  <si>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</si>
  <si>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</si>
  <si>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7733-Gestionar el 100% de las peticiones ciudadanas allegadas a través de los canales de interacción dispuestos por la SDIS</t>
  </si>
  <si>
    <t>7733-Implementar el 100% de las acciones del plan de acción de la Política Pública de Transparencia de la Secretaría Distrital de Integración Social</t>
  </si>
  <si>
    <t>7733-Realizar el análisis de la gestión al 100% de las políticas públicas que lidera la SDIS</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</si>
  <si>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</si>
  <si>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</si>
  <si>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0,30</t>
  </si>
  <si>
    <t>7735-Fortalecer  técnica y/o financieramente 100 procesos territoriales y organizaciones sociales</t>
  </si>
  <si>
    <t xml:space="preserve">anual </t>
  </si>
  <si>
    <t>7735-Diseñar e implementar Una (1) estratégia de innovación social</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</si>
  <si>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</si>
  <si>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</si>
  <si>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</si>
  <si>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</si>
  <si>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0,25</t>
  </si>
  <si>
    <t>7740-Diseñar e implementar  1 estrategia de comunicación y difusión de los servicios sociales dirigidos a la población joven</t>
  </si>
  <si>
    <t>7740-Entregar a 19720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</si>
  <si>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</si>
  <si>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26,31%</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</si>
  <si>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</si>
  <si>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</si>
  <si>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</si>
  <si>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7741-Actualizar y mantener el 100% de los sistemas de información de la entidad para contar con información accesible, confiable y oportuna</t>
  </si>
  <si>
    <t>7741-Construir 1 estrategia de gestión del conocimiento y la información</t>
  </si>
  <si>
    <t>0,70</t>
  </si>
  <si>
    <t>0,45</t>
  </si>
  <si>
    <t>7741-Formular e implementar 1 estrategia de focalización en el marco de la Estrategia Territorial Integral Social - ETIS</t>
  </si>
  <si>
    <t>0,75</t>
  </si>
  <si>
    <t>7741-Asesorar técnicamente al 100% de las áreas  en la formulación y seguimiento de las políticas públicas, planes, programas, proyectos y gasto público</t>
  </si>
  <si>
    <t>7741-Cumplir el 100% del programa implementación y sostenibilidad del sistema de gestión de la Secretaría Distrital de Integración Social</t>
  </si>
  <si>
    <t>7741-Formular o actualizar 9 estándares de calidad de los servicios sociales de la Entidad</t>
  </si>
  <si>
    <t>7741-Implementar el 100% de la política de comunicacion institucional</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</si>
  <si>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</si>
  <si>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</si>
  <si>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0,65</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</si>
  <si>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</si>
  <si>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18500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</si>
  <si>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</si>
  <si>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0,40</t>
  </si>
  <si>
    <t>7744-Atender a 15000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</si>
  <si>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</si>
  <si>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</si>
  <si>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</si>
  <si>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</si>
  <si>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</si>
  <si>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7745-Implementar 2 comedores móviles para la entrega de comida caliente</t>
  </si>
  <si>
    <t>7745-Beneficiar el 100% de personas programadas con la entrega de apoyos alimentarios mediante bonos canjeables por alimentos y apoyos en especie</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</si>
  <si>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</si>
  <si>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</si>
  <si>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</si>
  <si>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36.000 personas frente a la promoción de estilos de vida saludable con énfasis alimentación, nutrición y actividad física</t>
  </si>
  <si>
    <t>7745-Formular e implementar una estrategia de inclusión social</t>
  </si>
  <si>
    <t>0,60</t>
  </si>
  <si>
    <t>0,46</t>
  </si>
  <si>
    <t>7745-Implementar 1 estrategia de agricultura urbana orgánica, manejo, disposición y aprovechamiento de residuos sólidos para los servicios sociales de la Secretaría.</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</si>
  <si>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</si>
  <si>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</si>
  <si>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</si>
  <si>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</si>
  <si>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</si>
  <si>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7748-Gestionar la implementación del 100 por ciento de los lineamientos Ambientales en las Unidades Operativas activas de la Entidad</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</si>
  <si>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</si>
  <si>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</si>
  <si>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</si>
  <si>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</si>
  <si>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</si>
  <si>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</si>
  <si>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</si>
  <si>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</si>
  <si>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</si>
  <si>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</si>
  <si>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</si>
  <si>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</si>
  <si>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0,50</t>
  </si>
  <si>
    <t>0,34</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</si>
  <si>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</si>
  <si>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</si>
  <si>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</si>
  <si>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</si>
  <si>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</si>
  <si>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1,00</t>
  </si>
  <si>
    <t>0,22</t>
  </si>
  <si>
    <t xml:space="preserve">7753-Desarrollar una estrategia de comunicación para la prevención de la maternidad y la paternidad temprana,  embarazo en niñas menores de 14 años y la violencia sexual contra niñas, niños, adolescentes y jóvenes </t>
  </si>
  <si>
    <t>suma</t>
  </si>
  <si>
    <t>0,10</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</si>
  <si>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</si>
  <si>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</si>
  <si>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0,09</t>
  </si>
  <si>
    <t>7756-Beneficiar a 7544 personas de los sectores lgbti identificadas en vulnerabilidad con apoyos económicos para la ampliación de capacidades</t>
  </si>
  <si>
    <t>7756-Implementar un plan de acción para la transversalización de la política pública lgbti desde el sector social</t>
  </si>
  <si>
    <t>7756-Poner en funcionamiento dos (2) nuevos centros comunitarios para la atención de personas de los sectores sociales lgbti en los territorios priorizados</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</si>
  <si>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</si>
  <si>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</si>
  <si>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</si>
  <si>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0,33</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</si>
  <si>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</si>
  <si>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</si>
  <si>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</si>
  <si>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</si>
  <si>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</si>
  <si>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</si>
  <si>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</si>
  <si>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</si>
  <si>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</si>
  <si>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</si>
  <si>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</si>
  <si>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</si>
  <si>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38300 personas mayores a procesos ocupacionales y de desarrollo humano a través de la atención integral en Centros Día</t>
  </si>
  <si>
    <t>7770-Atender 940 personas mayores en procesos de autocuidado y dignificación a través de servicios de cuidado transitorio (día-noche)</t>
  </si>
  <si>
    <t>7770-Atender 2800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</si>
  <si>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</si>
  <si>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</si>
  <si>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</si>
  <si>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</si>
  <si>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10000 cuidadores-as en la estrategia territorial, para cuidadores y cuidadoras de personas con discapacidad, que contribuya al reconocimiento socioeconómico y redistribución de roles en el marco del Sistema Distrital de Cuidado</t>
  </si>
  <si>
    <t>7771-Atender 4275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</si>
  <si>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</si>
  <si>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</si>
  <si>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0,47</t>
  </si>
  <si>
    <t>7771-Brindar a 3200 personas con discapacidad, sus familias y cuidadores-as apoyo en el desarrollo de sus competencias orientadas a la inclusión social, en el marco de una articulación transectorial</t>
  </si>
  <si>
    <t>PROCESO PLANEACIÓN ESTRATÉGICA
FORMATO FORMULACIÓN Y SEGUIMIENTO DEL PLAN DE ACCIÓN INSTITUCIONAL INTEGRADO</t>
  </si>
  <si>
    <t xml:space="preserve">Código: FOR-PE-001 </t>
  </si>
  <si>
    <t>Versión: 4</t>
  </si>
  <si>
    <t>Fecha: Memo I2021031667 - 20/10/2021</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</si>
  <si>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</si>
  <si>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</si>
  <si>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</si>
  <si>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</si>
  <si>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</si>
  <si>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</si>
  <si>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</si>
  <si>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</si>
  <si>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</si>
  <si>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t xml:space="preserve">PLAN DE ACCIÓN INSTITUCIONAL VIGENCIA: </t>
  </si>
  <si>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</si>
  <si>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</si>
  <si>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</si>
  <si>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</si>
  <si>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</si>
  <si>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</si>
  <si>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</si>
  <si>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</si>
  <si>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</si>
  <si>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Seguimiento IV trimestre</t>
  </si>
  <si>
    <t>Consolidado año</t>
  </si>
  <si>
    <t>Meta plan de desarrollo</t>
  </si>
  <si>
    <t>Objetivo estratégico sectorial</t>
  </si>
  <si>
    <t>Meta sectorial</t>
  </si>
  <si>
    <t>Política o componente MIPG</t>
  </si>
  <si>
    <t xml:space="preserve">Fuente de financiación </t>
  </si>
  <si>
    <t>Plan de acción política pública asociada</t>
  </si>
  <si>
    <t>Número de Actividad / Acción</t>
  </si>
  <si>
    <t>Actividades / Acciones</t>
  </si>
  <si>
    <t>Meta Actividad/ Acción</t>
  </si>
  <si>
    <t>Suma programación anual</t>
  </si>
  <si>
    <t>Tendencia de meta</t>
  </si>
  <si>
    <t>Nombre del indicador de la meta</t>
  </si>
  <si>
    <t>Fórmula del indicador ó índice</t>
  </si>
  <si>
    <t>Fecha inicio
DD/MM/AAAA</t>
  </si>
  <si>
    <t>Fecha finalización
DD/MM/AAAA</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</si>
  <si>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</si>
  <si>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</si>
  <si>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</si>
  <si>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</si>
  <si>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</si>
  <si>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</si>
  <si>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</si>
  <si>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</si>
  <si>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</si>
  <si>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</si>
  <si>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</si>
  <si>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</si>
  <si>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</si>
  <si>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</si>
  <si>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</si>
  <si>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</si>
  <si>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</si>
  <si>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</si>
  <si>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</si>
  <si>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</si>
  <si>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</si>
  <si>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</si>
  <si>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Avance cualitativo
IV trimestre</t>
  </si>
  <si>
    <t>Programado meta</t>
  </si>
  <si>
    <t>Avance meta</t>
  </si>
  <si>
    <t>Porcentaje de avance</t>
  </si>
  <si>
    <t>Avance cualitativo</t>
  </si>
  <si>
    <t xml:space="preserve">Planeación Institucional </t>
  </si>
  <si>
    <t xml:space="preserve">Todas las Políticas Públicas </t>
  </si>
  <si>
    <t>Realizar acompañamiento y seguimiento al cumplimiento de los objetivos estratégicos institucionales y Sectoriales de las SDIS y el Sector de Integración social.</t>
  </si>
  <si>
    <t>Informe de seguimiento y acompañamiento a los Objetivos Estratégicos Institucionales de la SDIS y del Sector Social</t>
  </si>
  <si>
    <t xml:space="preserve">Número de Informes de seguimiento a los objetivos estratégicos elaborados </t>
  </si>
  <si>
    <t>31/12/2022</t>
  </si>
  <si>
    <t>No programado</t>
  </si>
  <si>
    <t>Informe del Seguimiento y acompañamiento a las metas, estrategias, programas y proyectos que permitan el cumplimiento de los objetivos estratégicos institucionales  y sectoriales .</t>
  </si>
  <si>
    <t>En el mes de mayo de 2022, se realizó el Informe de seguimiento al Plan Estratégico Institucional, con corte al primer trimestre 2022, el cual fue publicado en la página web de la entidad y se encuentra disponible en la página web de la Entidad: https://www.integracionsocial.gov.co/images/_docs/2022/transparencia/planeacion/20220520_PEI_informe_seguimiento_trimestre_I_31032022_publicacion_web_for_pe_062_v0.pdf
Cabe mencionar que, en relación con la presente actividad, desde el Despacho se identifica que la misma es ejecutada desde otra dependencia (Dirección de Análisis y Diseño Estratégico), por lo cual para el siguiente trimestre se solicitará formalmente la eliminación de la misma.</t>
  </si>
  <si>
    <t>Se recomienda incluir la trazabilidad de firmas de quien elabora, revisa y aprueba. Adicionalmente, estas firmas deben gestionarse por una herramienta diferente a AZ Digital.</t>
  </si>
  <si>
    <t> </t>
  </si>
  <si>
    <t>Informe del Seguimiento y acompañamiento a las metas, estrategias, programas y proyectos que permitan el cumplimiento de los objetivos estratégicos institucionales  y sectoriales.</t>
  </si>
  <si>
    <t>11. Ajustar los servicios sociales para reducir la pobreza femenina. Focalizar y prestar los servicios sociales en los territorios que contribuyan a la reducción de la feminización de la pobreza.</t>
  </si>
  <si>
    <t>Elaborar el reporte mensual de personas en listados de priorización por servicio, modalidad o estrategia</t>
  </si>
  <si>
    <t>Reportes de personas en listados de priorización por servicio, modalidad o estrategia, elaborado.</t>
  </si>
  <si>
    <t>Número de reportes mensuales elaborados</t>
  </si>
  <si>
    <t>Reportes mensuales de personas en listados de priorización por servicio, modalidad o estrategia</t>
  </si>
  <si>
    <t>Durante el primer trimestre de 2022 se generaron los listados de focalización y priorización para los servicio que son usan herramientas de focalización según lo contemplado en el procedimiento y documento técnico de focalización.  Entre Enero y Marzo de 2022 fueron remitidas en listados de priorización 889.333 personas distribuidas en 252.222 en el mes de enero, 311.873 en el mes de febrero y 325.238 en el mes de marzo.</t>
  </si>
  <si>
    <t>No se generan observaciones por parte de la segunda línea de defensa</t>
  </si>
  <si>
    <t>Se generaron los listados de focalización y priorización para los servicios que usan herramientas de focalización según lo contemplado en el procedimiento y documento técnico de focalización.  En el segundo trimestre se remitieron personas en los listados de priorización de la siguiente manera: 
Abril:  338.579 
Mayo:  326.580 
Junio*: 298.293 
*A partir de Junio del 2022 se reportan las personas únicas enviadas durante el mes. Anteriormente, se reportaban el número total de personas enviadas en cada listado, sin importar si se enviaban mas de una vez durante el mes. 
Como soporte se anexa el archivo en excel que contiene el resumen de los tres reportes mensuales del número de personas priorizadas.</t>
  </si>
  <si>
    <t>Elaborar el documento técnico con el procedimiento de salida de los servicios sociales</t>
  </si>
  <si>
    <t>Avance en la elaboración del documento tecnico de procedimiento de salida de los servicios sociales</t>
  </si>
  <si>
    <t>(Documento tecnico de procedimiento de salida de los servicios sociales elaborados / documento tecnico de procedimiento de salida de los servicios sociales programados)*100</t>
  </si>
  <si>
    <t xml:space="preserve">Documento tecnico preliminar de procedimiento de salida de los servicios sociales 
</t>
  </si>
  <si>
    <t>Documento tecnico final de procedimiento de salida de los servicios sociales y listados de egreso de servicios sociales</t>
  </si>
  <si>
    <t>Elaborar el Documento de resultados de la evaluación del servicio de apoyos económicos para la juventud</t>
  </si>
  <si>
    <t>Avance en la elaboración del documento de resultados de evaluación al servicio apoyos económicos para la juventud</t>
  </si>
  <si>
    <t>(documento de resultados de evaluación al servicio apoyos económicos para la juventud elaborados / documento e resultados  de evaluación al servicio apoyos económicos para la juventud programados)*100%</t>
  </si>
  <si>
    <t>Documento metodológico de evaluación del servicio apoyos economicos para la juventud</t>
  </si>
  <si>
    <t>Documento de resultados evaluación del servicio de apoyos económicos para la juventud</t>
  </si>
  <si>
    <t>Elaborar el documento propuesta de actualización de indice de pobreza multidimensional</t>
  </si>
  <si>
    <t>Avance en la elaboración del documento de actualización de indice de pobreza multidimensional</t>
  </si>
  <si>
    <t>(documento propuesta de actualización Indice de Pobreza Multidimensional elaborados / documento propuesta de actualización Indice de Pobreza Multidimensional programados)*100%</t>
  </si>
  <si>
    <t>Documento preliminar propuesta de actualización Indice de Pobreza Multidimensional</t>
  </si>
  <si>
    <t>Documento final propuesta de actualización Indice de Pobreza Multidimensional</t>
  </si>
  <si>
    <t>Realizar el Informe semestral de alertas identificadas sobre la ejecución de los planes de acción de las políticas públicas que lidera o en las participa la SDIS</t>
  </si>
  <si>
    <t>Informes de alertas identificadas sobre la ejecución de los planes de acción de las políticas públicas que lidera o en las participa la SDIS, elaborados</t>
  </si>
  <si>
    <t>Número de Informes de alertas sobre la ejecución de los planes de acción de las políticas públicas elaborados</t>
  </si>
  <si>
    <t>Un informe con las alertas identificadas sobre la ejecución de los planes de acción de las políticas públicas que lidera o participa la SDIS</t>
  </si>
  <si>
    <t>Durante el segundo trimestre 2022 se realizó el análisis de los planes de acción de las políticas públicas que lidera o en las que participa la SDIS a través del seguimiento al  cumplimiento de metas de aciones y productos y del avance en la ejecución presupuestal con corte a 31 de marzo de la presente vigencia. Del mismo modo, se remitó el informe a los directivos líderes de meta para que tomen las decisiones a las que haya lugar.</t>
  </si>
  <si>
    <t>Se recomienda incluir la trazabilidad de firmas de quien elabora, revisa y aprueba. Adicionalmente, estas firmas deben gestionarse por una herramienta diferente a AZ Digital. 13/07/2022 Se ajusta la evidencia conforme a las observaciones.</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</si>
  <si>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</si>
  <si>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 xml:space="preserve">Elaborar el reporte de seguimiento al plan de continuidad del negocio </t>
  </si>
  <si>
    <t>Porcentaje de avance en el seguimiento a la implementacion del Plan de Continuidad del Negocio</t>
  </si>
  <si>
    <t>(Número de reportes de seguimiento al plan de continuidad del negocio elaborados / Número de reportes de seguimiento al plan de continuidad del negocio programados) *100</t>
  </si>
  <si>
    <t>Matriz de Plan de Continuidad del Negocio elaborada</t>
  </si>
  <si>
    <t>Durante el primer semestre de 2022 se realizó la revisión documental y normativa lo que llevó a realizar ajustes en la construcción de los componentes del Sistema de Gestión de Continuidad de Negocio y manejo de crisis, y para ello se planteó la actualización del Informe de Análisis al Impacto al negocio -BIA, el plan de continuidad y la construcción de los planes de continuidad por dependencia.</t>
  </si>
  <si>
    <t xml:space="preserve">Reporte de seguimiento a la implementacion del Plan de continuidad del negocio </t>
  </si>
  <si>
    <t>No se asocia a metas 2020-2025</t>
  </si>
  <si>
    <t xml:space="preserve">Control Interno </t>
  </si>
  <si>
    <t>Auditoria y control</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</si>
  <si>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</si>
  <si>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elaborados</t>
  </si>
  <si>
    <t>Numero de reportes de planes de mejoramiento a cargo de la DADE y sus subdirecciones tecnicas realizados</t>
  </si>
  <si>
    <t>Reporte de seguimiento de las acciones de mejora a cargo de la DADE y sus subdirecciones tecnicas, con sus respectivas evidencias</t>
  </si>
  <si>
    <t xml:space="preserve">Durante el primer trimestre de 2022 se realizó el reporte de seguimiento a las acciones de mejora de la Direccion de Análisis y Diseño Estratégico, Subdirección de Diseño, Evaluación y Sistematización y Subdirección de Investigación e Información, en el que se indicó las acciones con cumplimiento a la fecha de las tres dependencias, con sus correspondientes soportes. </t>
  </si>
  <si>
    <t xml:space="preserve">Durante el segundo trimestre de 2022 se realizó el reporte de seguimiento a las acciones de mejora de la Direccion de Análisis y Diseño Estratégico, Subdirección de Diseño, Evaluación y Sistematización y Subdirección de Investigación e Información, con corte a 14 de junio de 2022, en el que se indicó las acciones con cumplimiento a la fecha de las tres dependencias, con sus correspondientes soportes. </t>
  </si>
  <si>
    <t>Elaborar el reporte de divulgación de las recomendaciones generadas por la Veeduría Distrital</t>
  </si>
  <si>
    <t>Porcentaje de informes de recomendaciones de la Veeduría Distrital divulgados a los responsables</t>
  </si>
  <si>
    <t>(Número de informes de recomendaciones de la Veeduría Distrital divulgados a los responsables / Número de informes de recomendaciones de la Veeduría Distrital recibidos) *100</t>
  </si>
  <si>
    <t xml:space="preserve">Reporte de divulgaciones a los responsables por correo electronico de las recomendaciones de los informes de la Veeduria Distrital </t>
  </si>
  <si>
    <t>Durante el segundo trimestre de 2022 se realizó la divulgación del informe de la veeduria cuyo tema fue "“La pobreza, la feminización de la pobreza y la movilidad social en Bogotá, una apuesta estratégica del PDD 2020-2024: análisis y recomendaciones” por parte del Despacho a todas las áreas de la entidad.  Así mismo, la dade realizó la respectiva gestión en su competencia.</t>
  </si>
  <si>
    <t>Elaborar el informe semestral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</si>
  <si>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Informes de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 elaborados</t>
  </si>
  <si>
    <t>Número de Informes de alertas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</si>
  <si>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Un informe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</si>
  <si>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Se realiza y presenta un informe semestral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t>
  </si>
  <si>
    <t>01. Un diagnóstico sobre las capacidades físicas, tecnológicas, administrativas y operativas para cada una de las entidades que componen el sector de integración social.  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</si>
  <si>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 xml:space="preserve">40.Diseñar e implementar una  solución tecnológica que facilite  la participación de la ciudadanía en la gestión y oferta  institucional_x000D_
</t>
  </si>
  <si>
    <t>Cumplir con las metas del proyecto de inversión 7741</t>
  </si>
  <si>
    <t>% de numero de metas cumplidas con el avance programado para el trimestre</t>
  </si>
  <si>
    <t>(No. Metas cumplidas / No. metas programadas en el trimestre)*100%</t>
  </si>
  <si>
    <t>Reportes SPI del trimestre</t>
  </si>
  <si>
    <t>Reporta equipo analistas SDES</t>
  </si>
  <si>
    <t>El equipo de analistas de la Subdirección de Diseño, Evaluación y Sistematización, reporta un cumplimiento del 100% de acuerdo con lo programado para el trimestre</t>
  </si>
  <si>
    <t>Cumplir con las metas del Plan de Ajuste y Sostenibilidad MIPG: Políticas Planeación Institucional, Racionalización de Trámites, Gestión de Información Estadística, Gestión del Conocimiento</t>
  </si>
  <si>
    <t>porcentaje de cumplimiento de las metas del Plan de Ajuste y Sostenibilidad MIPG Políticas: Planeación Institucional, Racionalización de Trámites, Gestión de Información Estadística, Gestión del Conocimiento de acuerdo con lo programado con corte al periodo reportado</t>
  </si>
  <si>
    <t>(No. Metas cumplidas de acuerdo con lo programado en el trimestre / No. metas programadas en el trimestre)*100</t>
  </si>
  <si>
    <t>Seguimiento Plan de Ajuste MIPG del Trimestre - Carpeta de evidencias del Plan</t>
  </si>
  <si>
    <t>El plan de ajuste y sostenibilidad MIPG reporta un cumplimiento del 100% para las políticas de: Gestión del Conocimiento, Planeación Institucional, Gestión de información estadísitica y Racionalización de trámites</t>
  </si>
  <si>
    <t>El plan de ajuste y sostenibilidad MIPG reporta el siguiente cumplimiento: Planeación Institucional 100%, Racionalización de Trámites 50%, Gestión de Información Estadística 100%, Gestión del Conocimiento 100%</t>
  </si>
  <si>
    <t>02. Formular un plan de trabajo de cada una de las entidades que componen el sector integración social que contenga las acciones dirigidas a fortalecer las necesidades identificadas en los diagnósticos. 3. Cumplir el 100% de las actividades programadas en</t>
  </si>
  <si>
    <t>Plan de Austeridad _x000D_
Plan Institucional de Gestión Ambiental PIGA</t>
  </si>
  <si>
    <t>Realizar los informes de resultados de implementación del Plan Institucional de Gestión Ambiental - PIGA, de la Secretaría Distrital de Integración Social</t>
  </si>
  <si>
    <t>Informes de implementación del plan de acción PIGA 2022 elaborados.</t>
  </si>
  <si>
    <t>N° de Informes de implementación del plan de acción PIGA 2022 elaborados / N° de Informes de implementación del plan de acción PIGA 2022 programados</t>
  </si>
  <si>
    <t>Informe de implementación del plan de acción PIGA 2022 I Semestre.</t>
  </si>
  <si>
    <t>Informe de implementación del plan de acción PIGA 2022 II Semestre.</t>
  </si>
  <si>
    <t xml:space="preserve">35.Garantizar la eficiencia y la eficacia  ambiental, logística, operativa y de gestión documental de la entidad, para la  oportuna prestación de los servicios  sociales incluyendo componentes que demanden la reformulación de los programas._x000D_
</t>
  </si>
  <si>
    <t>Elaborar las actas de las Sesiones de acuerdo a lo reglamentado por la resolución de conformación  el Comité de Contratación.</t>
  </si>
  <si>
    <t>Sesiones de comité de contratación desarrollados</t>
  </si>
  <si>
    <t>(N° de sesiones  de comité de contratación desarrolladas / N° sesiones  de comité de contratación   programadas para la vigencia  2021) * 100</t>
  </si>
  <si>
    <t>1 acta por mes (enero ,febrero, marzo)</t>
  </si>
  <si>
    <t>Se han desarrollado las reunioes de acuerdo a lo definido en el indicador, 1 para cada mes, se reportan 3 actas de los meses Enero, Febrero  y Marzo 2022.</t>
  </si>
  <si>
    <t>1 acta por mes (abril, mayo, junio)</t>
  </si>
  <si>
    <t>Se han desarrollado las reuniones de Comité de Contratación de acuerdo a lo definido en el indicador, 1 acta por mes de reporte, se reportan los meses de abril. Mayo y junio.</t>
  </si>
  <si>
    <t>1 acta por mes (julio, agosto, septiembre)</t>
  </si>
  <si>
    <t>1 acta por mes (octubre, noviembre, diciembre)</t>
  </si>
  <si>
    <t>Cumplir con las metas del Plan de Ajuste y Sostenibilidad MIPG para las Políticas Fortalecimiento organizacional y Componente ambiental</t>
  </si>
  <si>
    <t>Nivel porcentual de cumplimiento de las metas del Plan de Ajuste y Sostenibilidad MIPG Políticas: Fortalecimiento organizacional y Componente ambiental</t>
  </si>
  <si>
    <t>El plan de ajuste y sostenibilidad MIPG reporta un cumplimiento del 100% para el componente ambiental y 100% para la política de fortalecimiento institucional</t>
  </si>
  <si>
    <t>El plan de ajuste y sostenibilidad MIPG reporta el siguiente cumplimiento: Fortalecimiento Institucional 100%, Componente ambiental 100%</t>
  </si>
  <si>
    <t>Cumplir con las metas del proyecto de inversión 7748</t>
  </si>
  <si>
    <t xml:space="preserve">Las alertas se generarán desde el equipo de analistas </t>
  </si>
  <si>
    <t>Cumplir con las metas del proyecto de inversión 7565</t>
  </si>
  <si>
    <t xml:space="preserve">11. Beneficiar el 100% de personas programadas con la entrega de apoyos alimentarios mediante bonos canjeables por alimentos y apoyos en especie._x000D_
</t>
  </si>
  <si>
    <t>Realizar la formulación del Plan de Nutrición y abastecimiento de la SDIS</t>
  </si>
  <si>
    <t>Plan de Nutrición y Abastecimiento formulado</t>
  </si>
  <si>
    <t>Avance porcentual en la formulación del Plan de Nutrición y abastecimiento de la SDIS</t>
  </si>
  <si>
    <t xml:space="preserve">Documento del Plan de Nutrición y Abastecimiento </t>
  </si>
  <si>
    <t>Durante el primer trimestre 2022 se elaboró el documento programado bajo la denominación "Plan Institucional de Nutrición y Abastecimiento - PINA". Dicho documento se construyó con las áreas transversales de la Dirección de Nutrición y Abastecimiento y las subdirecciones técnicas de Abastecimiento y Nutrición. Se diseñó formato para la elaboración del Plan Operativo, el cual facilitará la implementación y seguimiento del PINA.</t>
  </si>
  <si>
    <t>Elaborar del Plan de compras relacionado con alimentos de la SDIS</t>
  </si>
  <si>
    <t>Plan de compras relacionado con alimentos elaborado</t>
  </si>
  <si>
    <t>Avance porcentual en la elaboración del Plan de compras relacionado con alimentos</t>
  </si>
  <si>
    <t>Documento del Plan de compras relacionado con alimentos elaborado</t>
  </si>
  <si>
    <t>La Dirección de Nutrición y Abastecimiento cuenta con un Plan de Compras de Alimentos de la SDIS, que corresponde al Plan Anual de Adquisiciones PAA para cada vigencia. Según lo estipulado en el artículo 3 del Decreto 1510 de 2013, compilado en el Decreto 1082 de 2015, “Plan Anual de Adquisiciones es el plan general de compras al que se refiere el artículo 74 de la Ley 1474 de 2011 y el plan de compras al que se refiere la Ley Anual de Presupuesto.</t>
  </si>
  <si>
    <t>Se recomienda incluir la trazabilidad de firmas de quien elabora, revisa y aprueba. Adicionalmente, estas firmas deben gestionarse por una herramienta diferente a AZ Digital</t>
  </si>
  <si>
    <t>Cumplir con las metas del proyecto de inversión 7745</t>
  </si>
  <si>
    <t>18. Implementar los planes de acción de las políticas públicas del distrito</t>
  </si>
  <si>
    <t>7564 - Mejoramiento de la capacidad de respuesta institucional de las comisarías de familia en Bogotá
7752 - Contribución a la protección de los derechos de las familias especialmente de sus integrantes afectados por la violencia intrafamiliar en la ciudad de Bogotá
7756 - Compromiso social por la diversidad en Bogotá
7771 - Fortalecimiento de las oportunidades de  inclusión de las personas con discapacidad y sus familias, cuidadores-as en Bogotá</t>
  </si>
  <si>
    <t>Todas las metas relacionadas con los proyectos de inversión 7564, 7752, 7756 y 771</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</si>
  <si>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</si>
  <si>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</si>
  <si>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</si>
  <si>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Informe de seguimiento a la implementación de las políticas públicas competencia de las Subdirecciones adscritas a la Dirección</t>
  </si>
  <si>
    <t>Se consolida un informe de seguimiento a la implementación de las Politicas Publicas en donde se plasma la puesta de la Dirección evidenciando las acciones desarrolladas en el marco de  la articulación de las tres politicas publicas en sinergia con cada una de las subdirecciones.</t>
  </si>
  <si>
    <t>Elaborar el informe de gestión del fortalecimiento de alta gobernanza y sus mecanismos articuladores para la implementación de las políticas públicas y servicios de las Subdirecciones adscritas a la Dirección</t>
  </si>
  <si>
    <t>Informes de gestión de fortalecimiento y articulación para la implementación de las políticas públicas y servicios de las Subdirecciones adscritas a la Dirección</t>
  </si>
  <si>
    <t>Número de informes de gestión elaborados</t>
  </si>
  <si>
    <t>Informes de gestión de fortalecimiento y articulación para la implementación de las políticas públicas y servicios de las Subdirecciones adscritas a la Dirección del primer semestre de 2022</t>
  </si>
  <si>
    <t>Se consolida un informe que evidencia la puesta de la Dirección a partir de la alta gobernanza que permite avanzar en acciones desentralizadas buscando el desarrollo de apuestas colectivas que territorialicen acciones que permitan la prevalencia de derechos de las familias en su diversidad , los sectores LGBTI y la población con Discapacidad.</t>
  </si>
  <si>
    <t>Informes de gestión de fortalecimiento y articulación para la implementación de las políticas públicas y servicios de las Subdirecciones adscritas a la Dirección del segundo semestre de 2022</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</si>
  <si>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</si>
  <si>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</si>
  <si>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</si>
  <si>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</si>
  <si>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Se consolida un informe de seguimeitno contractual que evidencia el avance y la ejecución de los contratos celebrados por cada una de las subdirecciones que se encuentran adscritas a cargo de la DIF.</t>
  </si>
  <si>
    <t>Informe de seguimiento correspondiente al segundo semestre de 2022</t>
  </si>
  <si>
    <t>7744 - Generación de oportunidades para el desarrollo integral de la niñez y la adolescencia en Bogotá. 7770 - Compromiso con el envejecimiento activo y una Bogotá cuidadora e incluyente. 7771 - Fortalecimiento de las oportunidades de inclusión de las personas con discapacidad y sus familias, cuidadores/as en Bogotá. 7757 - Implementación de estrategias y servicios integrales para el abordaje del fenómeno de habitabilidad en calle en Bogotá D.C. 7564 - Mejoramiento de la capacidad de respuesta institucional de las comisarías de familia en Bogotá. 7740 - Generación "Jóvenes con derechos en Bogotá". 7752 - Contribución a la protección de los derechos de las familias especialmente de sus integrantes afectados por la violencia intrafamiliar en la ciudad de Bogotá. 7756 - Compromiso social por la diversidad en Bogotá. 7753 - Prevención de la maternidad y paternidad temprana en Bogotá.</t>
  </si>
  <si>
    <t>Todas las metas relacionadas con los proyectos 7744,7740,7564, 7770, 7756 y 7771</t>
  </si>
  <si>
    <t>Elaborar los informes de implementación y seguimiento de las políticas públicas poblacionales competencia de la SDIS</t>
  </si>
  <si>
    <t xml:space="preserve">
Un informe de implementación y seguimiento de cada política pública liderada por la SDIS de la vigencia anterior.</t>
  </si>
  <si>
    <t>Un informe de implementación y seguimiento de cada política pública liderada por la SDIS de la vigencia anterior.</t>
  </si>
  <si>
    <t>Informes de seguimiento de los planes de acción de las 6 políticas publicas lideradas por la SDIS</t>
  </si>
  <si>
    <t>Todas las metas relacionadas con los proyectos de inversión 7744, 7740, 7753, 7564, 7752,  7770, 7757, 7756, 7771</t>
  </si>
  <si>
    <t>Elaborar los informes de seguimiento a las acciones afirmativas en el marco de la implementación del artículo 66 del PDD por un nuevo contrato social y ambiental para la Bogotá del S.XXI</t>
  </si>
  <si>
    <t>Informes de seguimiento a PIAA de los grupos étnicos elaborados</t>
  </si>
  <si>
    <t>No. informes de seguimiento PIAA GE elaborados</t>
  </si>
  <si>
    <t>informes de seguimiento correspondientes al primer trimestre mes vencido</t>
  </si>
  <si>
    <t>Se hizo la consolidación del IV reporte trimestral de seguimiento 2021, de los planes de accion de la  Politica Publica de Mujeres y Equidad de Género y  al Plan de Accion de la Politica Publica de Actividades Sexuales Pagadas y la matriz unificada deporte de concertación del Plan de Igualdad de Oportunidades para la Equidad de Género y la Estrategia de Transversalización de Género del cuarto trimestre de 2021 . Iguamente se esta consolidando el I reporte de seguimiento a los planes de accion de las mismas politicas para la vigencia 2022.</t>
  </si>
  <si>
    <t>informe de seguimiento correspondiente al segundo trimestre mes vencido</t>
  </si>
  <si>
    <t xml:space="preserve"> Envío a la Subdirección de Asuntos Étnicos-SAE de la Secretaría Distrital de Gobierno de los reportes correspondientes al primer trimestre 2022.  El reporte correspondiente al segundo trimestre 2022 se encuentra en proceso de elaboración y consolidación. </t>
  </si>
  <si>
    <t>informe de seguimiento correspondiente al tercer trimestre mes vencido</t>
  </si>
  <si>
    <t>informe de seguimiento correspondiente al cuarto  trimestre mes vencido.</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</si>
  <si>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</si>
  <si>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Para este producto no se asocian metas 2020 -2024 teniendo en cuenta que las subdirecciones técnicas de la Dirección Poblacional son quienes tienen a cargo las  políticas públicas y proyecto de inversión y la acción realizada a cargo de la Dirección Poblacional consiste en la elaboración de informes que den cuenta de la gestión</t>
  </si>
  <si>
    <t>Realizar el reporte de seguimiento a las acciones intrasectoriales para el seguimiento de las políticas públicas de Mujer y Equidad de Género, de Atención a Víctimas del Conflicto Armado Interno, de Actividades Sexuales Pagas y de Prevención y Atención del Consumo de Sustancias Psicoactivas.</t>
  </si>
  <si>
    <t>Reportes de seguimiento a políticas públicas diferenciales acompañadas por la SDIS elaborados</t>
  </si>
  <si>
    <t>No. reportes de seguimiento elaborados</t>
  </si>
  <si>
    <t>informes de seguimiento (uno por cada política Mujer y Equidad de Género, de Atención a Víctimas del Conflicto Armado Interno, de Actividades Sexuales Pagas.</t>
  </si>
  <si>
    <t>Se hizo la consolidación del IV reporte trimestral de seguimiento 2021, de los planes de accion de la  Politica Publica de Mujeres y Equidad de Género y  al Plan de Accion de la Politica Publica de Actividades Sexuales Pagadas y la matriz unificada deporte de concertación del Plan de Igualdad de Oportunidades para la Equidad de Género y la Estrategia de Transversalización de Género del cuarto trimestre de 2021 . Iguamente se esta consolidando el I reporte de seguimiento a los planes de accion de las mismas politicas para la vigencia 2022.
Así mismo, se entrega informe 1 de la política pública de victimas del conflicto armado y el excel del seguimiento PAD 2021, este informe corresponde a la vigencia anterior conforme los plazos de reporte por parte de la entidad rectora ( Alta consejería de Paz, Víctimas y Reconciliación.</t>
  </si>
  <si>
    <t>Se recomienda unificar el documento descrito en las evidencias, teniendo en cuenta la evidencia registrada en la programación.</t>
  </si>
  <si>
    <t xml:space="preserve">Reportes de seguimiento:  Uno por cada política Mujer y Equidad de Género, de Atención a Víctimas del Conflicto Armado Interno, de Actividades Sexuales Pagas y de Prevención   Atención del Consumo de Sustancias Psicoactivas. </t>
  </si>
  <si>
    <t xml:space="preserve">Se entrega el 2o informe de avance de la política de víctimas del conflicto armado, se acompaña del reporte PAD I trimestre 2022, dado que la entidad se encuentra preparando el informe de seguimiento del II trimestre. Se entrega en este 2do informe, el I reporte de seguimiento 2022 a las matrices planes de accion de la PPMYEG y la PPASP, en este momento esta en proceso de elaboración y consolidación del II reporte trimestral de las dos politicas. Adicionalmente, se entrega informe de la política de prevención y atención al consumo de sustancias psicoactivas. </t>
  </si>
  <si>
    <t>Reportes de seguimiento: Uno por cada política Mujer y Equidad de Género, de Atención a Víctimas del Conflicto Armado Interno, de Actividades Sexuales Pagas.</t>
  </si>
  <si>
    <t>Reportes de seguimiento: Un por cada política Mujer y Equidad de Género, de Atención a Víctimas del Conflicto Armado Interno, de Actividades Sexuales Pagas y de Prevención y Prevención y Atención del Consumo de Sustancias Psicoactivas.</t>
  </si>
  <si>
    <t xml:space="preserve">todas las metas relacionadas con los proyectos de inversión de la Dirección Poblacional .  </t>
  </si>
  <si>
    <t>Elaborar el informe de seguimiento a la implementación del Sistema Distrital de Cuidado en los servicios sociales en las áreas adscritas a la Dirección Poblacional</t>
  </si>
  <si>
    <t>informes de seguimiento a la implementación de los servicios sociales y el Sistema Distrital de Cuidado</t>
  </si>
  <si>
    <t>No. informes de seguimiento elaborados</t>
  </si>
  <si>
    <t>Informe trimestral de seguimiento que da cuenta de la implementación de los servicios sociales y el Sistema Distrital de Cuidado</t>
  </si>
  <si>
    <t>Se realiza entrega del informe trimestral de seguimiento que da cuenta de la implementación de los servicios sociales y el sistema distrital de cuidado</t>
  </si>
  <si>
    <t xml:space="preserve">Articular los espacios de la Mesa Técnica Gestión Integral Social en el marco de las apuestas institucionales y el PDD para la transformación de los servicios sociales </t>
  </si>
  <si>
    <t xml:space="preserve">Porcentaje de actas elaboradas en la mesa técnica gestión integral social elaboradas </t>
  </si>
  <si>
    <t>(No. Actas por sesión elaboradas /No. sesiones programadas para el periodo)*100</t>
  </si>
  <si>
    <t xml:space="preserve">Actas elaboradas de acuerdo con las sesiones realizadas </t>
  </si>
  <si>
    <t xml:space="preserve">En el trimestre se realizaron 4 pre mesas técnicas; el 24 de enero, 22 febrero, 4  y 17 de marzo. </t>
  </si>
  <si>
    <t>En el trimestre se realizaron 3 mesas Gis; el 5 de mayo y 14 y 17 de junio.</t>
  </si>
  <si>
    <t>Realizar los informes de seguimiento contractual a los procesos a cargo de la Dirección Poblacional</t>
  </si>
  <si>
    <t>Informes de seguimiento contractual a los procesos a cargo de la Dirección Poblacional   elaborados</t>
  </si>
  <si>
    <t>informe de seguimiento correspondiente al primer semestre de 2022</t>
  </si>
  <si>
    <t>Se entrega informe de seguimiento primer trimestre de seguimiento contractual</t>
  </si>
  <si>
    <t>informe de seguimiento correspondiente al segundo semestre de 2022</t>
  </si>
  <si>
    <t xml:space="preserve">02. Formular un plan de trabajo de cada una de las entidades que componen el sector integración social que contenga las acciones dirigidas a fortalecer las necesidades identificadas en los diagnósticos. 3. Cumplir el 100% de las actividades programadas en los planes de trabajo definidos. 1. Un diagnóstico sobre las capacidades físicas, tecnológicas, administrativas y operativas para cada una de las entidades que componen el sector de integración social.  </t>
  </si>
  <si>
    <t>Gestión del sistema integrado - SIG</t>
  </si>
  <si>
    <t>Elaborar el Informe de actividades de implementación  del sistema de gestión en el marco del proceso Prestación de Servicios Sociales para la Inclusión Social</t>
  </si>
  <si>
    <t>Informes implementación del sistema de gestión elaborados</t>
  </si>
  <si>
    <t>N° de informes de implementación del sistema de gestión elaborados</t>
  </si>
  <si>
    <t xml:space="preserve">
Informe de implementación del sistema de gestión</t>
  </si>
  <si>
    <t>Se realiza informe avances más relevantes de la implementación del Sistema de 
Gestión del proceso Prestación de Servicios Sociales para la Inclusión Social, del primer trimester de la vigencia 2022, donde se muestran avances en los ítems de riesgos de gestión y corrupción, indicadores, control de documentos y otros.</t>
  </si>
  <si>
    <t>Se realiza informe avances más relevantes de la implementación del Sistema de Gestión del Proceso Prestación de Servicios Sociales para la Inclusión Social del segundo trimestre de la vigencia 2022, donde se muestran avances en los ítems de riesgos de gestión y corrupción, indicadores, control de documentos y otros.</t>
  </si>
  <si>
    <t>Elaborar los informes del Diseño e implementación de los contenidos desarrollados en la escuela territorial  de formación en enfoque territorial para servidores y contratistas de la SDIS</t>
  </si>
  <si>
    <t>Informes del diseño y la implementación de los contenidos desarrollados en la escuela territorial.</t>
  </si>
  <si>
    <t>No. de informes del diseño y la implementación de los contenidos desarrollados en  escuela territorial elaborados</t>
  </si>
  <si>
    <t>Informe semestral del diseño y la implementación de los contenidos desarrollados en  escuela territorial</t>
  </si>
  <si>
    <t xml:space="preserve">Durante el primer semestre se desarrollaron cuatro (4) sesiones sincrónicas y asincrónicas de Nuestra Escuela Territorial, dentro de los temas socializados se presentó la línea Técnica de la Estrategia Territorial Integral Social - ETIS 2022: eje estructural lectura de realidades y respuestas transectoriales e integradoras. La Dirección para la Inclusión y las Familias.  Atención a la población migrante, retornados y refugiados en Bogotá. Avances en la implementación del Sistema Distrital de Cuidado. 
El promedio de asistentes fue de 596 servidores/as, contratistas y colaboradores de la entidad, lo que evidencia el impacto que tiene el proceso en la entidad.   </t>
  </si>
  <si>
    <t xml:space="preserve">Elaborar los informes de acompañamiento a las subdirecciones locales </t>
  </si>
  <si>
    <t>Informes de acompañamiento a las subdirecciones locales</t>
  </si>
  <si>
    <t>No. De informes de acompañamiento a las SLIS elaborados</t>
  </si>
  <si>
    <t>Informe de acompañamiento a las SLIS</t>
  </si>
  <si>
    <t>Se realiza informe de acompañamiento a las localidades en el marco de la prestación de servicios sociales, realizando cuatro encuentros con los referentes locales de planeación, se efectuaron cuatro visitas a localidades y una serie de reuniones con DADE y las subdirecciones técnicas para adelantar sinergias con el fin de promover la mejora continua en la prestación de servicios sociales. También, se realiza un ejercicio de revisión y ajuste al instructivo de planeación operativa el cual se modificará y tendrá como nombre instructivo de seguimiento y autocontrol, INS-071 a la prestación de servicios sociale, con sus dos formatos asociados FOR-PSS-439 Y FOR-PSS-440.</t>
  </si>
  <si>
    <t xml:space="preserve">Realizar los informes ejecutivos de actividades realizadas por el area juridica de la Dirección Territorial relacionado con las activiades a desarrollar. </t>
  </si>
  <si>
    <t xml:space="preserve">Informes ejecutivos de actividades elaborados </t>
  </si>
  <si>
    <t>No. de informes de reporte de actividades realizadas por el área jurídicas elaborados/No. de informes de reporte de actividades realizadas por el área jurídicas programados</t>
  </si>
  <si>
    <t>Informe de actividades realizadas por el area juridica.</t>
  </si>
  <si>
    <t>Se realiza informe ejecutivo del primer trimestre de la vigencia 2022, que da cuenta a las actividades realizadas desde el área jurídica de la Dirección Territorial</t>
  </si>
  <si>
    <t>Se recomienda ajustar el nombre del informe de acuerdo con el nombre de la evidencia programada e incluir la trazabilidad de firmas de elaboró, revisó y aprobóe recomienda ajustar el nombre del informe e incluir la trazabilidad de firmas de elaboró, revisó y aprobó</t>
  </si>
  <si>
    <t>Se realiza informe ejecutivo del segundo trimestre de la vigencia 2022, que da cuenta a las actividades realizadas desde el área jurídica de la Dirección Territorial.</t>
  </si>
  <si>
    <t>Realizar el informe Ejecutivo de actividades realizadas por el área financiera de la Dirección Territorial</t>
  </si>
  <si>
    <t>No. de informes de reporte de actividades realizadas por el área financiera elaborados</t>
  </si>
  <si>
    <t>Informe de actividades realizadas por el areá financiera.</t>
  </si>
  <si>
    <t>Se realiza informe ejecutivo del primer trimestre de la vigencia 2022, que da cuenta a las actividades realizadas desde el área financiera de la Dirección Territorial</t>
  </si>
  <si>
    <t xml:space="preserve">Informe de actividades realizadas por el areá fiannciera. </t>
  </si>
  <si>
    <t xml:space="preserve">Se realiza informe ejecutivo del segundo trimestre de la vigencia 2022, que da cuenta a las actividades realizadas desde el área financiera de la Dirección Territorial. </t>
  </si>
  <si>
    <t>Cumplir con las metas del proyecto de inversión 7735</t>
  </si>
  <si>
    <t>Cumplir con las metas del proyecto de inversión 7730</t>
  </si>
  <si>
    <t>Cumplir con las metas del proyecto de inversión 7749</t>
  </si>
  <si>
    <t>Cumplir con las metas del proyecto de inversión 7768</t>
  </si>
  <si>
    <t>Realizar el reporte de la gestión de divulgación de la información institucional de la entidad en el marco de la Política de Comunicaciones</t>
  </si>
  <si>
    <t>Documento con reporte de avance de las actividades de divulgación de la información definidas para la vigencia en le marco de la política de comunicaciones</t>
  </si>
  <si>
    <t>Número de documentos con reporte de la gestión de las actividades de divulgación de la información realizadas en el marco de la política de comunicaciones</t>
  </si>
  <si>
    <t>Un reporte de avance de la realización de las actividades de divulgación de la información definidas para la vigencia en le marco de la política de comunicaciones correspondientes al primer trimestre</t>
  </si>
  <si>
    <t xml:space="preserve">Se elaborá  el reporte de avances y actividades realizadas durante el primer trimestre de  en el marco de la Politica de Comunicaciones. </t>
  </si>
  <si>
    <t>Un reporte de avance de la realización de las actividades de divulgación de la información definidas para la vigencia en le marco de la política de comunicaciones correspondiente al segundo  trimestre</t>
  </si>
  <si>
    <t xml:space="preserve">Se elaborá  el reporte de avances acumulativos  sobre las  actividades realizadas por la oficina   en el marco de la Politica de Comunicaciones. </t>
  </si>
  <si>
    <t>Un reporte de avance de la realización de las actividades de divulgación de la información definidas para la vigencia en le marco de la política de comunicaciones correspondiente al tercer  trimestre</t>
  </si>
  <si>
    <t>Un reporte de gestión de la realización de las actividades de divulgación de la información definidas para la vigencia en le marco de la política de comunicaciones correspondiente al cuarto trimestre</t>
  </si>
  <si>
    <t>Elaborar el Plan de Comunicaciones elaborado e implementado para la vigencia</t>
  </si>
  <si>
    <t>Porcentaje de cumplimiento del Plan de Comunicaciones</t>
  </si>
  <si>
    <t>(Número de actividades programadas en el plan para el trimestre / Número de actividades cumplidas de acuerdo con lo programado) *100</t>
  </si>
  <si>
    <t>Plan de Comunicaciones elaborado
Seguimiento trimestral al cumplimiento del Plan de Comunicaciones</t>
  </si>
  <si>
    <t>Se formuló el Plan de Comunicaciones 2022 con base en los objetivos, líneas de acción e indicadores contenidos en la Política Institucional de Comunicaciones aprobada en 2021</t>
  </si>
  <si>
    <t>Seguimiento trimestral al cumplimiento del Plan de Comunicaciones</t>
  </si>
  <si>
    <t>Se realizá seguimiento al Plan de Comunicaciones 2022 con base en los objetivos, líneas de acción e indicadores contenidos en la Política Institucional de Comunicaciones durante  el segundo trimestre</t>
  </si>
  <si>
    <t>Se validó el cumplimiento de la acción de acuerdo con el indicador formulado, no se generan más observaciones</t>
  </si>
  <si>
    <t>Dar respuesta y/o traslado a las denuncias recibidas, dentro de los terminos establecidos en el marco del procedimiento del deber de denuncia</t>
  </si>
  <si>
    <t>Porcentaje de respuestas y/o traslados a las denuncias recibidas, dentro de los terminos establecidos en el marco del procedimiento del deber de denuncia</t>
  </si>
  <si>
    <t>(No de respuesta y/o traslados de denuncias/ No de denuncias recibidas en la Oficina Asesora Jurídica)*100</t>
  </si>
  <si>
    <t>Respuesta y/o traslado de las denuncias en el periodo</t>
  </si>
  <si>
    <t>Para el periodo objeto de reporte se recibieron 152 denuncias y fueron respondidas 161, de las cuales la mayoría corresponde a situaciones presentadas en Jardines Infantiles, Centros Crecer y Centros Amar</t>
  </si>
  <si>
    <t>Se recomienda determinar el porcentaje de cumplimiento de la actividad teniendo en cuenta que el indicador (No de respuesta y/o traslados de denuncias/ No de denuncias recibidas en la Oficina Asesora Jurídica)*100</t>
  </si>
  <si>
    <t>Para el periodo objeto de reporte se recibieron 314 denuncias y fueron respondidas 238, de las cuales la mayoría corresponde a situaciones presentadas en Jardines Infantiles, Centros Crecer y Centros Amar. Así las cosas, se debe tener en cuenta que: i) las 238 denuncias atendidas
dentro del periodo objeto de reporte, fueron contestadas dentro de dicho término; y
ii) los 76 trámites pendientes por resolver ingresaron en las dos últimas semanas del
mes de junio de 2022, por lo que estos serán atendidos en término dentro del mes de
julio de 2022, por ende se da el cumplimiento del 100% en el trimestre</t>
  </si>
  <si>
    <t>Se validó el cumplimiento de la acción de acuerdo con el indicador formulado. 21/07/2021 validado con el área</t>
  </si>
  <si>
    <t>Elaborar las certificaciones de las conciliaciones judiciales y extrajudiciales</t>
  </si>
  <si>
    <t>Porcentaje de certificaciones de conciliaciones judiciales y extrajudiciales presentadas ante el Comité de Conciliación</t>
  </si>
  <si>
    <t>(No. de certificaciones de conciliación judicial y extrajudicial/ No. de casos de estudio de conciliaciones judiciales y extrajudiciales)*100</t>
  </si>
  <si>
    <t>Certificiones de conciliación judicial y extrajudicial en el periodo</t>
  </si>
  <si>
    <t>En el primer trimestre del 2022, la Oficina Asesora Jurídica elaboro 27 certificaciones de conciliación. 8 Certificaciones de Conciliación Extrajudicial y 19 Certificaciones de Conciliación Judicial</t>
  </si>
  <si>
    <t>Se recomienda ajustar el nombre de la evidencia teniendo en cuenta el nombre de la evidencia programada.</t>
  </si>
  <si>
    <t xml:space="preserve">En el segundo trimestre del 2022, la Oficina Asesora Jurídica elaboro 46 certificaciones de conciliación.
La anterior cifra corresponde a:
- Certificaciones de Conciliación Extrajudicial: 10 Certificaciones
- Certificaciones de Conciliación Judicial: 36 Certificaciones
</t>
  </si>
  <si>
    <t xml:space="preserve">Dar respuesta de las acciones tutela recibidas en la Oficina Asesora Jurídica, dentro de los terminos establecidos </t>
  </si>
  <si>
    <t>Porcentaje de respuestas a las tutelas recibidas en la Oficina Asesora Jurídica</t>
  </si>
  <si>
    <t>(No de tutelas contestadas / No de tutelas recibidas en las cuales la Oficina Asesora Jurídica sea accionada o vinculada)*100</t>
  </si>
  <si>
    <t>Respuesta a las tutelas contestadas en el periodo</t>
  </si>
  <si>
    <t>Durante el primer trimestre del presente año en curso, la Oficina Asesora Jurídica dio contestación a doscientas treinta (230) acciones de tutela que fueron las notificadas en el correo de notificacionesjudiciales@sdis.gov.co (Se contestaron las tutelas recibidas)</t>
  </si>
  <si>
    <t>En el segundo trimestre del año en curso, la Oficina Asesora Jurídica dio contestación a doscientas veintiún (221) acciones de tutela que fueron las notificadas en el correo notificacionesjudicialessdis.gov.co (Se contestaron las tutelas recibidas).</t>
  </si>
  <si>
    <t>Mejora normativa 
Defensa Jurídica</t>
  </si>
  <si>
    <t>Cumplir con las metas del Plan de Ajuste y Sostenibilidad MIPG: Políticas Mejora Normativa y Defensa Jurídica</t>
  </si>
  <si>
    <t>Nivel porcentual de cumplimiento de las metas del Plan de Ajuste y Sostenibilidad MIPG Políticas: Mejora Normativa y Defensa Jurídica</t>
  </si>
  <si>
    <t>(No. Metas cumplidas de acuerdo con lo programado en el trimestre / No. metas programadas en el trimestre) *100</t>
  </si>
  <si>
    <t>Evidencias del Plan de Ajuste MIPG del Trimestre</t>
  </si>
  <si>
    <t>El plan de ajuste y sostenibilidad MIPG reporta el siguiente cumplimiento: Defensa Jurídica 100%, Mejora normativa 100%</t>
  </si>
  <si>
    <t xml:space="preserve">Elaborar el informe de Procesos Disciplinarios gestionados en la dependencia
</t>
  </si>
  <si>
    <t>Informe de procesos disciplinarios gestionados por la dependencia elaborados</t>
  </si>
  <si>
    <t>Número de informes de procesos disciplinarios elaborados</t>
  </si>
  <si>
    <t>Informe de gestión datos tomados de la base de datos general de la OAD, donde refleja el estado, instruccion y cantidad de procesos vigentes en la Dependencia</t>
  </si>
  <si>
    <t xml:space="preserve">Se entrega informe correspondiente a los procesos gestionados en el primer trimestre de la presente vigencia de los </t>
  </si>
  <si>
    <t>Se recomienda ajustar la fecha del informe</t>
  </si>
  <si>
    <t>Se entrega informe de Gestión correspondiente al segundo trimestre vigencia 2022, de los procesos gestionados por la Oficina de Asuntos Disciplinarios.</t>
  </si>
  <si>
    <t>Realizar jornadas de sensibilización dirigidas a servidores públicos para la prevención de faltas disciplinarias</t>
  </si>
  <si>
    <t>Número de jornadas de sensibilización para prevención de faltas disciplinarias</t>
  </si>
  <si>
    <t>Se toma el número de jornadas de sensibilización para prevención de faltas disciplinarias realizadas, que corresponde tres en cada trimestre para el cumplimiento del producto en la vigencia</t>
  </si>
  <si>
    <t>Actas de reunión y/o listados de asistencia de las jornadas de sensibilización, en el período a reportar.</t>
  </si>
  <si>
    <t xml:space="preserve">Se realizaron dentro del primer trimestre 5 jornadas de sensibilizacion sobre el Régimen Disciplinario </t>
  </si>
  <si>
    <t>Se evidencia un cumplimiento en la acción/actividad superior al 100%, por lo cual se recomienda que, si se identifica en el primer mes del trimestre que se realizarán más actividades de las programadas, solicitar el ajuste de la programación para reportar al 100% el cumplimiento del trimestre.</t>
  </si>
  <si>
    <t>Se realizaron dentro del segundo trimestre 3 jornadas de sensiblización sobre Régimen Disciplinario correspondiente a la presente meta.</t>
  </si>
  <si>
    <t>Ejecutar el Plan Anual de Auditoría aprobado</t>
  </si>
  <si>
    <t>Porcentaje de cumplimiento del Plan Anual de Auditoría.</t>
  </si>
  <si>
    <t>(N° de actividades ejecutadas/ N° de actividades programadas para la vigencia)*100</t>
  </si>
  <si>
    <t>Registro de ejecución del total de las actividades programadas para el trimestre con soportes.</t>
  </si>
  <si>
    <t>Se realizaron 96 actividades establecidas en el Plan Anual de Auditoría, cumpliendo al 100% lo programado para el trimestre.</t>
  </si>
  <si>
    <t>Se realizaron 150 actividades establecidas en el Plan Anual de Auditoría, cumpliendo al 100% lo programado para el trimestre.</t>
  </si>
  <si>
    <t>Elaborar el informe de actividades de implementación  del sistema de gestión en la dependencia Slis Barrios Unidos - Teusaquillo</t>
  </si>
  <si>
    <t>Informes de implementación del sistema de gestión elaborados Barrios Unidos - Teusaquillo</t>
  </si>
  <si>
    <t>Informe semestral de implementación del sistema de gestión</t>
  </si>
  <si>
    <t>Se realiza informe avances más relevantes de la implementación del Sistema de la SLIS Barrios Unidos-Teusaquillo del primer semestre de la vigencia 2022, donde se muestran avances en los ítems de riesgos de gestión y corrupción, indicadores, control de documentos y otros.</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</si>
  <si>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</si>
  <si>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</si>
  <si>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</si>
  <si>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</si>
  <si>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Se realiza informe de implementación de la ETIS en la Subdirección Local Barrios Unidos - Teusaquillo, correspondiente al primer semestre de 2022.</t>
  </si>
  <si>
    <t>Elaborar el informe de actividades de implementación  del sistema de gestión en la dependencia Slis Bosa</t>
  </si>
  <si>
    <t>Informes de implementación del sistema de gestión elaborados Bosa</t>
  </si>
  <si>
    <t>Se realiza informe avances más relevantes de la implementación del Sistema de la SLIS Bosa del primer semestre de la vigencia 2022, donde se muestran avances en los ítems de riesgos de gestión y corrupción, indicadores, control de documentos y otros.</t>
  </si>
  <si>
    <t>Elaborar el informe de implementación de la ETIS en la Subdirección Local Bosa</t>
  </si>
  <si>
    <t>Informes de implementación de la ETIS elaborados  Bosa</t>
  </si>
  <si>
    <t>Se realiza informe de implementación de la ETIS en la Subdirección Local Bosa, correspondiente al primer semestre de 2022.</t>
  </si>
  <si>
    <t>Elaborar el informe de actividades de implementación  del sistema de gestión en la dependencia Slis Chapinero</t>
  </si>
  <si>
    <t>Informes de implementación del sistema de gestión elaborados Chapinero</t>
  </si>
  <si>
    <t> Se realiza informe avances más relevantes de la implementación del Sistema de la SLIS Chapinero del primer semestre de la vigencia 2022, donde se muestran avances en los ítems de riesgos de gestión y corrupción, indicadores, control de documentos y otros.</t>
  </si>
  <si>
    <t>Elaborar el informe de implementación de la ETIS en la Subdirección Local Chapinero</t>
  </si>
  <si>
    <t>Informes de implementación de la ETIS elaborados Chapinero</t>
  </si>
  <si>
    <t> Se realiza informe de implementación de la ETIS en la Subdirección Local de Chapinero, correspondiente al primer semestre de 2022.</t>
  </si>
  <si>
    <t>Elaborar el informe de actividades de implementación  del sistema de gestión en la dependencia Slis Ciudad Bolívar</t>
  </si>
  <si>
    <t xml:space="preserve">Informes de implementación del sistema de gestión elaborados  Ciudad Bolívar </t>
  </si>
  <si>
    <t> Se realiza informe avances más relevantes de la implementación del Sistema de la SLIS Ciudad Bolívar del primer semestre de la vigencia 2022, donde se muestran avances en los ítems de riesgos de gestión y corrupción, indicadores, control de documentos y otros.</t>
  </si>
  <si>
    <t>Elaborar el informe de implementación de la ETIS en la Subdirección Local Ciudad Bolívar</t>
  </si>
  <si>
    <t>Informes de implementación de la ETIS elaborados  Ciudad Bolívar</t>
  </si>
  <si>
    <t> Se realiza informe de implementación de la ETIS en la Subdirección Local Ciudad Bolívar, correspondiente al primer semestre de 2022.</t>
  </si>
  <si>
    <t>Elaborar el informe de actividades de implementación  del sistema de gestión en la dependencia Slis Engativá</t>
  </si>
  <si>
    <t>Informes de implementación del sistema de gestión elaborados  Engativá</t>
  </si>
  <si>
    <t> Se realiza informe avances más relevantes de la implementación del Sistema de la SLIS Engativá del primer semestre de la vigencia 2022, donde se muestran avances en los ítems de riesgos de gestión y corrupción, indicadores, control de documentos y otros.</t>
  </si>
  <si>
    <t>Elaborar el informe de implementación de la ETIS en la Subdirección Local Engativá</t>
  </si>
  <si>
    <t>Informes de implementación de la ETIS elaborados  Engativá</t>
  </si>
  <si>
    <t> Se realiza informe de implementación de la ETIS en la Subdirección de Engativá, correspondiente al primer semestre de 2022.</t>
  </si>
  <si>
    <t>Elaborar el informe de actividades de implementación  del sistema de gestión en la dependencia Slis Fontibón</t>
  </si>
  <si>
    <t>Informes de implementación del sistema de gestión elaborados Fontibón</t>
  </si>
  <si>
    <t> Se realiza informe avances más relevantes de la implementación del Sistema de la SLIS Fontibón del primer semestre de la vigencia 2022, donde se muestran avances en los ítems de riesgos de gestión y corrupción, indicadores, control de documentos y otros.</t>
  </si>
  <si>
    <t>Elaborar el informe de implementación de la ETIS en la Subdirección Local Fontibón</t>
  </si>
  <si>
    <t>Informes de implementación de la ETIS elaborados  Fontibón</t>
  </si>
  <si>
    <t> Se realiza informe de implementación de la ETIS en la Subdirección Local de Fontibón, correspondiente al primer semestre de 2022.</t>
  </si>
  <si>
    <t>Elaborar el informe de actividades de implementación  del sistema de gestión en la dependencia Slis Kennedy</t>
  </si>
  <si>
    <t>Informes de implementación del sistema de gestión elaborados Kennedy</t>
  </si>
  <si>
    <t> Se realiza informe avances más relevantes de la implementación del Sistema de la SLIS Kennedy del primer semestre de la vigencia 2022, donde se muestran avances en los ítems de riesgos de gestión y corrupción, indicadores, control de documentos y otros.</t>
  </si>
  <si>
    <t>Elaborar el informe de implementación de la ETIS en la Subdirección Local Kennedy</t>
  </si>
  <si>
    <t>Informes de implementación de la ETIS elaborados Kennedy</t>
  </si>
  <si>
    <t> Se realiza informe de implementación de la ETIS en la Subdirección Local de Kennedy, correspondiente al primer semestre de 2022.</t>
  </si>
  <si>
    <t>Elaborar el informe de actividades de implementación  del sistema de gestión en la dependencia Slis Mártires</t>
  </si>
  <si>
    <t>Informes de implementación del sistema de gestión elaborados Mártires</t>
  </si>
  <si>
    <t> Se realiza informe avances más relevantes de la implementación del Sistema de la SLIS Los Mártires del primer semestre de la vigencia 2022, donde se muestran avances en los ítems de riesgos de gestión y corrupción, indicadores, control de documentos y otros.</t>
  </si>
  <si>
    <t>Elaborar el informe de implementación de la ETIS en la Subdirección Local Los Mártires</t>
  </si>
  <si>
    <t>Informes de implementación de la ETIS elaborados Mártires</t>
  </si>
  <si>
    <t> Se realiza informe de implementación de la ETIS en la Subdirección Local de Los Mártires, correspondiente al primer semestre de 2022.</t>
  </si>
  <si>
    <t>Elaborar el informe de actividades de implementación  del sistema de gestión en la dependencia Slis Puente Aranda - Antonio Nariño</t>
  </si>
  <si>
    <t xml:space="preserve">Informes de implementación del sistema de gestión elaborados Puente Aranda - Antonio Nariño </t>
  </si>
  <si>
    <t> Se realiza informe avances más relevantes de la implementación del Sistema de la SLIS Puente Aranda - Antonio Nariño del primer semestre de la vigencia 2022, donde se muestran avances en los ítems de riesgos de gestión y corrupción, indicadores, control de documentos y otros.</t>
  </si>
  <si>
    <t>Elaborar el informe de implementación de la ETIS en la Subdirección Local Puente Aranda - Antonio Nariño</t>
  </si>
  <si>
    <t xml:space="preserve">Informes de implementación de la ETIS elaborados Puente Aranda - Antonio Nariño </t>
  </si>
  <si>
    <t> Se realiza informe de implementación de la ETIS en la Subdirección Local de Puente Aranda - Antonio Nariño, correspondiente al primer semestre de 2022.</t>
  </si>
  <si>
    <t>Elaborar el informe de actividades de implementación  del sistema de gestión en la dependencia Slis Rafael Uribe Uribe</t>
  </si>
  <si>
    <t>Informes de implementación del sistema de gestión elaborados  Rafael Uribe Uribe</t>
  </si>
  <si>
    <t> Se realiza informe avances más relevantes de la implementación del Sistema de la SLIS Rafael Uribe Uribe del primer semestre de la vigencia 2022, donde se muestran avances en los ítems de riesgos de gestión y corrupción, indicadores, control de documentos y otros.</t>
  </si>
  <si>
    <t>Elaborar el informe de implementación de la ETIS en la Subdirección Local Rafael Uribe Uribe</t>
  </si>
  <si>
    <t>Informes de implementación de la ETIS elaborados Rafael Uribe Uribe</t>
  </si>
  <si>
    <t> Se realiza informe de implementación de la ETIS en la Subdirección Local de Rafael Uribe Uribe, correspondiente al primer semestre de 2022.</t>
  </si>
  <si>
    <t>Elaborar el informe de actividades de implementación  del sistema de gestión en la dependencia Slis San Cristobal</t>
  </si>
  <si>
    <t>Informes de implementación del sistema de gestión elaborados  San Cristóbal</t>
  </si>
  <si>
    <t> Se realiza informe avances más relevantes de la implementación del Sistema de la SLIS San Cristóbal del primer semestre de la vigencia 2022, donde se muestran avances en los ítems de riesgos de gestión y corrupción, indicadores, control de documentos y otros.</t>
  </si>
  <si>
    <t>Elaborar el informe de implementación de la ETIS en la Subdirección Local San Cristobal</t>
  </si>
  <si>
    <t>Informes de implementación de la ETIS elaborados San Cristóbal</t>
  </si>
  <si>
    <t> Se realiza informe de implementación de la ETIS en la Subdirección Local de San Cristobal, correspondiente al primer semestre de 2022.</t>
  </si>
  <si>
    <t>Elaborar el informe de actividades de implementación  del sistema de gestión en la dependencia Slis Santa Fe</t>
  </si>
  <si>
    <t>Informes de implementación del sistema de gestión elaborados Santa Fe Candelaria</t>
  </si>
  <si>
    <t>Se realiza informe avances más relevantes de la implementación del Sistema de la SLIS Santa Fe - Candelaria del primer semestre de la vigencia 2022, donde se muestran avances en los ítems de riesgos de gestión y corrupción, indicadores, control de documentos y otros.</t>
  </si>
  <si>
    <t>Elaborar el informe de implementación de la ETIS en la Subdirección Local Santa Fe - Candelaria</t>
  </si>
  <si>
    <t>Informes de implementación de la ETIS elaborados Santafé  - La Candelaria</t>
  </si>
  <si>
    <t> Se realiza informe de implementación de la ETIS en la Subdirección Local de Santa Fe -Candelaria, correspondiente al primer semestre de 2022.</t>
  </si>
  <si>
    <t>Elaborar el informe de actividades de implementación  del sistema de gestión en la dependencia Slis Suba</t>
  </si>
  <si>
    <t>Informes de implementación del sistema de gestión elaborados  Suba</t>
  </si>
  <si>
    <t> Se realiza informe avances más relevantes de la implementación del Sistema de la SLIS Suba del primer semestre de la vigencia 2022, donde se muestran avances en los ítems de riesgos de gestión y corrupción, indicadores, control de documentos y otros.</t>
  </si>
  <si>
    <t>Elaborar el informe de implementación de la ETIS en la Subdirección Local Suba</t>
  </si>
  <si>
    <t>Informes de implementación de la ETIS elaborados Suba</t>
  </si>
  <si>
    <t> Se realiza informe de implementación de la ETIS en la Subdirección Local de Suba, correspondiente al primer semestre de 2022.</t>
  </si>
  <si>
    <t>Elaborar el informe de actividades de implementación  del sistema de gestión en la dependencia Slis Tunjuelito</t>
  </si>
  <si>
    <t>Informes de implementación del sistema de gestión elaborados Tunjuelito</t>
  </si>
  <si>
    <t>Se realiza informe avances más relevantes de la implementación del Sistema de la SLIS Tunjuelito del primer semestre de la vigencia 2022, donde se muestran avances en los ítems de riesgos de gestión y corrupción, indicadores, control de documentos y otros.</t>
  </si>
  <si>
    <t>Elaborar el informe de implementación de la ETIS en la Subdirección Local Tunjuelito</t>
  </si>
  <si>
    <t>Informes de implementación de la ETIS elaborados Tunjuelito</t>
  </si>
  <si>
    <t>Se realiza informe de implementación de la ETIS en la Subdirección Local de Tunjuelito, correspondiente al primer semestre de 2022.</t>
  </si>
  <si>
    <t>Elaborar el informe de actividades de implementación  del sistema de gestión en la dependencia Slis Usaquén</t>
  </si>
  <si>
    <t>Informes de implementación del sistema de gestión elaborados  Usaquen</t>
  </si>
  <si>
    <t> Se realiza informe avances más relevantes de la implementación del Sistema de la SLIS Usaquén del primer semestre de la vigencia 2022, donde se muestran avances en los ítems de riesgos de gestión y corrupción, indicadores, control de documentos y otros.</t>
  </si>
  <si>
    <t>Elaborar el informe de implementación de la ETIS en la Subdirección Local Usaquén</t>
  </si>
  <si>
    <t>Informes de implementación de la ETIS elaborados Usaquén</t>
  </si>
  <si>
    <t> Se realiza informe de implementación de la ETIS en la Subdirección Local de Usaquén, correspondiente al primer semestre de 2022.</t>
  </si>
  <si>
    <t>Elaborar el informe de actividades de implementación  del sistema de gestión en la dependencia Slis Usme-Sumapaz</t>
  </si>
  <si>
    <t>Informes de implementación del sistema de gestión elaborados Usme - Sumapaz</t>
  </si>
  <si>
    <t> Se realiza informe avances más relevantes de la implementación del Sistema de la SLIS Usme -Sumapaz del primer semestre de la vigencia 2022, donde se muestran avances en los ítems de riesgos de gestión y corrupción, indicadores, control de documentos y otros.</t>
  </si>
  <si>
    <t>Elaborar el informe de implementación de la ETIS en la Subdirección Local Usme - Sumapaz</t>
  </si>
  <si>
    <t>Informes de implementación de la ETIS elaborados Usme - Sumapaz</t>
  </si>
  <si>
    <t> Se realiza informe de implementación de la ETIS en la Subdirección Local de Usme - Sumapaz, correspondiente al primer semestre de 2022.</t>
  </si>
  <si>
    <t xml:space="preserve">Elaborar el informe de avance de implementación de las actividades establecidas en el mapa de ruta del Plan Institucional de Archivos </t>
  </si>
  <si>
    <t>Cumplimiento en la elaboración del informe de avance de los objetivos del PINAR</t>
  </si>
  <si>
    <t>Informe de avance de las actividades implementadas del Plan Institucional de Archivos</t>
  </si>
  <si>
    <t>Se anexa como avance el informe del primer trimestre</t>
  </si>
  <si>
    <t>Informe parcial de avance de los objetivos del PINAR</t>
  </si>
  <si>
    <t xml:space="preserve">Se anexa como avance el informe del segundo trimestre en el cual se reportan los avances para los objetivos específico que tuvieron avances en el periódo así:
Objetivo 1: Se realizaron sesiones para coordinar la realización de soluciones, implementaciones e integraciones en AZDigital para los procesos de gestión documental de la Entidad. 
Objetivo 2: se realizaron los ajustes a los instrumentos archivísticos de las fechas extremas, volumetría documental y análisis de series y subseries conforme al Decreto Distrital 149 de 2012, de acuerdo con el concepto técnico recibido el 28 de enero de 2022 por parte del Archivo de Bogotá. Luego de realizar los respectivos ajustes, el día 26 de abril de 2022 se radica la tabla de retención documental con sus anexos, del periodo 2012 a 2014 en las instalaciones del Archivo de Bogotá con número de radicado 1-2022-13055 y número de salida S2022044904.
Objetivo 3: a identificación topográfica con descripción de contenido de las unidades de conservación como parte de la estrategia para el levantamiento del inventario documental, en total se realizaron 46.796 registros durante dicho periodo.
Objetivo 4: Se realizó la creación de 3 documentos 2 procedimientos y un instructivo los cuales se socializaron en las mesas operativas realizadas con los referentes documentales.
Objetivo 6: fueron identificados fondos acumulados Fondo Rotatorio del departamento de Administrativo de Bienestar Social FONDABS y Secretaría Distrital de Integración Social SDIS. fue radicada la historia institucional de cada uno de los fondos y sus anexos (línea de tiempo, periodización, organigramas, normograma y cuadro evolutivo) para su revisión por parte del Archivo Distrital de Bogotá.
Objetivo 9: Implementación del Programa Monitoreo y Control de Condiciones Ambientales y adquisición Equipos Semiindustriales para medición y monitoreo de condiciones medio ambientales para la conservación de archivos de la SDIS, Configuración e instalación en el Archivo Central y de las Subdirecciones Locales, con corte a 30 de junio de 2022 de las 16 Subdirecciones locales, se tiene en trámite de asignación 10 equipos. Con la información recolectada, se encuentra en elaboración el cronograma de visitas para socialización, aprobación e inicio de visitas de instalación. 
Objetivo 10: sobre el seguimiento a la organización de los archivos de gestión, se han realizado 16 seguimientos a la organización documental en el nivel central.
Objetivo 11: Durante el segundo trimestre del 2022 se realizó la legalización de 528 metros lineales correspondientes a 6 transferencias documentales primarias.
Objetivo 12: Se continuó con la elaboración de la matriz para la versión preliminar de la Tabla de Valoración Documental para el fondo acumulado de la Secretaría Distrital de Integración Social periodo 2006-2012.
Objetivo 13: En el Segundo Trimestre de la vigencia 2022 no se celebraron contratos con proveedores, de los insumos que se adquieren como unidades de conservación (Carpetas, Ganchos y Cajas X200), o obstante, se cuenta con presupuesto para la adquisición de los Insumos de Archivo y se trabajó en los documentos para el proceso contractual para suplir las necesidades de los Archivos de la Entidad así:
- Carpetas y Ganchos: $300.000.000
- Cajas X200: $120.000.000 
Objetivo 14:  se continuó en la consolidación y diligenciamiento del instrumento Registro Especial de Archivos de Derechos Humanos - READH. </t>
  </si>
  <si>
    <t>Se recomienda incluir la trazabilidad de firmas de quien elabora, revisa y aprueba. Adicionalmente, estas firmas deben gestionarse por una herramienta diferente a AZ Digital. 18/07/2022 se ajusta por parte del área por lo cual no se generan más observaciones.</t>
  </si>
  <si>
    <t>Informe final de avance de los objetivos del PINAR</t>
  </si>
  <si>
    <t>7749 - Fortalecimiento de la gestión institucional y desarrollo integral del talento humano en Bogotá</t>
  </si>
  <si>
    <t>Elaborar el informe de avance de los programas del Plan de Conservación Documental</t>
  </si>
  <si>
    <t>Cumplimiento en la elaboración de los informes de avance de las actividades implementadas de los programas de conservación documental</t>
  </si>
  <si>
    <t>Informe de avance de las actividades implementadas de los programas de conservación documental</t>
  </si>
  <si>
    <t xml:space="preserve">Se anexa como avance el informe del segundo trimestre donde se reporta la Implementación del Programa Monitoreo y Control de Condiciones Ambientales y adquisición Equipos Semindustriales para medición y monitoreo de condiciones medio ambientales para la conservación de archivos de la SDIS, Configuración e instalación en el Archivo Central y de las Subdirecciones Locales, con corte a 30 de junio de 2022 de las 16 Subdirecciones locales, se tiene en trámite de asignación 10 equipos. Con la información recolectada, se encuentra en elaboración el cronograma de visitas para socialización, aprobación e inicio de visitas de instalación. </t>
  </si>
  <si>
    <t>Realizar el seguimiento y gestión de requerimientos derivados de las alertas tempranas recibidas en los servicios logísticos</t>
  </si>
  <si>
    <t>Diligenciamiento de los formatos de seguimiento y gestión en los servicios logísticos con la información obtenida de la atención oportuna de requerimientos recibidos de las unidades operativas y administrativas de la SDIS.</t>
  </si>
  <si>
    <t xml:space="preserve">(Número de formatos de seguimientos y gestión diligenciados en el periodo / visitas de seguimientos programados para el periodo)*100
</t>
  </si>
  <si>
    <t>Actas de seguimiento y gestión de las alertas tempranas recibidas en los servicios logísticos</t>
  </si>
  <si>
    <t>Durante e periodo el proceso de gestión logística programó 52 seguimientos, los cuales fueron gestionados en su totalidad</t>
  </si>
  <si>
    <t xml:space="preserve">Se recomienda determinar el porcentaje de cumplimiento de la actividad teniendo en cuenta que el indicador (Número de actas de seguimientos y gestión realizadas en el periodo /  visitas de seguimientos programadas para el periodo)*100
25/04/2022 Ajustado por el área </t>
  </si>
  <si>
    <t>Formatos de seguimiento y gestión diligenciados en el periodo</t>
  </si>
  <si>
    <t>Durante e periodo el proceso de gestión logística programó 76 seguimientos, los cuales fueron gestionados en su totalidad. Como evidencia se adjuntan formatos de seguimiento</t>
  </si>
  <si>
    <t>Realizar el seguimiento a la gestión de  implementación de la herramienta informatica para la atención de requerimientos en los servicios logísticos</t>
  </si>
  <si>
    <t>Cumplimiento en la elaboración de los informes de gestión de implementación de la herramienta Aranda web para la atención de requerimientos en los servicios logísticos</t>
  </si>
  <si>
    <t>Informes de gestión de implementación de la herramienta Aranda web para la atención de requerimientos en los servicios logísticos</t>
  </si>
  <si>
    <t>Informe de gestión de la herramienta Aranda web para la atención de requerimientos en los servicios logísticos</t>
  </si>
  <si>
    <t>El Proceso de gestión logística junto a la Subdirección de Investigación e Información adelantaron las gestiones necesarias para dar inicio a la implementación de la herramienta aranda web, para la atención de requerimietos en los servicios de transporte y vigilancia, implementación que se encuentra en curso. Como evidencia se anexa informe de gestión de la implementación de la herramienta</t>
  </si>
  <si>
    <t>El Proceso de gestión logística junto a la Subdirección de Investigación e Información adelantaron las gestiones necesarias para dar inicio a la implementación de la herramienta aranda web, para la atención de requerimietos en los servicios de transporte y vigilancia. Como conclusión se determinó no continuar con la implementación de la herramienta y se espera actualizar el PAII en el mes de julio con las herramientas escogidas para dar continuidad a esta actividad Como evidencia se anexa informe de gestión de la implementación de la herramienta</t>
  </si>
  <si>
    <t xml:space="preserve">Realizar pruebas representativas de inventarios realizadas </t>
  </si>
  <si>
    <t>Cumplimiento actas de seguimiento de las pruebas representativas de inventarios realizadas</t>
  </si>
  <si>
    <t>(Actas de seguimiento pruebas representativas realizadas / Actas de seguimiento de pruebas representativas programadas en el periodo) * 100</t>
  </si>
  <si>
    <t>Actas de pruebas representativas realizadas</t>
  </si>
  <si>
    <t>Durante el periodo fueron realizadas por parte de los funcionarios y contratistas de la SDIS las pruebas representativas correspondiente a lo establecido en la normatividad vigente, obteniendo como resultado un total de 11.175 bienes plenamente identificados. Como evidencia se anexan 4 actas con las pruebas representativas discriminadas por dependencia coherente con 4 actas programadas para la vigencia</t>
  </si>
  <si>
    <t>Durante el periodo fueron realizadas por parte de los funcionarios y contratistas de la SDIS las pruebas representativas correspondiente a lo establecido en la normatividad vigente, obteniendo como resultado un total de 4418 bienes plenamente identificados. Como evidencia se anexan 4 actas con las pruebas representativas discriminadas por dependencia coherente con 4 actas programadas para la vigencia</t>
  </si>
  <si>
    <t>Cumplir con las metas del Plan de Ajuste y Sostenibilidad MIPG para las Políticas Gestión Documental y Gestión Presupuestal</t>
  </si>
  <si>
    <t>Nivel porcentual de cumplimiento de las metas del Plan de Ajuste y Sostenibilidad MIPG Políticas: Gestión Documental y Gestión Presupuestal</t>
  </si>
  <si>
    <t>El plan de ajuste y sostenibilidad MIPG reporta un cumplimiento del 100% para la política de gestión presupuestal</t>
  </si>
  <si>
    <t>El plan de ajuste y sostenibilidad MIPG reporta el siguiente cumplimiento: Gestión documental 100%, Gestión presupuestal 100%</t>
  </si>
  <si>
    <t>Elaborar el Informe trimestral de implementación y seguimiento del Plan de abastecimiento alimentario nutricional</t>
  </si>
  <si>
    <t>Informe trimestral de implementación y seguimiento al Plan de Nutrición y Abastecimiento de la SDIS</t>
  </si>
  <si>
    <t>(Número de informes de implementación y seguimiento al Plan de Nutrición y abastecimiento de la SDIS elaborados / Número de informes programados) *100</t>
  </si>
  <si>
    <t>Se diseñó el Plan Operativo para la vigencia 2022, para la Implementación y evaluación periódica del Plan Institucional de Nutrición y Abastecimiento – PINA, en conjunto con la Dirección de Nutrición y Abastecimiento y la Subdirección de Nutrición, planteando 14 actividades o acciones que contaron con el respectivo seguimiento a corte de junio 30 de 2022.</t>
  </si>
  <si>
    <t>Elaborar el informe trimestral de implementación y seguimiento al Plan de Compras de la SDIS</t>
  </si>
  <si>
    <t>Informe trimestral de implementación y seguimiento al Plan de compras relacionado con alimentos</t>
  </si>
  <si>
    <t>(Número de informes de implementación y seguimiento al plan Plan de compras relacionado con alimentos / Número de informes programados )*100</t>
  </si>
  <si>
    <t>11. Ajustar los servicios sociales para reducir la pobreza femenina, focalizar y prestar los servicios sociales en los territorios que contribuyan a la reducción de la feminización de la pobreza.</t>
  </si>
  <si>
    <t>Publicar el Plan Anual de Adquisiciones 2022 en el Servicio Electrónico de Contratación Pública-SECOP</t>
  </si>
  <si>
    <t xml:space="preserve">Plan Anual de Adquisiciones </t>
  </si>
  <si>
    <t>N° de publicaciones del plan anual de Adquisiciones  aprobados  para la vigencia 2022 publicado en el SECOP</t>
  </si>
  <si>
    <t>Publicación del Plan Anual de Adquisiciones en el SECOP</t>
  </si>
  <si>
    <t xml:space="preserve">La Subdirección de Contratación para el primer trimestre de la vigencia 2022 y de acuerdo con las diferentes solicitudes de las áreas técnicas ha realizado 08 modificaciones al Plan Anual de Adquisiciones en la plataforma transaccional SECOP II.  </t>
  </si>
  <si>
    <t>Cumplir con las metas del Plan de Ajuste y Sostenibilidad MIPG para la Política Compras y Contratación</t>
  </si>
  <si>
    <t>Nivel porcentual de cumplimiento de las metas del Plan de Ajuste y Sostenibilidad MIPG Políticas: Compras y Contratación</t>
  </si>
  <si>
    <t>El plan de ajuste y sostenibilidad MIPG reporta un cumplimiento del 100% para la política de compras y contratación</t>
  </si>
  <si>
    <t>El plan de ajuste y sostenibilidad MIPG reporta el siguiente cumplimiento: compras y contratación 100%</t>
  </si>
  <si>
    <t>No se asocia a metas 2020-2026</t>
  </si>
  <si>
    <t>Elaborar los reportes de seguimiento a la implementacion del Plan de Ajuste y Sostenibilidad MIPG 2022</t>
  </si>
  <si>
    <t>Reportes de seguimiento al avance del Plan de ajuste y sostenibilidad MIPG, elaborados</t>
  </si>
  <si>
    <t>Número de reportes de seguimiento al avance al Plan de ajuste y sostenibilidad MIPG elaborados</t>
  </si>
  <si>
    <t>Reporte de seguimiento al avance del Plan de ajuste y sostenibilidad MIPG 2021 corte cuarto trimestre 2021.</t>
  </si>
  <si>
    <t xml:space="preserve">En el mes de enero de 2022 se consolidaron los resultados del Plan de Ajuste y Sostenibilidad del Modelo Integrado de Planeación y Gestión con corte al IV Trimestre de 2021, los cuales fueron socializados en la sesión de Comité Institucional Gestión y Desempeño del 22 de febrero de 2022. </t>
  </si>
  <si>
    <t>Reporte de seguimiento al avance del Plan de ajuste y sostenibilidad MIPG 2021 corte primer trimestre 2022.</t>
  </si>
  <si>
    <t>En el mes de abril de 2022 se consolidaron los resultados del Plan de Ajuste y Sostenibilidad del Modelo Integrado de Planeación y Gestión con corte al I Trimestre de 2022, los cuales fueron socializados en la sesión de Comité Institucional Gestión y Desempeño del 11 de mayo de 2022 de acuerdo con el Acta No.07 de 2022.</t>
  </si>
  <si>
    <t>Reporte de seguimiento al avance del Plan de ajuste y sostenibilidad MIPG 2021 corte segundo trimestre 2022.</t>
  </si>
  <si>
    <t>Reporte de seguimiento al avance del Plan de ajuste y sostenibilidad MIPG 2021 corte tercer trimestre 2022.</t>
  </si>
  <si>
    <t>No se asocia a metas 2020-2027</t>
  </si>
  <si>
    <t xml:space="preserve">Elaborar las cartas de gestión y alertas de los procesos institucionales en el marco del sistema de gestión </t>
  </si>
  <si>
    <t>cartas de gestión y alerta a los procesos institucionales enviadas</t>
  </si>
  <si>
    <t>(Número de cartas de gestión y alerta a los procesos institucionales enviadas / Número de procesos institucionales vigentes en el periodo)*100</t>
  </si>
  <si>
    <t>Correos electrónicos de envío con las cartas de gestión y alertas por proceso, correspondientes al cuarto trimestre 2021</t>
  </si>
  <si>
    <t>Durante el primer trimestre de 2022 se elaboraron las 20 cartas de gestión y alerta de los procesos del Sistema de Gestión correspondientes al mismo número de procesos, en las cuales se presentaron los avances y alertas relacionados con los componentes de documentos, indicadores y riesgos, con corte a 31 de diciembre de 2021. Estas cartas fueron remitidas a los 14 líderes de proceso, mediante correo electrónico de la Subdirección de Diseño, Evaluación y Sistematización.</t>
  </si>
  <si>
    <t>Reporte de correo electrónicos de envío con las cartas de gestión y alertas por proceso, correspondientes al primer trimestre 2022</t>
  </si>
  <si>
    <t>Durante el segundo trimestre de 2022 se elaboraron las 20 cartas de gestión y alerta de los procesos del Sistema de Gestión correspondientes al mismo número de procesos, en las cuales se presentaron los avances y alertas relacionados con los componentes de documentos, indicadores y riesgos, con corte a 31 de marzo de 2022. Estas cartas fueron remitidas a los 14 líderes de proceso, mediante memorandos y correo electrónico del Subdirector de Diseño, Evaluación y Sistematización.</t>
  </si>
  <si>
    <t>Reporte de correo electrónicos de envío con las cartas de gestión y alertas por proceso, correspondientes al segundo trimestre 2022</t>
  </si>
  <si>
    <t>Reporte de correo electrónicos de envío con las cartas de gestión y alertas por proceso, correspondientes al tercer trimestre 2022</t>
  </si>
  <si>
    <t>No se asocia a metas 2020-2028</t>
  </si>
  <si>
    <t>Plan de Estrategia de participación</t>
  </si>
  <si>
    <t>Realizar los reportes de seguimiento a la implementacion del Plan de Participación ciudadana 2022</t>
  </si>
  <si>
    <t>Reportes de seguimiento al avance del Plan de participación ciudadana, realizados</t>
  </si>
  <si>
    <t>Número de reportes de seguimiento al avance del Plan de Participación Ciudadana realizados</t>
  </si>
  <si>
    <t>Reporte de seguimiento al avance del Plan de Participación Ciudadana corte cuarto trimestre 2021.</t>
  </si>
  <si>
    <t xml:space="preserve">Durante el primer trimestre de 2022 se elaboró y publicó en la página web institucional el informe de avance del Plan Institucional de Participación Ciudadana con corte a diciembre de 2021, el cual puede ser consultado en https://www.integracionsocial.gov.co/index.php/noticias/ultimas-noticias/4363  </t>
  </si>
  <si>
    <t>Reporte de seguimiento al avance del Plan de Participación Ciudadana corte primer trimestre 2022.</t>
  </si>
  <si>
    <t xml:space="preserve">Durante el segundo trimestre de 2022 desde el equipo de participación ciudadana de la SDES se realizó el seguimiento al plan de participación ciudadana con corte a 31 de marzo de 2022 </t>
  </si>
  <si>
    <t>Reporte de seguimiento al avance del Plan de Participación Ciudadana corte segundo trimestre 2022.</t>
  </si>
  <si>
    <t>Reporte de seguimiento al avance del Plan de Participación Ciudadana corte tercer trimestre 2021.</t>
  </si>
  <si>
    <t>No se asocia a metas 2020-2029</t>
  </si>
  <si>
    <t xml:space="preserve">Elaborar el reporte de acompañamiento a las dependencias en la formulación de planes de mejoramiento </t>
  </si>
  <si>
    <t>Porcentaje de solicitudes de acompañamiento a la formulación de planes de mejoramiento atendidas</t>
  </si>
  <si>
    <t>(Número de solicitudes de acompañamiento a la formulación de los planes de mejoramiento atendidas/ Numero de solicitudes de acompañamiento a la formulación de planes de mejoramiento realizadas por las dependencias) * 100</t>
  </si>
  <si>
    <t xml:space="preserve">Reporte de atencion a las solicitudes de acompañamiento a las dependencias en la formulación de planes de mejoramiento </t>
  </si>
  <si>
    <t xml:space="preserve">Durante el primer trimestre de 2022 se atendió la totalidad de solicitudes (3) de acompañamiento técnico a las dependencias de la Secretaría que lo han requerido, relacionado con la formulación y modificación de planes de mejoramiento derivados de auditorías internas o externas, lo cual ha permitido evaluar y aprobar o negar las solicitudes de modificación realizadas, conforme al procedimiento vigente.  </t>
  </si>
  <si>
    <t xml:space="preserve">Durante el segundo trimestre de 2022 se atendió la totalidad de las veinte (20) solicitudes de acompañamiento técnico a las dependencias de la Secretaría que lo han requerido, relacionado con la formulación o modificación de planes de mejoramiento derivados de auditorías internas o externas, lo cual ha permitido evaluar y aprobar o negar las solicitudes de modificación realizadas, conforme al procedimiento vigente. </t>
  </si>
  <si>
    <t>37. Aumentar en un 43% la inspección y  vigilancia en los servicios y programas  prestados por la Secretaría Distrital de Integración Social que cuentan con estándares de calidad.</t>
  </si>
  <si>
    <t>Elaborar los documentos de Anexos técnicos de estándares de servicios sociales elaborados o actualizados</t>
  </si>
  <si>
    <t xml:space="preserve">Suma </t>
  </si>
  <si>
    <t>Anexos técnicos de estándares de servicios sociales elaborados o actualizados</t>
  </si>
  <si>
    <t>Numero de anexos técnicos de servicios sociales elaborados o actualizados, con visto bueno por parte  de la Subdirección Técnica respectiva</t>
  </si>
  <si>
    <t>Con corte a marzo del 2022 se logra aprobación de los estándares de calidad para el servicio Inclusión integral para personas con discapacidad, sus cuidadores-as y sus familias (modalidades: Centros crecer, Centros Avanzar, Integrarte interno e Integrarte externo) por parte de la Directora y Subdirectora de Discapacidad.</t>
  </si>
  <si>
    <t>Documento de Anexo técnico de servicio social con visto bueno de la Subdirección técnica respectiva</t>
  </si>
  <si>
    <t xml:space="preserve">Con corte a 30 de junio se logra aprobación de los estándares de calidad para el servicio inclusión integral para personas con discapacidad, sus cuidadores-as y sus familias (modalidades: Centros Crecer, Centros Avanzar, Integrarte Interno e Integrarte externo) por parte de la Directora y Subdirectora de Discapacidad. 
Adicionalmente se avanzó en la actualización de los estándares de calidad de los siguientes servicios sociales:
•	Servicio Centros Proteger, se desarrollaron las mesas técnicas de trabajo, de las cuales se generó como producto el documento anexo técnico de estándares preliminar. Se encuentra pendiente revisión técnica del documento a nivel general y presentación de la propuesta a la Subdirección Técnica.
•	Servicio Gestión del Riesgo, se desarrollan las mesas de trabajo y se cuenta con propuesta para los grupos e estándares de Gestión Administrativa y Talento Humano. Se encuentra en desarrollo la formulación para los grupos de estándares de Atención, Ambientes adecuados y seguros. </t>
  </si>
  <si>
    <t>Realizar el reporte de respuesta a solicitudes de información del sistema de información misional</t>
  </si>
  <si>
    <t>Porcentaje de 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</si>
  <si>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*100</t>
  </si>
  <si>
    <t>Reporte de oportunidad en la atencion de solicitudes de información del sistema de información misional corte 15 de marzo</t>
  </si>
  <si>
    <t xml:space="preserve">En el periodo comprendido entre el 1 de enero al 15 de marzo de 2022 se recibieron 412 solicitudes de información del sistema de información misional, de las cuales 8 se reportaron en estado “Cancelado” en la herramienta Aranda web debido a que correspondían a solicitudes inviables o por solicitud del usuario, quedando 404 casos activos. De estas solicitudes, 401 fueron solucionadas con corte a 31 de marzo de 2022 y 3 quedaron en proceso por parte del equipo de Gestion de la Información Misional debido a la complejidad y necesidad de un mayor tiempo para completar el producto solicitado. Por lo anterior, el porcentaje de solicitudes recibidas el periodo entre el 1 de enero al 15 de marzo de 2022 y atendidas oportunamente fue de 99.25%. </t>
  </si>
  <si>
    <t>Reporte de oportunidad en la atencion de solicitudes de información del sistema de información misional corte 15 de junio</t>
  </si>
  <si>
    <t>En el periodo comprendido entre el 1 de enero al 15 de junio de 2022 se recibieron 968 solicitudes de información del sistema de información misional, de las cuales 30 se reportaron en estado “Cancelado” en la herramienta Aranda web debido a que correspondían a solicitudes inviables o canceladas por solicitud del usuario, quedando 938 casos activos que fueron solucionados en su totalidad al corte a 30 de junio de 2022. 
Por lo anterior, el porcentaje de solicitudes atendidas al corte del 30 de junio de 2022 y que fueron registradas entre el 1 de enero al 15 de junio de 2022, fue del 100%.
El detalle de las solicitudes de gestión de información misional y geográfica se encuentra en el archivo en Excel “Reporte oportunidad atencion solicitudes informacion misional 01 ENE a 15 JUN 2022.xlsx”</t>
  </si>
  <si>
    <t>Reporte de oportunidad en la atencion de solicitudes de información del sistema de información misional corte 15 de septiembre</t>
  </si>
  <si>
    <t>Reporte de oportunidad en la atencion de solicitudes de información del sistema de información misional corte 15 de diciembre</t>
  </si>
  <si>
    <t>No se asocia a metas 2020-2030</t>
  </si>
  <si>
    <t>Consolidar los reportes mensuales de Seguimiento al modulo Plan anual de adquisiciones (PAA) del aplicativo ERP SEVEN</t>
  </si>
  <si>
    <t>Reportes de seguimiento al Plan Anual de Adquisiciones elaborados</t>
  </si>
  <si>
    <t>Número de reportes mensuales de seguimiento al módulo Plan Anual de Adquisiciones en el aplicativo ERP SEVEN elaborados</t>
  </si>
  <si>
    <t>Reportes mensuales de seguimiento al Plan Anual de Adquisiciones en el aplicativo ERP SEVEN primer trimestre 2022</t>
  </si>
  <si>
    <t xml:space="preserve">Durante el primer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en los sistemas ERP SEVEN de la Secretaría y BOGDATA de la Secretaría Distrital de Hacienda. </t>
  </si>
  <si>
    <t>Reportes mensuales de seguimiento al Plan Anual de Adquisiciones en el aplicativo ERP SEVEN corte segundo trimestre 2022</t>
  </si>
  <si>
    <t xml:space="preserve">Durante el segundo trimestre de 2022 se generaron 3 reportes de ejecución presupuestal de la Entidad de recursos de funcionamiento y de inversión, a través de la generación de los reportes de ejecución de recursos de reserva presupuestal y de vigencia (Certificados de disponibilidad presupuestal, Certificados de registro presupuestal, Plan Anual de Adquisiciones) en los sistemas ERP SEVEN de la Secretaría Distrital de Integración Social y BOGDATA de la Secretaría Distrital de Hacienda. </t>
  </si>
  <si>
    <t>Reportes mensuales de seguimiento al Plan Anual de Adquisiciones en el aplicativo ERP SEVEN tercer  trimestre 2022</t>
  </si>
  <si>
    <t>Reportes mensuales de seguimiento al Plan Anual de Adquisiciones en el aplicativo ERP SEVEN corte cuarto trimestre 2022</t>
  </si>
  <si>
    <t>No se asocia a metas 2020-2031</t>
  </si>
  <si>
    <t xml:space="preserve">Elaborar los informes de Seguimiento a la implementación de los proyectos de inversión </t>
  </si>
  <si>
    <t>Reportes de seguimiento a la implementación de los proyectos de inversión elaborados</t>
  </si>
  <si>
    <t xml:space="preserve">Número de reportes de seguimiento a la implementación de los proyectos de inversión </t>
  </si>
  <si>
    <t xml:space="preserve">Reportes de seguimiento a la implementacion de los proyectos de inversion corte diciembre 2021 y febrero 2022 </t>
  </si>
  <si>
    <t xml:space="preserve">Durante el primer trimestre de 2022 se elaboraron dos reportes de seguimiento a la implementacion de los 18 proyectos de inversion de la Entidad, el primero en enero de 2022 correspondiente al periodo enero diciembre 2021 y el segundo en el mes de marezo de 2022, correspondiente al seguimiento de enero a  Febrero 2022. Este seguimiento se realizo a traves de la verificación de la información suministrada en los reportes SPI, realizando la  retroalimentación a través de correos electrónicos o mediante reuniones con los profesionales delegados de cada área técnica. </t>
  </si>
  <si>
    <t xml:space="preserve">Reportes de seguimiento a la implementacion de los proyectos de inversion corte mayo 2022 </t>
  </si>
  <si>
    <t>Durante el segundo trimestre de 2022 se elaboraron tres (3) reportes de seguimiento a la implementacion de los 18 proyectos de inversion de la Entidad, el primero en abril de 2022 correspondiente al periodo enero marzo 2021, el segundo en el mes de mayo de 2022, correspondiente al seguimiento de enero a  abril 2022 y el tercero realizado en el mes de junio correspondiente al periodo de enero a mayo. Este seguimiento se realizo a traves de la verificación de la información suministrada en los reportes SPI, realizando la  retroalimentación a través de correos electrónicos o mediante reuniones con los profesionales delegados de cada área técnica.</t>
  </si>
  <si>
    <t xml:space="preserve">Reportes de seguimiento a la implementacion de los proyectos de inversion corte agosto 2022 </t>
  </si>
  <si>
    <t xml:space="preserve">Reportes de seguimiento a la implementacion de los proyectos de inversion corte noviembre 2022 </t>
  </si>
  <si>
    <t>No se asocia a metas 2020-2032</t>
  </si>
  <si>
    <t xml:space="preserve">Elaborar las cartas de alertas y recomendaciones a los proyectos de inversión </t>
  </si>
  <si>
    <t>Cartas de gestión y alerta a los proyectos de inversion enviadas</t>
  </si>
  <si>
    <t>(Número de cartas de gestión y alerta a los proyectos de inversion enviadas / Número de proyectos de inversion )*100</t>
  </si>
  <si>
    <t>Memorandos de envio con las cartas de alerta y recomendaciones a los proyectos de inversion, del cuarto trimestre 2021</t>
  </si>
  <si>
    <t>Se realiza balance de la ejecuciòn fisica y presupuestal de los proyectos con cierre vigencia 2021 y se remite memorando a las àreas tècnicas que implementan los 17 proyectos de inversiòn con el fin de presentar recomendaciones generales para la optimizaciòn de la ejecuciòn de la vigencia 2022. No se emite carta para el proyecto 7741 toda vez que es desde la Dirección de Analisis y Diseño estratégico, desde donde se emite las recomendaciones para la vigencia 2022.</t>
  </si>
  <si>
    <t>Memorandos de envio con las cartas de alerta y recomendaciones a los proyectos de inversion, del primer trimestre 2022</t>
  </si>
  <si>
    <t>Se realiza balance de la ejecuciòn fisica y presupuestal de los proyectos para los peridos de enero a marzo, enero a abril y enero a mayo y se remite memorando a las áreas técnicas que implementan los 18 proyectos de inversión con el fin de presentar recomendaciones generales para la optimización de la ejecución de la vigencia 2022.</t>
  </si>
  <si>
    <t>Memorandos de envio con las cartas de alerta y recomendaciones a los proyectos de inversion, del segundo trimestre 2022</t>
  </si>
  <si>
    <t>Memorandos de envio con las cartas de alerta y recomendaciones a los proyectos de inversion, del tercer trimestre 2022</t>
  </si>
  <si>
    <t>No se asocia a metas 2020-2033</t>
  </si>
  <si>
    <t>7741. Fortalecimiento De La Gestión De La Información Y El Conocimiento Con  Enfoque Participativo Y Territorial</t>
  </si>
  <si>
    <t>Plan anticorrupción y de atención al ciudadano</t>
  </si>
  <si>
    <t>Hacer reporte del seguimiento a la implementacion del Plan de Anticorrupción y de Atención al ciudadano 2022</t>
  </si>
  <si>
    <t>Reportes de seguimiento al avance del Plan Anticorrupcion y de Atencion al Ciudadano, elaborados</t>
  </si>
  <si>
    <t>Número de reportes de seguimiento al avance del Plan Anticorrupcion y de Atencion al Ciudadano</t>
  </si>
  <si>
    <t>Reporte de seguimiento al avance del Plan Anticorrupcion y de Atencion al Ciudadano corte diciembre 2021.</t>
  </si>
  <si>
    <t>en el primer trimestre de 2022 se realizó el seguimiento a las actividades de cada uno de los seis componentes del Plan anticorrupción y atención a la ciuadanía con fecha de corte 31 de diciembre  de 2021. Se envió dicho reporte de seguimiento a la Oficina de Control Interno para su respectiva evaluación, presentando el el PAAC un avance del 96.8% a diciembre de 2021.</t>
  </si>
  <si>
    <t>Reporte de seguimiento al avance del Plan Anticorrupcion y de Atencion al Ciudadano corte abril 2022.</t>
  </si>
  <si>
    <t>En el segundo trimestre se realiza el seguimiento a las actividades de cada uno de los seis componentes del Plan anticorrupción, correspondiente a la fecha de corte abril  30 de 2022. Este reporte se envió a la oficina de control interno en donde se evaluó su porcentaje de cumplimiento obteniendo un 38% de avance a la fecha de corte.  Este seguimiento se publicó en la págian Web de la entidad link: https://www.integracionsocial.gov.co/index.php/regimen-legal/transparencia/transparencia-plan-de-lucha-contra-la-corrupcion</t>
  </si>
  <si>
    <t>Reporte de seguimiento al avance del Plan Anticorrupcion y de Atencion al Ciudadano corte agosto 2022.</t>
  </si>
  <si>
    <t>Cumplir con las metas del Plan de Ajuste y Sostenibilidad MIPG: Políticas Seguimiento y Evaluación, Participación Ciudadana, Control Interno, Gestión presupuestal</t>
  </si>
  <si>
    <t>porcentaje de cumplimiento de las metas del Plan de Ajuste y Sostenibilidad MIPG Políticas: Seguimiento y Evaluación, Participación Ciudadana, Control Interno, Gestión Presupuestal de acuerdo con lo programado con corte al periodo reportado</t>
  </si>
  <si>
    <t xml:space="preserve">El plan de ajuste y sostenibilidad MIPG reporta un cumplimiento del 100% para la política de gestión presupuestal y un 0% para participación ciudadana </t>
  </si>
  <si>
    <t>El plan de ajuste y sostenibilidad MIPG reporta el siguiente cumplimiento: Seguimiento y Evaluación 100%, Participación Ciudadana 100%, Control Interno 100%, Gestión Presupuestal 100%</t>
  </si>
  <si>
    <t>36. Implementar el 100% del plan de acción de la política pública de gestión  integral del talento humano en la  prestación de los servicios sociales con  énfasis en los componentes de trabajo  decente y digno garantizando las  condiciones de protección y</t>
  </si>
  <si>
    <t>Formular y publicar el Plan Estratégico de Talento Humano</t>
  </si>
  <si>
    <t>Porcentaje de avance en el Plan Estratégico de Talento Humano Formulado y Publicado</t>
  </si>
  <si>
    <t>Plan Estratégico de Talento Humano Formulados y Publicados</t>
  </si>
  <si>
    <t>En el periodo objeto de reporte fue completada esta actividad, ya que fue formulado el Plan Estrategico de Talento Humano y publicado.
El link de publicación es el siguiente: https://www.integracionsocial.gov.co/images/_docs/2022/gestion/220131_Resolucion_0182_de_2022_Plan_Estrategico_de_TH.pdf
https://www.integracionsocial.gov.co/images/_docs/2022/gestion/220125_PLAN_ESTRATEGICO_DE_TH_2022.pdf</t>
  </si>
  <si>
    <t>Borrador del plan para revisión y observaciones</t>
  </si>
  <si>
    <t>Esta actividad fue ejecutada en un 100% en el primer trimestre de 2022</t>
  </si>
  <si>
    <t>Plan estratégico aprobado y publicado</t>
  </si>
  <si>
    <t>Realizar el  Seguimiento a la ejeucción del Plan de vacantes</t>
  </si>
  <si>
    <t>Porcentaje de ejecución Plan anual de Vacantes</t>
  </si>
  <si>
    <t>(N° de actividades ejecutadas en el periodo/N° actividades programadas para el periodo reportado)*100</t>
  </si>
  <si>
    <t xml:space="preserve"> - Plan Formulado
 - Cronograma de actividades con fechas programadas
- Soportes que den cuenta de las actividades ejecutadas</t>
  </si>
  <si>
    <t>Durante el periodo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3 actividades, las cuales fueron cumplidas al 100% así:
6.1. Nombrar los elegibles de la convoctoria distrito IV: Durante el periodo entre Enero a Marzo se realizaron 383 posesiones.
6.2. Hacer uso de las listas de elegibles para las vacantes nuevas: Durante el trimestre se hicieron oficialmente tres solicitudes a la Comisión Nacional del Servicio Civil, para hacer uso de lista de elegibles y cubrir así empleos similares o equivalentes que quedaron en vacancia. Así mismo, Durante el periodo, se realizaron 11 nombramientos producto del uso de lista de elegibles, previa autorización de la CNSC.
7.1. Rediseño Institucional: Se formuló un plan de trabajo con el fin de hacer un diagnóstico y medición de cargas de trabajo en la subdirección para las familias, incluyendo todas las comisarías de familia. a la fecha se ha cumplido con el cronograma de trabajo formulado."</t>
  </si>
  <si>
    <t xml:space="preserve"> - Cronograma de actividades con fechas programadas
- Soportes que den cuenta de las actividades ejecutadas</t>
  </si>
  <si>
    <t>"Durante el primer trimestre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4 actividades, las cuales fueron cumplidas al 100% así:
Respecto de la Actividad 6.1. y 6.2 Se informa que durante el mes de abril, mayo y junio se posesionaron 16 elegibles de la convocatoria Distrito 4, debido a solicitud previa de prórroga. Adicionalmente, la SDIS recibió oficio de la CNSC con radicado 2022RS020557 del 31 de marzo de 2022, donde autorizó cubrir diez (10) vacantes declaradas desiertas del concurso de ascenso de la Convocatoria Distrito 4, con uso de listas de la misma convocatoria de modalidad abierto , de los cuales se posesionaron 9 y se presentó 1 derogatoria. Respecto de la Convocatoria 818 de 2018, durante el periodo se poesionaron 2 elegibles por uso de listas por derogatorias. La SDIS solicitó a la CNSC autorización de uso de listas de vacantes definitivas surgidas con posterioridad mediante oficio con radicado S2022037139 y S2022037041 de fecha 07 de abril de 2022, de la convocatoria 818 de 2018 y Distrito 4 respectivamente, en este sentido, la SDIS recibió oficio de la CNSC con radicado 2022RS052930 del trece (13) de junio de 2022, autorizando el uso de lista de elegibles para 52 empleos denominados mismos empleos  Se anexa como evidencia tablas de excel con información de los posesionados y oficios de autorización de la CNSC para uso de listas de la convocatoria Distrito 4 y 818, asi como los oficios mencionados.
Con relación a la actividad 6.3, se informa que durante el período, se realizón la actualización de base de datos,  con la correspondiente ubicación de las vacantes y elaboración de estudios de requisitos de los servidores del nivel técnico con NBC educación para encargo del empleo Profesional Universitario 219-01,  de servidores del nivel profesional para encargo del empleo Profesional Universitario 219-16 y de los servidores con NBC derecho y afines para encargo del empleo Profesional Especializado 222-21. Se realizó la gestión para la elaboración de la circular para los encargos referidos. Se anexan las fichas de cada empleo y las dos circulares proyectadas.
7.1. Rediseño Institucional: Se dio continuidad del plan de trabajo con el fin de hacer un diagnóstico y medición de cargas de trabajo en la subdirección para las familias, incluyendo todas las comisarías de familia. a la fecha se ha cumplido con el cronograma de trabajo formulado, el cual se evidencia en el informe adjunto"</t>
  </si>
  <si>
    <t>Formular y hacer seguimiento a la ejeucción del Plan de previsión de recursos humanos</t>
  </si>
  <si>
    <t>Porcentaje de ejecución Plan de Previsión de Recursos Humanos</t>
  </si>
  <si>
    <t>"Durante el periodo se formuló el Plan Estratégico de Talento Humano, el cual a su vez incluye el Plan anual de vacantes y Provisión de Empleo de la vigencia 2022. Este plan fue adoptado oficialmente a través de la Resolución N°182 de 31 de enero de 2022. Lo anterior se puede verificar en los siguientes links:
1. https://www.integracionsocial.gov.co/images/_docs/2022/gestion/220131_Resolucion_0182_de_2022_Plan_Estrategico_de_TH.pdf
2. https://www.integracionsocial.gov.co/images/_docs/2022/gestion/220131_PLAN_DE_VACANTES_Y_PROVISION_DE_EMPLEO_2022.pdf
De acuerdo con lo establecido en el cronograma de actividades, del Plan de Vacantes y provisión de empleo, para este trimestre se encontraban programadas 3 actividades, las cuales fueron cumplidas al 100% así:
6.1. Nombrar los elegibles de la convoctoria distrito IV: Durante el periodo entre Enero a Marzo se realizaron 383 posesiones.
6.2. Hacer uso de las listas de elegibles para las vacantes nuevas: Durante el trimestre se hicieron oficialmente tres solicitudes a la Comisión Nacional del Servicio Civil, para hacer uso de lista de elegibles y cubrir así empleos similares o equivalentes que quedaron en vacancia. Así mismo, Durante el periodo, se realizaron 11 nombramientos producto del uso de lista de elegibles, previa autorización de la CNSC.
7.1. Rediseño Institucional: Se formuló un plan de trabajo con el fin de hacer un diagnóstico y medición de cargas de trabajo en la subdirección para las familias, incluyendo todas las comisarías de familia. a la fecha se ha cumplido con el cronograma de trabajo formulado."</t>
  </si>
  <si>
    <t>Formular y hacer seguimiento a la ejecución del Plan de capacitación</t>
  </si>
  <si>
    <t>Porcentaje de ejecución Plan Institucional de Capacitación-PIC</t>
  </si>
  <si>
    <t xml:space="preserve">(N° de actividades ejecutadas en el periodo/N° actividades programadas para el periodo)*100
</t>
  </si>
  <si>
    <t>Durante el primer trimestre del 2022, se construyó, revisó, ajustó,adoptó  y publicó el Plan Institucional de Capacitación para la vigencia 2022. La adopción del plan se dio mediantre Resolución 182 del 31 de enero de 2022. El link de publicación  del plan es el siguiente: https://www.integracionsocial.gov.co/images/_docs/2022/gestion/220131_PLAN_DE_CAPACITACION_2022.pdf
Durante el periodo se ejecutaron las actividades programadas, algunas correspondientes al PIC de la vigencia 2021 y otras propiamente del PIC 2022, así:
PIC 2022: Inducción Institucional a los servidores y servidoras que ingresaron a la entidad, mediante convocatoria Distrito 4, la cual se desarrolló en siete (7) sesiones de cuatro (4) horas cada una, entre el 4 y el 24 de febrero.
PIC 2021: Se realizó la convocatoria, inscripciones e inicio de los diplomados y cursos cortos. Es importante anotar que estos diplomados son de un total de 100 horas de formación.
De todo lo anterior se aporta como evidencia:
Plan Institucional de Capacitación vigencia 2022
Listados de Asistencia Inducción Institucional
Agenda Inducción Institucional
Cronograma ejecución Plan Institucional de Capacitación 2021"</t>
  </si>
  <si>
    <r>
      <t xml:space="preserve">Durante el segundo trimestre del 2022, se continúa con la ejecución de las acciones del Plan Institucional de Capacitación de la vigencia 2021 del cual, a la fecha, se han ejecutados los siguientes temas, de los cuales han participado un total de </t>
    </r>
    <r>
      <rPr>
        <sz val="11"/>
        <rFont val="Arial"/>
        <family val="2"/>
      </rPr>
      <t>883</t>
    </r>
    <r>
      <rPr>
        <sz val="11"/>
        <color rgb="FF000000"/>
        <rFont val="Arial"/>
        <family val="2"/>
      </rPr>
      <t xml:space="preserve"> servidores y servidoras:
Diplomado en Derecho Colectivo y Negociación Colectiva
Diplomado en Nuevo Código General Disciplinario
Diplomado en Gestión Pública
Diplomado en Políticas Públicas
Redacción, ortografía, análisis de informes y comunicación escrita (sintaxis, semántica, síntesis), elaboración de documentos e informes
Programación Neurolingüística
GESTIÓN DOCUMENTAL Y ARCHIVO (Normatividad, tablas de retención documental y políticas de conservación de documentos controlados y no controlados, manejo de archivo electrónico)
Sistema de Oralidad
CONTRATACIÓN ESTATAL (Supervisión y apoyo a la supervisión de contratos, liquidación de contratos)
MARCO NORMATIVO Y POLÍTICO DE LA PRIMERA INFANCIA (Contextualización, la Convención de los Derechos de los Niños, ley de Infancia y Adolescencia, Procesos Especiales en Infancia y
Adolescencia, Sistema de Responsabilidad Penal para Adolescentes, Situación de los Niños en Colombia, Constitución política de Colombia, Prevención y detección de situaciones de abuso sexual infantil
Atención y orientación al ciudadano
Orientación a resultados y Aprendizaje continuo
Toma de decisiones
Herramientas TICS (Manejo de plataformas digitales, conectividad y comunicación virtual (zoom, meet, teams))
Herramientas ofimáticas (Excel)
Es importante anotar, que dadas algunas siuaciones presentadas, se reprogramaron algunas temáticas para el mes de julio, con inicio el día 5 de julio de 2022.
Igualmente, durante este trimestre, se adelantaron las siguientes acciones formativas en ejecución del Plan Institucional de Capacitación 2022:
Inducción Institucional a los servidores y servidoras que ingresaron a la entidad, mediante convocatoria Distrito 4, la cual se desarrolló en tres (3) sesiones de 8 horas, los días mayo 31, junio 1 y 13.
Big - Data - "Introducción a metodologías Big data en proyectos sociales", actividad a cero costo en el marco del Convenio con la Universidad UNIMINUTO</t>
    </r>
    <r>
      <rPr>
        <b/>
        <sz val="11"/>
        <color rgb="FF000000"/>
        <rFont val="Arial"/>
        <family val="2"/>
      </rPr>
      <t xml:space="preserve">
EVIDENCIA APORTADA</t>
    </r>
    <r>
      <rPr>
        <sz val="11"/>
        <color rgb="FF000000"/>
        <rFont val="Arial"/>
        <family val="2"/>
      </rPr>
      <t>:
Listados de Asistencia
Agenda Inducción Institucional junio
Cronograma ejecución Plan Institucional de Capacitación 2021</t>
    </r>
  </si>
  <si>
    <t>Formular y hacer seguimiento a la ejecución del Plan de Bienestar</t>
  </si>
  <si>
    <t>Porcentaje de ejecución Plan de Bienestar</t>
  </si>
  <si>
    <t>Durante el trimestre se formuló, adoptó y publicó el Plan Institucional de Bienestar e Incentivos para la vigencia 2022.  EL plan se adoptó mediante Resolución 182 del 31 de 2022.  El link  de publicación es el siguiente: https://www.integracionsocial.gov.co/images/_docs/2022/gestion/220131_PLAN_DE_BIENESTAR_2022.pdf.
Durante el periodo se ejecutaron las actividades programadas, algunas correspondientes al PIC de la vigencia 2021 y otras propiamente del PIC 2022 (costo cero), así:
PIC 2021:
Olimpiadas: con respecto a las Olimpiadas se inició el proceso de convocatoria con el cual durante el primer trimestre con corte a 31 de marzo, se logró la inscripción de un número de 650 personas de la SDIS.
Talleres de niños: se han llevado a cabo 2 sesiones de Talleres de niños, con las cuales fueron impactados 16 niños y niñas.
Talleres de Coro Danza y Teatro: es importante precisar que dentro de las actividades desarrolladas, fueron de Coro, Danza y Teatro, con un número de 116 personas, no obstante, aún se encuentra pendiente el producto final de dichas sesiones.
PIC 2022:
Actividades gestionadas a cero coste: en el marco de este indicador se llevaron a cabo 13 actividades gestionadas a coste cero entre las cuales se encuentran 4 actividades en el marco de la conmemoración del Día Internacional de la Mujer (3 sesiones de conferncias y una campaña institucional) con las que se impactaron 4.167 personas de la SDIS, 2 actividades dirigidas a pre- pensionados llegando a 101 personas de la SDIS, 3 visitas por parte de compensar brindando asesoría en salud y Caja de Compensación a 30 personas en el Nivel Central; 3 actividades de envío de tarjetas de cumpleaños con las cuales se impactaron 449 a servidores y servidoras SDIS, 1 actividad de bienvenida para los nuevos servidores que ingresaron en el marco del Plan Anual de Bienestar e Incentivos, al cual asistieron 314 personas; y 2 actividades relacionadas con planes estratégicos del área y aprobación del Plan Anual con las cuales se impactó a 1.818 servidores y servidoras.</t>
  </si>
  <si>
    <t>Durante el segundo trimestre  se cumplió con el 100% de las actividades que estaban programadas así: 
1- En el marco del acondicionamiento fisico se realizo una clase de rumba, una de Tai Ch, un de  Taller de Actividad Fisica, una sesión de Runboterapia y una jormada liberada de acondicionamiento fisico
2- El 27 de mayo se realiza la actividad de Arte y Cultura
3- Dentro de las actividades de Empoderamiento femenino, se adelanto  la charla " Diversidad sexual y de genero" y la charla de "Derechos sexuales y reproductivos"
4- Se realia el Taller "Abierto el duelo, un viaje a nuestro interior"
5- Se realiza el taller " Reconectate con tu sentido de vida"
6- Dentro de las actividades formativas se llevo a cabo la Jornada Liberada "Taller proyectos sociales y academicos de transformación"
7- Se adelantan dos tallleres para niños, el primero para niños de 0 a 5 años y el segundo para niños de 6 a 12 años</t>
  </si>
  <si>
    <t>Formular y hacer  Seguimiento a la ejecución del Plan de incentivos institucionales</t>
  </si>
  <si>
    <t>Porcentaje de ejecución Plan de Incentivos</t>
  </si>
  <si>
    <t>Se formuló, adoptó y publicó el plan para la vigencia 2022. Su adopción fue mediante la Resolución 182 del 31 de enero de 2022. El link de publicación es el siguiente:
https://www.integracionsocial.gov.co/images/_docs/2022/gestion/220131_PLAN_DE_BIENESTAR_2022.pdf.
Para el periodo, no se tenían actividades programadas en el marco de este plan.</t>
  </si>
  <si>
    <t>Se anexa el cronograma de actividades a ejecutarse en el marco de las actividades del componente de incentivos</t>
  </si>
  <si>
    <t>Formular y hacer seguimiento a la ejecución del Plan de seguridad y salud en el trabajo</t>
  </si>
  <si>
    <t>Porcentaje de ejecución Plan de trabajo anual en seguridad y salud en el trabajo</t>
  </si>
  <si>
    <r>
      <t>Durante el periodo se cumplió con el 100% de las actividades que estaban programadas así: Enero 44, Febrero 50 y Marzo 56.
Fue necesario realizar ajustes al plan de trabajo, en cuanto a algunas actividades cuya programación fue necesario ajustarla y proyectarla para otros periodos. Estas decisiones contaron con el aval de la Subdirectora de Gestión y Desarrollo de Talento Humano y como evidencia de esto se anexan actas de las mesas de trabajo en las cuales realizó el anaisis y se estableció el compromiso de ejecución en otros periodos.</t>
    </r>
    <r>
      <rPr>
        <b/>
        <sz val="11"/>
        <rFont val="Arial"/>
        <family val="2"/>
      </rPr>
      <t xml:space="preserve">
Evidencias aportadas:</t>
    </r>
    <r>
      <rPr>
        <sz val="11"/>
        <rFont val="Arial"/>
        <family val="2"/>
      </rPr>
      <t xml:space="preserve">
Archivo excel donde se evidencia el plan de trabajo ejecutado, pestaña 1 actividades.
Soportes de actividades ejecutadas, las cuales se pueden consultar en en la columna H, del archivo anterior
Actas de las actividades reprogramadas. </t>
    </r>
  </si>
  <si>
    <t>Durante el segundo trimestre  se cumplió con el 100% de las actividades que estaban programadas así: abril 49, mayo 45  y junio 49.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anaisis y se estableció el compromiso de ejecución en otros periodos.
Evidencias aportadas: 
Archivo excel donde se evidencia el plan de trabajo ejecutado, pestaña 1 actividades.
Soportes de actividades ejecutadas, las cuales se pueden consultar en en la columna H, del archivo anterior.
Actas de las actividades reprogramadas.</t>
  </si>
  <si>
    <t>Realizar la autoeavaluación anual frente al cumplimiento de estándares del SGSST</t>
  </si>
  <si>
    <t>Porcentaje del Cumplimiento de los Estándares de implementación del SGSST</t>
  </si>
  <si>
    <t>Esta meta se encuentra programada para ejecutarse en el mes de diciembre de 2022.</t>
  </si>
  <si>
    <t>Autoevaluación anual del SGSST</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</si>
  <si>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</si>
  <si>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</si>
  <si>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t>
  </si>
  <si>
    <t xml:space="preserve"> - Herramienta de registro y seguimiento de acciones de mejora
- Soportes que den cuenta de las actividades ejecutadas</t>
  </si>
  <si>
    <t>Para el primer trimestre de la vigencia 2022 no se contaba con acciones de mejora que tuvieran vencimiento. No obstante se realizó seguimiento periódico al interior del área, evaluando el porcentaje de avance de cada acción de mejora y recolectando las evidencias de cada una.
Producto de lo anterior, se realizó un reporte a la Oficina de Control Interno, con avances frente a 11 acciones de mejoramiento.</t>
  </si>
  <si>
    <t>Para el periodo comprendido entre el 01/04/2022 al 30/06/2022 se realizo el cierre de 2 acciones de mejora internas, que tenian vencimiento dentro del periodo y se presentaron avances de 6 aciones cuyo vencimiento esta programado para los meses de octubre y noviembre de 2022. Adicionalmente se solicita el cierre de 6 acciones de mejora externas que contaban con fecha de cierre junio 28 de de 2022. Se adjuntan 2 actas de reunion de cierre en PDF e instrumento acciones de mejora diligenciado.
En total se solicita el cierre de 30 aciones de mejora y se reportan avances de 24 acciones de mejora externas</t>
  </si>
  <si>
    <t>Formular y hacer seguimiento a la ejecución del Plan de Integridad y Buen Gobierno</t>
  </si>
  <si>
    <t>Plan de trabajo Código de Integridad y Buen Gobierno</t>
  </si>
  <si>
    <t>(N° de actividades ejecutadas en el periodo/N° actividades programadas en el periodo)*100</t>
  </si>
  <si>
    <t>En el trimestre se formuló, adoptó y publicó el Plan de Integridad de la vigencia 2022.
El plan se encuentra publicado en el siguiente link: https://www.integracionsocial.gov.co/images/_docs/2022/gestion/PLAN_DE_GESTION_DE_INTEGRIDAD_2022_VF.Firmado.pdf.
En el  trimestre objeto de reporte cumplió con el 100% de las actividades programadas, así:
1) Divulgación convocatoria para ser parte del equipo de gestores de integridad. Se anexa pieza comunicativa. 2) Conformación del equipo de gestores de integridad.A la fecha se cuenta con 221  gestores de integridad.
3) Se realizó la primera socialización de plan de integridad a los gestores se anexa memorando de socialización.
4) Se realizó reunión el 29 de marzo para socializar el plan de integridad. Se anexa presentación usada y listado asistentes.
5) EL 14 de marzo se realizó reunión  del plan de trabajo, se anexa citación y listado de asistencia.</t>
  </si>
  <si>
    <t>En el  trimestre objeto de reporte cumplió con el 100% de las actividades programadas, así:
1. Se realizó la segunda socialización del plan de integridad a Gestores de Integridad.( se anexan evidencias) 
2. Se da inicio al plan de acción del código de integridad en el mes de mayo y se hace la primera socialización del principio#1 y los valores. (se anexan listados de asistencia)
3. Se realiza reunión de socialización  del segundo principio del código de integridad y sus valores (se anexan evidencias).
4. Durante el mes de junio se firma el pacto de integridad por los Directivos y Directivas de la SDIS (se anexa el pacto firmado)
5. Se realiza socialización de conflicto de intereses a Gestores de Integridad 2022.
6. En el mes de junio se realizó la divulgación en l.a página web de los gestores de integridad 2022 ( se anexa listado firmado y aprobado)
7. En el marco de la campaña de conflicto de intereses se realiza divulgación de pieza comunicativa sobre el círculo de conflicto de intereses ( se anexa pieza comunicativa)</t>
  </si>
  <si>
    <t>Cumplir con las metas del Plan de Ajuste y Sostenibilidad MIPG para las Políticas Talento Humano e Integridad</t>
  </si>
  <si>
    <t>Nivel porcentual de cumplimiento de las metas del Plan de Ajuste y Sostenibilidad MIPG Políticas: Talento Humano e Integridad</t>
  </si>
  <si>
    <t>El Plan de ajuste y sostenibilidad MIPG reporta un 100% para la política de integridad</t>
  </si>
  <si>
    <t>El plan de ajuste y sostenibilidad MIPG reporta el siguiente cumplimiento: Talento Humano 100%</t>
  </si>
  <si>
    <t>40.Diseñar e implementar una  solución tecnológica que facilite  la participación de la ciudadanía en la gestión y oferta  institucional</t>
  </si>
  <si>
    <t>Tecnología de la información</t>
  </si>
  <si>
    <t xml:space="preserve">Inversión </t>
  </si>
  <si>
    <t>1- Modernizar y mantener el 100% de la Infraestructura tecnológica de la Entidad para garantizar la operación de la Secretaría</t>
  </si>
  <si>
    <t>Plan Estratégico de Tecnologías de la Información y las Comunicaciones – PETI.</t>
  </si>
  <si>
    <t>Elaborar el documento de Plan Estratégico de Tecnologías de la Información 2021-2024 actualizado a la vigencia 2023</t>
  </si>
  <si>
    <t>Avance en la actualización y aprobacion del Plan Estratégico de Tecnologías de la Información a la vigencia 2023</t>
  </si>
  <si>
    <t>(Documentos de Plan Estratégico de Tecnologías de la Información actualizados a la vigencia 2023 aprobados por el Comité Institucional de Gestión y Desempeño/ Documentos de Plan Estratégico de Tecnologías de la Información programados para actualizar)*100</t>
  </si>
  <si>
    <t xml:space="preserve">Documento preliminar de actualización Plan Estratégico de Tecnologías de la Información </t>
  </si>
  <si>
    <t>Documento final Plan Estratégico de Tecnologías de la Información actualizado y aprobado por el Comité Institucional de Gestión y Desempeño</t>
  </si>
  <si>
    <t xml:space="preserve">Realizar el informe de seguimiento a la implementación del Plan Estratégico de Tecnologías de la Información </t>
  </si>
  <si>
    <t>Informe de seguimiento a la implementacion del Plan Estratégico de Tecnologías de la Información elaborados</t>
  </si>
  <si>
    <t xml:space="preserve">Numero de informes de Seguimiento a la implementacion del Plan Estratégico de Tecnologías de la Información </t>
  </si>
  <si>
    <t xml:space="preserve">Informe de seguimiento a la implementacion delPlan Estratégico de Tecnologías de la Información </t>
  </si>
  <si>
    <t>Durante el primer trimestre de 2022 se elaboró el primer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</si>
  <si>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Durante el segundo trimestre de 2022 se elaboró el segundo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t>
  </si>
  <si>
    <t xml:space="preserve">Elaborar el documento del ejercicio de analítica descriptiva de la actualización del sistema de información misional </t>
  </si>
  <si>
    <t xml:space="preserve">Avance en la elaboración del ejercicio de analítica descriptiva de la actualización del sistema de información misional </t>
  </si>
  <si>
    <t xml:space="preserve">(Documentos del ejercicio de analítica descriptiva de la actualizacion del sistema de informacion misional elaborados/ Documentos del ejercicio de analítica descriptiva de la actualizacion del sistema de informacion misional programados)*100 </t>
  </si>
  <si>
    <t xml:space="preserve">Documento final del ejercicio de analítica descriptiva de la actualizacion del sistema de informacion misional </t>
  </si>
  <si>
    <t>Gestión Documental</t>
  </si>
  <si>
    <t>Plan de Preservación Digital a Largo Plazo</t>
  </si>
  <si>
    <t xml:space="preserve">Elaborar el reporte de seguimiento a la implementación del Plan de Preservación digital a largo plazo </t>
  </si>
  <si>
    <t>Reportes de seguimiento a la implementacion del  Plan de Preservacion Digital elaborados</t>
  </si>
  <si>
    <t>Numero de reportes de Seguimiento a la implementacion del Plan de Preservación Digital</t>
  </si>
  <si>
    <t>reporte de seguimiento a la implementacion del Plan de Preservación Digital corte primer trimestre 2022</t>
  </si>
  <si>
    <t>Durante el primer trimestre de 2022 se elaboró el primer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t>
  </si>
  <si>
    <t>reporte de seguimiento a la implementacion del Plan de Preservación Digital corte segundo trimestre 2022</t>
  </si>
  <si>
    <t>Durante el segundo trimestre de 2022 se elaboró el segundo Informe de seguimiento a la ejecución del Plan de Preservación Digital a Largo Plazo de la Secretaría Distrital de Integración Social, el cual contiene el estado de las actividades propuestas en el cronograma para las 13 estrategias definidas y conclusiones a tener en cuenta para próximos seguimientos.</t>
  </si>
  <si>
    <t>reporte de seguimiento a la implementacion del Plan de Preservación Digital corte tercer  trimestre 2022</t>
  </si>
  <si>
    <t>reporte de seguimiento a la implementacion del Plan de Preservación Digital corte cuarto trimestre 2022</t>
  </si>
  <si>
    <t>Gestión de soporte y mantenimiento tecnológico.</t>
  </si>
  <si>
    <t>1. Modernizar y mantener el 100% de la Infraestructura tecnológica de la Entidad para garantizar la operación de la Secretaría
2. Actualizar y mantener el 100% de los sistemas de información de la entidad para contar con información accesible, confiable y oportuna</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</si>
  <si>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</si>
  <si>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</si>
  <si>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</si>
  <si>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2022</t>
  </si>
  <si>
    <t xml:space="preserve">Durante el primer trimestre de 2022 se elaboraron los reportes mensuales de disponibilidad, donde se evidencian los porcentajes de disponibilidad de los servicios de infraestructura tecnológicos,sistemas de información y servicios conexos, de los meses de enero, febrero y marzo 2022.
</t>
  </si>
  <si>
    <t>reportes mensuales de disponibilidad de la infraestructura tecnológica, sistemas de información y servicios conexos a segundo trimestre 2022</t>
  </si>
  <si>
    <t>Durante el segundo trimestre de 2022 se elaboraron los reportes mensuales de disponibilidad, donde se evidencian los porcentajes de disponibilidad de los servicios de infraestructura tecnológicos,sistemas de información y servicios conexos, de los meses de abril, mayo y junio 2022.</t>
  </si>
  <si>
    <t>reportes mensuales de disponibilidad de la infraestructura tecnológica, sistemas de información y servicios conexos a tercer trimestre 2022</t>
  </si>
  <si>
    <t>reportes mensuales de disponibilidad de la infraestructura tecnológica, sistemas de información y servicios conexos a cuarto trimestre 2022</t>
  </si>
  <si>
    <t>Elaborar el reporte con las acciones realizadas para la gestión de los casos creados en la Mesa de Servicio Tecnológica.</t>
  </si>
  <si>
    <t>Reportes con las acciones realizadas para la gestión de los casos creados en la Mesa de Servicio Tecnológica elaborados</t>
  </si>
  <si>
    <t>Numero de reportes con las acciones realizadas para la gestión de los casos creados en la Mesa de Servicio Tecnológica</t>
  </si>
  <si>
    <t>reporte con las acciones realizadas para la gestión de los casos creados en la Mesa de Servicio Tecnológica corte primer trimestre 2022</t>
  </si>
  <si>
    <t>durante el primer trimestre de 2022 se elaboró el primer informe de las acciones realizadas para la gestión de los casos creados en la Mesa de Servicio Tecnológica con el objetivo de mejorar la prestación del servicio de la mesa como centro inicial de la gestion de los servicios de TI.</t>
  </si>
  <si>
    <t>reporte con las acciones realizadas para la gestión de los casos creados en la Mesa de Servicio Tecnológica corte segundo trimestre 2022</t>
  </si>
  <si>
    <t>Durante el segundo trimestre de 2022 se elaboró el segundo informe de las acciones realizadas para la gestión de los casos creados en la Mesa de Servicio Tecnológica con el objetivo de mejorar la prestación del servicio de la mesa como centro inicial de la gestion de los servicios de TI.</t>
  </si>
  <si>
    <t>reporte con las acciones realizadas para la gestión de los casos creados en la Mesa de Servicio Tecnológica corte tercer trimestre 2022</t>
  </si>
  <si>
    <t>reporte con las acciones realizadas para la gestión de los casos creados en la Mesa de Servicio Tecnológica corte cuarto trimestre 2022</t>
  </si>
  <si>
    <t>Seguridad Digital</t>
  </si>
  <si>
    <t>Plan de Tratamiento de Riesgo de Seguridad Digital</t>
  </si>
  <si>
    <t>Implementar el Plan de Tratamiento de Riesgo de Seguridad Digital en la vigencia</t>
  </si>
  <si>
    <t>constante</t>
  </si>
  <si>
    <t xml:space="preserve">Porcentaje de avance en la implementacion del Plan de Tratamiento de Riesgo de Seguridad Digital </t>
  </si>
  <si>
    <t>(Número de actividades del Plan de Tratamiento de Riesgo de Seguridad Digital ejecutadas / Numero de actividades del Plan de Tratamiento de Riesgo de Seguridad Digital programadas) *100</t>
  </si>
  <si>
    <t>Informe de implementacion del Plan de Tratamiento de Riesgo de Seguridad Digital</t>
  </si>
  <si>
    <t>Durante el primer trimestre de 2022, se programaron 9 actividades en el Plan de Tratamiento de Riesgos de Seguridad Digital, las cuales fueron ejecutadas en su totalidad con base en la mejora continua y el cumplimiento de la “Guía para la administración del riesgo y el diseño de controles en entidades públicas”</t>
  </si>
  <si>
    <t>Durante el segundo trimestre de 2022, se programaron 4 actividades en el Plan de Tratamiento de Riesgos de Seguridad Digital, las cuales fueron ejecutadas en su totalidad con base en la mejora continua y el cumplimiento de la “Guía para la administración del riesgo y el diseño de controles en entidades públicas”</t>
  </si>
  <si>
    <t>Plan de Seguridad y Privacidad de la Información</t>
  </si>
  <si>
    <t xml:space="preserve">Elaborar el reporte de seguimiento a la implementación del Plan de Seguridad y Privacidad de la Información </t>
  </si>
  <si>
    <t>Reportes de seguimiento a la implementacion del Plan de Seguridad y Privacidad de la Información elaborados</t>
  </si>
  <si>
    <t xml:space="preserve">Número de reportes de seguimiento a la implementacion del Plan de Seguridad y Privacidad de la Información </t>
  </si>
  <si>
    <t>reporte de seguimiento a la implementacion del Plan de Seguridad y Privacidad de la Información corte primer trimestre 2022</t>
  </si>
  <si>
    <t>Durante el primer trimestre de 2022 se elaboró el Informe de seguimiento al Plan de Seguridad y Privacidad de la Informacion, en el cual se reporta el seguimiento  al fortalecimiento del sistema de gestión de seguridad y privacidad de la información, alineado con la norma ISO/IEC 27001:2013. Durante el primer trimestre se realiza la actualización del plan de implementación para la vigencia, y el seguimiento detalla los entregables que sustentan las fases de implementación del SGSI de acuerdo con el cronograma establecido.</t>
  </si>
  <si>
    <t>reporte de seguimiento a la implementacion del Plan de Seguridad y Privacidad de la Información corte segundo  trimestre 2022</t>
  </si>
  <si>
    <t>Durante el segundo trimestre de 2022, se elaboró el Informe de seguimiento al Plan de Seguridad y Privacidad de la Información, en el cual se reporta el seguimiento al fortalecimiento del sistema de gestión de seguridad y privacidad de la información, alineado con la norma ISO/IEC 27001:2013. Este se compone de 24 tareas programadas y se tiene un porcentaje de ejecución del 67.71% y sin alertas frente al cumplimiento y cronograma establecido.</t>
  </si>
  <si>
    <t>reporte de seguimiento a la implementacion del Plan de Seguridad y Privacidad de la Información corte tercer  trimestre 2022</t>
  </si>
  <si>
    <t>reporte de seguimiento a la implementacion del Plan de Seguridad y Privacidad de la Información corte cuarto trimestre 2022</t>
  </si>
  <si>
    <t>1 y 2</t>
  </si>
  <si>
    <t>Implementar el Plan de mantenimiento preventivo y evolutivo de la infraestructura y servicios Tecnológicos en la vigencia</t>
  </si>
  <si>
    <t>Porcentaje de avance en la implementacion del Plan de mantenimiento preventivo y evolutivo de la infraestructura y servicios Tecnológicos</t>
  </si>
  <si>
    <t>(Número de actividades del Plan de mantenimiento preventivo y evolutivo de la infraestructura y servicios Tecnológicos ejecutadas / Numero de actividades del Plan de mantenimiento preventivo y evolutivo de la infraestructura y servicios Tecnológicos programadas) *100</t>
  </si>
  <si>
    <t>30/12/2022</t>
  </si>
  <si>
    <t>Plan de mantenimiento preventivo y evolutivo de la infraestructura y Servicios Tecnológicos elaborado</t>
  </si>
  <si>
    <t>Durante el segundo trimestre se elaboró el plan de mantenimiento de infraestructura el cual inicia con la identificación de los activos tecnológicos; la planeación de las actividades de mantenimiento preventivo y la identificación de la necesidad de mantenimiento correctivo que pudieran presentarse; la ejecución del plan; el seguimiento y monitoreo de las actividades ejecutadas.</t>
  </si>
  <si>
    <t xml:space="preserve">Informe de implementacion del Plan de mantenimiento preventivo y evolutivo de la infraestructura y servicios Tecnológicos </t>
  </si>
  <si>
    <t>Cumplir con las metas del Plan de Ajuste y Sostenibilidad MIPG: Políticas Gobierno Digital y Seguridad Digital</t>
  </si>
  <si>
    <t>porcentaje de cumplimiento de las metas del Plan de Ajuste y Sostenibilidad MIPG Políticas: Gobierno Digital y Seguridad Digital de acuerdo con lo programado con corte al periodo reportado</t>
  </si>
  <si>
    <t>El Plan de Ajuste y Sostenibilidad MIPG, reporta un avance del 100% para la política de gobierno digital y un 0% para la política de seguridad digital</t>
  </si>
  <si>
    <t>El plan de ajuste y sostenibilidad MIPG reporta el siguiente cumplimiento: Gobierno Digital 100% y Seguridad Digital 100%</t>
  </si>
  <si>
    <t>14.Beneficiar a 15.000 mujeres  gestantes, lactantes y niños menores de 2 años con servicios  nutricionales, con énfasis en los  mil días de oportunidades para la  vida. y coordinar junto con la Secretaría de Salud la busqueda activa de niños niñas  en ri</t>
  </si>
  <si>
    <t>Elaborar el reporte trimestral de valoración de casos referenciados por Secretaría de Salud de niños y niñas con desnutrición y efectivamente contactados por SDIS</t>
  </si>
  <si>
    <t>Reportes de valoración de casos referenciados por la Secretaría de Salud y valorados por SDIS</t>
  </si>
  <si>
    <t>(Reportes de valoración de casos referenciados por la Secretaría de Salud elaborados / Reportes de valoración programados )*100</t>
  </si>
  <si>
    <t>Reporte trimestral de valoración de casos referenciados por la Secretaría de Salud y valorados por SDIS</t>
  </si>
  <si>
    <t>En el periodo comprendido entre 1 de enero a 31 de marzo de 2022 la Secretaria Distrital de salud a partir de la notificación realizada remitio base de datos de niños y niñas con riesgo de desnutrición, se programo y contacto para tamizaje 5258 casos de los cuales se tamizo efectivamente a los 5258</t>
  </si>
  <si>
    <t>En el periodo comprendido entre el 1 de abril a 30 de junio de 2022, la Secreteria Distrital de Salud a partir de la notificación realizada, remitió base de datos de niños y niñas  con riesgo de desnutrición, con los cuales se programó y contactó para tamizaje de 1961 casos, de los cuales se tamizaron efectivamente los 1961.</t>
  </si>
  <si>
    <t>Elaborar y actualizar las minutas para los diferentes servicios de apoyo alimentario de la entidad</t>
  </si>
  <si>
    <t>Minutas de servicio de apoyo alimentario actualizadas</t>
  </si>
  <si>
    <t>Número de minutas elaboradas y/o actualizadas/Numero de minutas programadas a actualizar en la vigencia</t>
  </si>
  <si>
    <t>Reporte trimestral de las minutas actualizadas
Minutas de servicio de apoyo alimentario actualizadas.</t>
  </si>
  <si>
    <t>Para el primer trimestre 2022 se actualizó un mayor número de minutas a las programadas, teniendo en cuenta los procesos contractuales que se adelantaron. Las minutas actualizadas corresponden a los siguientes apoyos alimentarios con análisis nutricional TAC2018:
- Bonos infancia 
Bono niños circulos familiares o camino a tu hogar- 120 mil- 35%  
Bono mujeres gestantes o lactantes hasta 6 meses- 100 mil-30% 
Bono un niño circulos familiares o camino a tu hojgar- 120 mil-35%/
Bono de Gestantes camino a tu hogar-100 mil-30%.
- Bonos de discapacidad:
 Bono por 180 mil 
- Bonos vejez: 
Bonos para mujeres y hombres mayores de 60 años con nivel de inseguridad alimentaria:
1. Leve: 80 mil. aporte 30%
2. Moderada 100 mil aporte 40%
3. Severa 160 mil aporte 55%
- Bono multicolor:
Bono para 1 adulto - $150 mil para 30 dias
- Bono emergencia:
Bono para 1 adulto - $150 mil para 30 dias
- Bonos canjeables por alimentos- Proyecto 7745: 
Bono A 1 persona- 100 mil
Bono B 2 a 3 personas- 200 mil
Bono C  4 a 6 personas-300 mil
Bono D  7 a 9 personas- 400 mil
Bono de contingencia (comedores)- 120 mil</t>
  </si>
  <si>
    <t>Reporte trimestral de las minutas actualizadas.
Minutas de servicio de apoyo alimentario actualizadas.</t>
  </si>
  <si>
    <t>En el segundo trimestre del 2022 el equipo de planificación alimentaria de la Subdirección de Nutrición realizó el diseño de las minutas relacionadas apoyo alimentario de emergencia para Comunidad Embera.
Acorde con lo anterior, el equipo de planificación alimentaria diseña un ciclo de menú para 10 días de rotación, incluyendo los grupos de alimentos de la Guías Alimentarias Basada en Alimentos para la Población colombiana GABA – ICBF, el análisis de prácticas culturales de consumo alimentario para comunidad Embera, precio de los alimentos, disponibilidad de alimentos en el mercado local, entre otros factores que permiten viabilizar esta modalidad atención de apoyo alimentario en emergencia. Una vez definido el ciclo de menús con sus preparaciones se procede a realizar el cálculo de los ingredientes con peso bruto y peso neto para dos grupos poblacionales  (9 a 13 años y 18 a  59 años), esto  debido a  que la Secretaria de Gobierno no cuenta  con información actualizada sobre censo poblacional comunidad Embera, se define estos dos grupos de edad con el propósito de distribuir los alimentos en los integrantes de las familias constituidas. Se solicita reprogramación de este indicador teniendo en cuenta que en el primer trimestre se sobreejecutó lo programado.</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</si>
  <si>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</si>
  <si>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Actualizar la Base de datos de predios</t>
  </si>
  <si>
    <t>Base de datos de predios actualizada</t>
  </si>
  <si>
    <t>1 Base de datos de predios actualizada</t>
  </si>
  <si>
    <t>Se remite la base de datos de predios administrados por la SDIS, con corte de marzo de 2022</t>
  </si>
  <si>
    <t>Se remite la base de datos de predios administrados por la SDIS, con corte de junio de 2022</t>
  </si>
  <si>
    <t>Elaborar el informe ejecutivo de Conceptos de Gestión Predial e infraestructura</t>
  </si>
  <si>
    <t>Informe ejecutivo de Conceptos de gestión predial e infraestructura</t>
  </si>
  <si>
    <t>4 Informes ejecutivos de conceptos de Gestión Predial e infraestructura</t>
  </si>
  <si>
    <t>Informe ejecutivo de conceptos de Gestión Predial e infraestructura</t>
  </si>
  <si>
    <t xml:space="preserve">Se remite informe cualitativo del avance de la atención a la solicitud de emisión de conceptos técnicos </t>
  </si>
  <si>
    <t>Se remite informe cualitativo del avance de la atención a la solicitud de emisión de conceptos técnicos con corte del mes de junio</t>
  </si>
  <si>
    <t>7756 - Compromiso Social por la Diversidad en Bogotá</t>
  </si>
  <si>
    <t>Brindar atención a 16.000 personas de los sectores LGBTI, sus familias y redes de apoyo desde los servicios sociales de la Subdirección para Asuntos LGBTI y la estrategia territorial integral social</t>
  </si>
  <si>
    <t xml:space="preserve">Elaborar el documento de sistematización de las acciones desarrolladas en los servicios sociales de la Subdirección para Asuntos LGBTI, con sus modalidades de atención </t>
  </si>
  <si>
    <t>Porcentaje de avance en la elaboración del documento de sistematización de las acciones desarrolladas en los servicios sociales de la Subdirección para Asuntos LGBTI, con sus modalidades de atención</t>
  </si>
  <si>
    <t xml:space="preserve">Un (1) Documento de sistematización de las acciones desarrolladas en los servicios sociales de la Subdirección para Asuntos LGBTI,  con sus modalidades de atención </t>
  </si>
  <si>
    <t>Subdirección para Asuntos LGBTI</t>
  </si>
  <si>
    <t>Avances del documento de sistematización acuerdo con la programación</t>
  </si>
  <si>
    <t xml:space="preserve">Durante la ejecución del Plan de Desarrollo, la Secretaría Distrital de Integración Social amplía su oferta con la creación de nuevos servicios sociales y la transformación de los existentes como respuesta a las nuevas necesidades identificadas en el marco de la Pandemia por COVID-19, a través de la prestación de los servicios sociales a 1.380 personas de los sectores LGBTI, sus familias y redes de apoyo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Durante el período de reporte se registra un avance en los procesos de atención psicosocial y jurídica de personas de los sectores sociales LGBTI, sus familias y redes de apoyo, con planes de atención concertados con las personas participantes. 
Así mismo, se realizaron procesos de referenciación efectiva de personas de los sectores sociales LGBTI en situación de vulnerabilidad a otros servicios sociales de la SDIS y de la administración distrital. 
Desde la modalidad de Atención Telefónica “Línea Diversa” se realizaron 56 atenciones asociadas a contención en crisis, información y referenciación a servicios sociales. 
Se articularon acciones con la Dirección de Diversidad Sexual de la Secretaría Distrital de Planeación, la Secretaría de Seguridad, Justicia y Convivencia y la Secretaria Distrital de Gobierno para el fortalecimiento del servicio social Unidad Contra la Discriminación.
Se participó de manera activa con la referenciación y seguimiento de  casos en la Mesa de Casos Urgentes para la activación de rutas de atención a personas LGBTI víctimas de violencias.
Se realizaron acciones de sensibilización con el personal de la Fiscalía que opera en el Centro de Atención de la Fiscalía- CAF, anterior Centro Penal Integral para Víctimas – CAPIV y con los estudiantes del Consultorio Jurídico de la Universidad Politécnico Gran Colombiano.
Se generaron procesos de articulación interinstitucional y con demás organizaciones de carácter privado para el fortalecimiento de los procesos de atención psicosocial, en los que se identificaron necesidades asociadas a la prevención de violencias y actos de discriminación en razón de sus diversidades sexuales e identitarias, a la vulnerabilidad social y económica. 
Así mismo, se realizó articulación con la Secretaría Distrital de la Mujer, con la Secretaría Distrital de Gobierno, con la Secretaría Distrital de Salud, con IDARTES, con el Equipo Distrital de Cuidado”, con IDIPRON, con la estrategia de Tropa Social, con los Centros Forjar, con la organización Red Somos la Fundación Fundar, con el Centro de Estimulación, Nivelación y Desarrollo – CEDESNID, con la Fundación PROCREAR, con Humanity and Inclusión y Acción contra el Hambre, con el Instituto Penitenciario y Carcelario- INPEC, con el Instituto Colombiano de Bienestar Familiar- ICBF, con la Fundación Huellas de Arte, con Colombia Diversa, Cruz Roja Colombiana y con el Proyecto migrantes del Banco Mundial. 
También se viene implementando la Estrategia “Más territorio, más garantías” para el acercamiento de la oferta de servicios en el territorio, por ejemplo las jornadas móviles psicosociales desde los servicios sociales de los Centros de Atención Integral a la Diversidad Sexual y de Géneros. 
Realización de acciones para la apropiación del enfoque diferencial por identidades de género y orientaciones sexuales diversas, con la realización de conversatorios con entidades públicas y privadas, para el fortalecimiento de capacidades de atención diferencial con personas de los sectores LGBTI en sus servicios de atención. 
Actualización del Protocolo de Atención Psicosocial a personas de los sectores sociales LGBTI, que incluye el enfoque de familias diversas para generar procesos de atención integral.
Fortalecimiento de los procesos psicosociales desde la intervención colectiva. Estos espacios se desarrollaron de manera grupal en los CAIDSG con personas de los sectores sociales LGBTI, sus familias y redes de apoyo. Estos espacios se desarrollan a partir de ejercicios comunitarios como la Huerta Urbana, Boys Terraza, Tupana Amazonas, 3D Producciones, Arco iris de sordos.
Desde el componente psicosocial se implementa las estrategias de Ktarsis, Psicología a la carta y Alkimia los cuales se constituyen como procesos de atención psicosocial de personas de los sectores sociales LGBTI. Estas estrategias permiten desarrollar a través de grupos de encuentro, atenciones grupales en torno a necesidades y particularidades de personas LGBTI.
Fortalecimiento de la Unidad Contra la Discriminación, a través de la contratación de talento humano para la implementación de las modalidades de atención del servicio y la articulación con diferentes aparatos de justicia.
</t>
  </si>
  <si>
    <t xml:space="preserve">Se actualizaron y reportaron los siguientes trazadores presupuestales:
Trazador Presupuestal para Población con Discapacidad-TPPD
Categoría: Protección, bienestar y justicia social
Subcategoría: Inclusión Social Integral
Acción a realizar: Atender a personas de los sectores sociales LGBTI en condición de
discapacidad en los servicios sociales de la Subdirección para Asuntos LGBTI
Trazador Presupuestal Grupos Étnicos - TPGE
Categoría: Comunidades Negras, Afrocolombianas y Palenqueras.
Subcategoría: Economía propia
Acción Afirmativa: Incrementar progresivamente desde 2021 la inclusión socio laboral de
cuatro personas de los sectores LGBTI con pertenencia étnica negra afrodescendiente, una
por año desde Subdirección para asuntos LGBTI durante el cuatrienio, concertada con los
delegados y delegadas de la comisión consultiva distrital para el sector integración social.
Propuesta: Incrementar progresivamente desde 2021 la inclusión socio laboral de cuatro
personas de los sectores LGBTI con pertenencia étnica negra afrodescendiente, una por año
desde Subdirección para asuntos LGBTI durante el cuatrienio, concertada con los delegados y
delegadas de la comisión consultiva distrital para el sector integración social.
Categoría: Comunidades Negras, Afrocolombianas y Palenqueras.
Subcategoría: Adecuación institucional y lucha contra el racismo y la discriminación.
Acción Afirmativa: Formulación, implementación y seguimiento de una estrategia para
Contribuir al mejoramiento de la calidad de vida , bienestar social y participación, desarrollo
de capacidades, inclusión social y transformación sociocultural que disminuyan las violencias
en contra de las personas AFRO-LGBTI
Trazador Presupuestal de Igualdad y Equidad de Género-TIPIEG
Categoría: Autonomía económica
Subcategoría: Transferencias y provisión de servicios públicos
Acción a realizar: Beneficiar a mujeres LBT con Transferencias Monetarias Condicionadas,
conforme a los criterios de ingreso al servicio social "Apoyos Multicolor para personas LGBTI"
Categoría: Una vida libre de violencias
Subcategoría: Protección y atención a mujeres víctimas
Acción a realizar: Acompañamiento y orientación socio jurídica a mujeres LBT que han sufrido
actos de discriminación, violencias y puesta en riesgo de derechos en razón a la Orientación
sexual y/o identidad de género.
Trazador Presupuestal de Cultura Ciudadana
Categoría: 
Diseño_e_implementación_de_estrategias_y_acciones_de_transformación_cultural_y_comportam
ental
Subcategoría: Comunicaciones y narrativas para la transformación cultural y comportamental
Acción a realizar: Creación de material de comunicación (visual y audiovisual) encaminado a la
divulgación de actividades para la transversalización del enfoque diferencial por Identidades de
género y orientaciones sexuales diversas. Así como, piezas comunicativas para la visibilización de
las personas de los sectores sociales LGBTI, mensajes para la prevención de violencias y la
implementación de la Política Pública LGBTI y los servicios sociales.
Categoría:
Diseño_e_implementación_de_estrategias_y_acciones_de_transformación_cultural_y_comportam
ental
Subcategoría: Fortalecimiento de capacidades y conocimientos para la transformación cultural y
comportamental
Acción a realizar: Realización de acciones colectivas para la transformación de imaginarios y
patrones culturales
Categoría:
Diseño_e_implementación_de_estrategias_y_acciones_de_transformación_cultural_y_comportam
ental
Subcategoría: Escenarios de diálogo y co creación
Acción a realizar: Realización de acciones de sensibilización con el sector privado para la
flexibilización de requisitos de contratación e implementación de la Estrategia de Ambientes
Laborales Inclusivos
</t>
  </si>
  <si>
    <t>Documento de sistematización acuerdo con la programación</t>
  </si>
  <si>
    <t>Generar el documento de sistematización de las acciones de territorialización de la Política Pública LGBTI</t>
  </si>
  <si>
    <t>Porcentaje de avance en la sistematización de las acciones de las acciones de territorialización de la Política Pública LGBTI</t>
  </si>
  <si>
    <t>Un (1) Documento de sistematización de las acciones de territorialización de la Política Pública LGBTI</t>
  </si>
  <si>
    <t xml:space="preserve">Se relacionan los avances desde las actividades adelantadas por el equipo territorial, conforme a los componentes de la Estrategia Territorial Integral Social (ETIS), desde la consolidación de espacios de identificación de necesidades y particularidades de las personas LGBTI, indispensables para realizar los procesos de referenciación:
Lectura integral de realidades y agendas sociales territoriales
En el marco de la territorialización de la política pública LGBTI se establecen acuerdos entre diferentes actores sociales e institucionales para la concertación de Agendas Sociales Territoriales, mediante el empleo de mecanismos de diagnósticos locales y la implementación de procesos participativos.
Es así que se realizaron las actividades de: encuentro zonal de unidades de apoyo técnico UAT “Acuerdos para la gestión de los CLOPS 2022”, jornadas de georreferenciación en las localidades de Santa Fe, Bosa, Kennedy y Fontibón. Recorridos de identificación y lectura de realidades en San Cristóbal, Tunjuelito, Engativá, Suba y Usme en el marco de la Estrategia Local USMENADO por UPZ y la Estrategia Tomas de Seguridad con la Unidad Móvil de la Secretaría Distrital de Seguridad Justicia y Convivencia-SDSJC.
Respuestas Integradoras Transectoriales – Tropa Social
En el marco de la implementación de la Estrategia Territorial Integral Social (ETIS) se concertaron planes de trabajo en las Mesas Intersectoriales que lidera la Subdirección para Asuntos LGBTI en 19 localidades, actividades que buscan responder a las necesidades identificadas de las personas de los sectores sociales LGBTI de manera integral mediante acciones inter y transectoriales en los diferentes territorios de la ciudad.
Ejercicio que permite la activación de rutas de atención con los servicios sociales de la Subdirección para Asuntos LGBTI y con los servicios sociales: Respuesta Social, Integración y los Derechos del Migrante, Refugiado y Retornado, Tropa Social en tu Hogar, Alimentación Integral: Un Camino Hacia la Inclusión Social, Servicio para la Seguridad Económica de la Juventud de la Secretaría Distrital de Integración Social.
También se referencian casos a los servicios de la Secretaría Distrital de Salud, la Secretaría Distrital de Desarrollo Económico y la Secretaría de Educación del Distrito.
Acompañamiento a hogares en pobreza con énfasis en hogares con jefatura femenina
Gestiones realizadas con el sector público y privado para la respuesta efectiva a la población que se encuentra en emergencia social y económica, las que permitieron entregar ayudas humanitarias, representadas en mercados, paquetes alimentarios y entrega de comidas calientes. 
Fortalecimiento a procesos territoriales y participación incidente 
Fortalecimiento de espacios de participación ciudadana, en las Mesas Locales LGBTI, con las Redes de Apoyo y Afecto, con acciones de sensibilización y prevención de violencias, foros y conversatorios, eventos, marchas y festivales que promueven la inclusión social. 
Procesos de sensibilización para el cambio de comportamientos culturales
Realización de acciones encaminadas a lograr el cambio de prácticas y patrones culturales que reproducen formas de violencia en los ámbitos familiar, laboral, dentro de la academia, los aparatos de justicia y la ciudadanía en general, para promover el respeto y la integración social de las personas de los sectores sociales LGBTI en la ciudad. 
</t>
  </si>
  <si>
    <t>Durante la ejecución del Plan de Desarrollo, la Secretaría Distrital de Integración Social
amplía su oferta con la creación de nuevos servicios sociales y la transformación de
los existentes como respuesta a las nuevas necesidades identificadas en el marco de
la Pandemia por COVID-19, a través de la prestación de los servicios sociales a 3.353
personas de los sectores LGBTI, sus familias y redes de apoyo en las unidades
operativas, el fortalecimiento de espacios de participación de las personas
beneficiadas en los servicios sociales y el proceso de identificación y caracterización
de personas de los sectores sociales LGBTI, realizada desde el abordaje territorial;
acciones que se complementan con la activación de rutas de atención a nivel intra e
intersectorial para la respuesta efectiva y oportuna, aportando así a la disminución de
la vulnerabilidad, la inclusión social, la autonomía y el fortalecimiento de la calidad de
vida de personas LGBTI en el Distrito.
Durante el período de reporte se registra un avance en los procesos de atención
psicosocial y jurídica de personas de los sectores sociales LGBTI, sus familias y redes
de apoyo, con planes de atención concertados con las personas participantes.
Así mismo, se realizaron procesos de referenciación efectiva de personas de los
sectores sociales LGBTI en situación de vulnerabilidad a otros servicios sociales de la
SDIS y de la administración distrital.
Desde la modalidad de Atención Telefónica “Línea Diversa” se realizaron 100
atenciones asociadas a contención en crisis, información y referenciación a servicios
sociales.
Se articularon acciones con la Dirección de Diversidad Sexual de la Secretaría Distrital
de Planeación, la Secretaría de Seguridad, Justicia y Convivencia y la Secretaria
Distrital de Gobierno para el fortalecimiento del servicio social Unidad Contra la
Discriminación.
Se participó de manera activa con la referenciación y seguimiento de casos en la
Mesa de Casos Urgentes para la activación de rutas de atención a personas LGBTI
víctimas de violencias.
Se realizaron acciones de sensibilización con el personal de la Fiscalía que opera en el
Centro de Atención de la Fiscalía- CAF, anterior Centro Penal Integral para Víctimas –
CAPIV y con los estudiantes del Consultorio Jurídico de la Universidad Politécnico Gran
Colombiano.
Se generaron procesos de articulación interinstitucional y con demás organizaciones
de carácter privado para el fortalecimiento de los procesos de atención psicosocial, en
los que se identificaron necesidades asociadas a la prevención de violencias y actos
de discriminación en razón de sus diversidades sexuales e identitarias, a la
vulnerabilidad social y económica.
Así mismo, se realizó articulación con la Secretaría Distrital de la Mujer, con la
Secretaría Distrital de Gobierno, con la Secretaría Distrital de Salud, con IDARTES,
con el Equipo Distrital de Cuidado”, con IDIPRON, con la estrategia de Tropa Social,
con los Centros Forjar, con la organización Red Somos la Fundación Fundar, con el
Centro de Estimulación, Nivelación y Desarrollo – CEDESNID, con la Fundación
PROCREAR, con Humanity and Inclusión y Acción contra el Hambre, con el Instituto
Penitenciario y Carcelario- INPEC, con el Instituto Colombiano de Bienestar
Familiar- ICBF, con la Fundación Huellas de Arte, con Colombia Diversa, Cruz Roja
Colombiana y con el Proyecto migrantes del Banco Mundial.
También se viene implementando la Estrategia “Más territorio, más garantías” para
el acercamiento de la oferta de servicios en el territorio, por ejemplo las jornadas
móviles psicosociales desde los servicios sociales de los Centros de Atención
Integral a la Diversidad Sexual y de Géneros.
Realización de acciones para la apropiación del enfoque diferencial por identidades
de género y orientaciones sexuales diversas, con la realización de conversatorios
con entidades públicas y privadas, para el fortalecimiento de capacidades de
atención diferencial con personas de los sectores LGBTI en sus servicios de
atención.
Actualización del Protocolo de Atención Psicosocial a personas de los sectores
sociales LGBTI, que incluye el enfoque de familias diversas para generar procesos
de atención integral.
Fortalecimiento de los procesos psicosociales desde la intervención colectiva. Estos
espacios se desarrollaron de manera grupal en los CAIDSG con personas de los
sectores sociales LGBTI, sus familias y redes de apoyo. Estos espacios se
desarrollan a partir de ejercicios comunitarios como la Huerta Urbana, Boys
Terraza, Tupana Amazonas, 3D Producciones, Arco iris de sordos.
Desde el componente psicosocial se implementa las estrategias de Ktarsis,
Psicología a la carta y Alkimia los cuales se constituyen como procesos de atención
psicosocial de personas de los sectores sociales LGBTI. Estas estrategias permiten
desarrollar a través de grupos de encuentro, atenciones grupales en torno a
necesidades y particularidades de personas LGBTI.
Fortalecimiento de la Unidad Contra la Discriminación, a través de la contratación
de talento humano para la implementación de las modalidades de atención del
servicio y la articulación con diferentes aparatos de justicia.
Fortalecimiento de las “Redes de Cuidado y Afecto” del distrito capital, como
espacio de encuentro de personas de los sectores sociales LGBTI, para el
fortalecimiento de habilidades y capacidades. Se llevaron a cabo trece (13) espacios
redes de cuidado, con enfoque de derechos.
Fortalecimiento de alianzas público privadas para el desarrollo de procesos
formativos para personas de los sectores sociales LGBTI en los Centros de Atención
Integral a la Diversidad Sexual y de Género - CAIDSG de la ciudad.
Se llevó a cabo la “Conmemoración del día de la Afrocolombianidad” en el CAIDSG
Zona Sur con participación de la red de afecto de la localidad de Bosa y equipo
interdisciplinar de la Subdirección para Asuntos LGBTI.
Se realizó articulación entre la Secretaría Distrital de Salud y la Subdirección para
Asuntos LGBTI, para la realización de jornada de vacunación y Pruebas de Hepatitis
B, realizado en el CAIDSG Zona Centro, con participación de más 250 personas de
los sectores sociales LGBTI.
Se continua con la implementación de acciones que enmarca la modalidad de
“Redes Diversas de Aprendizaje” en las unidades operativas, entre ellas: Huerta
Diversa, Ktarsis, Alkiquima, Proceso formativo En Clave LGBTI, método de
educación flexible, la hora del té, Red de aprendizaje Los Mártires, Taller SENA de
ropa, Taller SENA Patronaje Pantalón
Se fortalecen las alianzas público-privadas para realizar procesos de desarrollo de
capacidades y habilidades para personas de los sectores sociales LGBTI, con las
empresas ZEMOGA, SODEXO; Fundación Arcoíris de Sordos y la Secretaría Distrital
de Educación, desde la estrategia de educativa flexible</t>
  </si>
  <si>
    <t>Cumplir con las metas del proyecto de inversión 7756</t>
  </si>
  <si>
    <t>Reporta equipo Analistas SDES</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</si>
  <si>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</si>
  <si>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Liderar los espacios del Comité Operativo Distrital para el Fenómeno de Habitabilidad en Calle (CODFHC) y del Comité Operativo Distrital de Adultez (CODA)</t>
  </si>
  <si>
    <t>Porcentaje de avance en la elaboración de actas del CODFHC y del CODA</t>
  </si>
  <si>
    <t>(N° actas realizadas / (N° sesiones del CODFHC + N° sesiones del CODA)) *100</t>
  </si>
  <si>
    <t>Actas del CODFHC y del CODA</t>
  </si>
  <si>
    <t>COMITÉ OPERATIVO DISTRITAL PARA EL FENÓMENO DE HABITABILIDAD EN CALLE
Se realizó la primera sesión del CODFHC, que estuvo orientada a la definición del plan de trabajo de la instancia para el año 2022, marco en el que se movilizan temas estratégicos para el abordaje del fenómeno de la habitabilidad en calle. En esta primera sesión participaron dos personas que habitaron la calle y que desde sus experiencias, posicionaron temas estratégicos como la vinculación a la oferta laboral y académica por parte de quienes habitan la calle o la habitaron, con el fin de tener una inclusión social efectiva; además se identificó la necesidad de vincular el fenómeno de la habitabilidad en calle con el Sistema General de Cuidado. En este orden de ideas, se posicionaron ocho temas estratégicos para trabajar durante el año de manera intersectorial. Estos temas son:  
1. Avanzar en la atención socio sanitaria 
2. Estrategias campañas de divulgación para que la ciudad se entere lo que se está haciendo con la población habitante de calle. 
3. Inclusión económica y educativa de las personas habitantes de calle o en riesgo  
4. Armonización con SIDICU  
5. Continuidad de la Tropa Social para el cuidado de los más vulnerables 
6. Seguimiento al Plan de Acción de la PPDFHC  
7. Laboratorios Ciudadanos relacionados con la “Jugada en la calle”  
8. Continuidad de la estrategia de prevención. 
En esta jornada, también se socializaron por parte de la Secretaría de la Mujer los avances en el año 2021 en torno a la implementación de la estrategia de dignidad menstrual y se plantearon como retos el avance para la implementación de la infraestructura que garantice la dignidad y el cuidado menstrual en las personas habitantes de calle con experiencias menstruales. Por último, la Secretaría de Salud socializó los avances en el proceso de vacunación de COVID -19 en la población habitante de calle.  
COMITÉ OPERATIVO DISTRITAL DE ADULTEZ
El 17 de febrero se llevó a cabo la primera sesión del CODA, en la cual se abordaron temas clave para la vigencia 2022, a saber:
* Socialización del Sistema de Seguimiento y Evaluación de Políticas Públicas adoptado por la Secretaría de Planeación bajo la metodología CONPES D.C., el cual obedece a la implementación de los productos concertados en el plan de acción, para ello se refirió la necesidad de contar con los delegados por cada sector/entidad responsable del cargue de la información, así mismo se aclara que una vez se cuente con el sistema operando en un 100% será el insumo de verificación de información para la toma de decisiones en espacios como el CODA.
* Presentación del plan de trabajo para el año 2022 de acuerdo con lo establecido en la Resolución 1045 de 2021, para ello se abordaron los temas estratégicos que contribuyan a la visibilización y apropiación de la PPA, en el marco de la garantía de los derechos de la población adulta. 
En ese orden de ideas el CODA aprobó los siguientes ejes temáticos trazadores en el plan de trabajo:
a. Posicionamiento de la PPA con los sectores/entidades vinculados al CODA, reconociendo las particularidades y potencialidades de los mismos desde el orden local y/o distrital.
Realizar un mapeo de actores estratégicos y de instancias del orden local con las cuales se pueda realizar articulación, difusión y apropiación de la PPA.
Articular acciones estratégicas con proyectos de inversión de la SDIS, con el fin de propiciar procesos de difusión, apropiación y trabajo en equipo, entendiendo las dinámicas locales y reconociendo la dificultad de un referente de la PPA en los territorios.
b. Generación de mesas de trabajo orientada a temas de la Diversidad – enfoque de género en la adultez; la reactivación económica, empleo, generación de ingresos, emprendimiento y derecho a la seguridad económica.
En ese sentido, las mesas de trabajo se realizarán con los sectores/entidades, que tengan productos asociados a estas temáticas, con el fin de articular acciones de manera integral, así como la generación de conocimiento, desde las competencias y particularidades institucionales orientadas a un análisis situacional asociado a la adultez como resultado del ejercicio.</t>
  </si>
  <si>
    <t>Se recomienda registrar la trazabilidad de firmas de quien elabora, revisa y aprueba el acta. Adicionalmente, se recomienda gestionar las firmas por una herramienta diferente a AZ Digital</t>
  </si>
  <si>
    <t>Comité Operativo Distrital para el Fenómeno de Habitabilidad en Calle (CODFHC) 
En el segundo CODFHC, que se realizó en el mes de mayo, se socializaron los principales cambios que trajo la resolución 0774 de 2022 con relación al funcionamiento del comité y la territorialización de la política pública; adicional a este punto se presentó la propuesta de las siete mesas emergentes, de acuerdo a lo propuesto en el plan de trabajo del primer CODFHC, de la propuesta se oficializaron cuatro mesas con la participación de diferentes entidades, las cuales son: 
Movilización ciudadana: IDPAC; Organizaciones sociales ;Secretaría de Salud y SDIS 
Inclusión económica y educativa de la población habitante de calle: Secretaría Distrital de Educación; Secretaría Distrital de Desarrollo Económico ; IPES;SENASecretaría Distrital de Ambiente; UAESP ;ASCUN;IDIPRON ;Secretaría de la Mujer  y SDIS  
Fortalecimiento del abordaje integral en calle: Secretaría de Seguridad  ; Secretaría de Gobierno; IDIPRON ; UAESP ; SDIS Sub ICI 7730(Migrantes) ; Secretaría Distrital de Salud; DADEP; Secretaría Distrital de Planeación ; IDU; ERU; Transmilenio  y Secretaría de Hábitat 
Atención sociosanitaria: Secretaría de Salud; Capital Salud; IDIPRON  y SDIS.
De cada una, se definieron las entidades que se vincularía al desarrollo de las mesas. Otro de los productos importantes de esta resolución, es la formalización de la transformación de mesas locales de habitabilidad en calle a comités operativos locales, lo que fortalece la gestión local entorno a la implementación de la PPDFHC. 
Posteriormente a este ejercicio, se socializan los principales cambios en la matriz de plan de acción y la Secretaría de Planeación entrega un balance del estado de implementación de la PPDFHC, en donde se entrega un balance favorable del 92.30% en la ejecución.
Comité Operativo Distrital de Adultez (CODA)
En este trimestre se realizaron dos CODA, a continuación se presenta un resumen de cada uno.
La segunda sesión del CODA, realizada en el mes de abril, tuvo como eje central el lanzamiento de las mesas de trabajo, en conexión con lo establecido en el artículo 9 de la Resolución 1045 que señala: “Mesas técnicas de trabajo. De acuerdo al desarrollo y necesidades identificadas en el transcurso de la implementación de la Política Pública Distrital de Adultez, se podrán conformar Mesas Técnicas de Trabajo, las cuales servirán como instancias facilitadoras, y tendrán como objeto profundizar en procesos de análisis determinados, articulación interinstitucional y comunitaria para el desarrollo de actividades específicas de acuerdo con las temáticas a trabajar. Las Mesas Técnicas de Trabajo serán de carácter transitorio y dependerán del plan de trabajo establecido por el Comité Operativo Distrital de Adultez (CODA) o cuando se presenten situaciones imprevistas que ameriten su conformación.” 
La tercera sesión del CODA, que se realizó en el mes de junio, en este espacio se abordaron temas claves relacionados con la socialización de los avances y retos de las mesas técnicas de trabajo que desarrollan dos temáticas de interés: la participación y los derechos económicos de la población adulta de la ciudad. De otra parte, se presentaron los datos del ejercicio de territorialización de la política pública, que permitió tener una mirada local de los servicios e instancias de participación que involucran a las y los adultos; y finalmente se dieron a conocer los resultados del reporte de seguimiento a la política del año 2021, a cargo de la Secretaría Distrital de Planeación, con relación al cumplimiento en la implementación, así como, las recomendaciones y claridades para el reporte del segundo trimestre 2022.</t>
  </si>
  <si>
    <t>Brindar asistencia técnica para el seguimiento a la implementación de la Política Pública Distrital de Habitabilidad en Calle (PPDFHC), la Política Pública de y para la Adultez (PPA), y los compromisos adquiridos respecto a otras políticas públicas</t>
  </si>
  <si>
    <t>Porcentaje de avance en la elaboración de actas de asistencia tánica para el seguimiento a la implementación de la PPDFHC, la PPA y los compromisos adquiridos respecto a otras políticas públicas</t>
  </si>
  <si>
    <t>(N° actas elaboradas / N° espacios de asistencia técnica realizados) * 100</t>
  </si>
  <si>
    <t>Actas de asistencia técnica para el seguimiento a la implementación de la PPDFHC, la PPA y los compromisos adquiridos respecto a otras políticas públicas</t>
  </si>
  <si>
    <t>Nota: dado que los soportes reportados consisten en actas de ejercicios de asistencia técnica, no llevan firmas de revisión ni de aprobación. Sólo incluyen las firmas de las personas asistentes, incluyendo a las responables de la elaboración de cada acta.
POLÍTICA PÚBLICA DISTRITAL PARA EL FENÓMENO DE HABITABILIDAD EN CALLE Y RELACIONADAS
De acuerdo con el plan de trabajo para la vigencia 2022 desde la Política Pública del fenómeno Habitabilidad en calle- PPDFHC durante el primer trimestre se han realizado diferentes acciones encaminadas a fortalecer los procesos para la implementación de la PPDFHC, compromisos con otras políticas, enfoque de género, diferencial, territorial y asuntos étnicos.
Para el cumplimiento de esta tarea se han llevado a cabo asistencias técnicas de orientación y acompañamiento en las diferentes modalidades y estrategias del proyecto 7757 “Implementación de estrategias y servicios integrales para el abordaje del fenómeno de habitabilidad en calle en Bogotá” las cuales se describen a continuación. 
* Articulación con la Subred Sur Occidente (21-01-2022): se realizó proceso de articulación con la Subred Sur Occidente para presentar el programa de atención psicosocial y salud integral a víctimas - PAPSIVI para realizar atenciones psicosociales a los ciudadanos habitantes de calle víctimas del conflicto armado.
* Articulación enlace étnico Raizal Subgil y Dirección Territorial (04-02-2022): desarrollo de esfuerzos conjuntos para la construcción de la acción afirmativa concertada con la comunidad Raizal, relacionada con documento situacional.
* Asistencia técnica en el enfoque territorial (18-02-2022): la asistencia técnica se realiza con el objetivo de generar un espacio de reflexión, Interiorización, apropiación y aplicabilidad con relación al enfoque territorial y su importancia en el marco del fenómeno de la habitabilidad en calle.
* Evaluación y seguimiento a plan de trabajo 2021 Nuevas Masculinidades (23-02-2022): retroalimentación y evaluación del plan de trabajo piloto para nuevas masculinidades en el CEDID – PV.
* Evaluación y seguimiento a plan de trabajo 2021 Nuevas Masculinidades (23-02-2022): retroalimentación y evaluación del plan de trabajo piloto para nuevas masculinidades en el Comunidad de Vida el Camino.
* Diálogo de concertación con el equipo de Análisis Social y Territorial-ASTE (23-02-2022): presentación propuesta de preguntas orientadoras de la percepción de la habitabilidad en calle en el marco de las acciones afirmativas de caracterización junto con la Dirección Territorial y la Subdirección para la Adultez.
* Retroalimentación de reportes de política de género, diferencial y transversales (03-03-2022): la asistencia técnica se llevó a cabo con las y los líderes de las modalidades, estrategias y ejes del proyecto 7757. Orientada a una construcción colectiva entre el equipo de políticas públicas y los coordinadores de las diferentes modalidades y estrategias para definir los instrumentos que permitan materializar los reportes concretos.
* Cualificación enfoque étnico a los profesionales de la subAdultez (04-03-2022): se realizó proceso de cualificación de enfoque diferencial étnico a los profesionales del equipo del eje de ampliación de capacidades, con el fin de identificar los conceptos del enfoque y la transversalización.
* Cualificación enfoque étnico a los profesionales de la subAdultez (09-03-2022): se realizó proceso de cualificación de enfoque diferencial étnico a los profesionales del equipo de la Estrategia de Prevención, con el fin de identificar los conceptos del enfoque y la transversalización.
POLÍTICA PÚBLICA DE Y PARA LA ADULTEZ
Teniendo en cuenta que la implementación y seguimiento a la Política Pública de y para la Adultez se ha realizado través de la articulación intersectorial a nivel Distrital; para la Vigencia 2022 la Subdirección para la Adultez, define como uno de los retos estratégicos, fortalecer los procesos de territorialización de la misma a escala local; reconociendo que este ejercicio tendrá impacto en la identificación de nuevas vulnerabilidades, necesidades y propuestas, así como la identificación y movilización de actores sociales estratégicos  para la atención de la población adulta entre los 29 y 59 años en Bogotá.
Por ello y para lograr este objetivo la Subdirección para la Adultez, plantea como acción importante el fortalecimiento de espacios en las diferentes localidades que promuevan el posicionamiento de la Política Pública de y para la adultez. Técnicamente estos espacios son definidos como “asistencias técnicas de acompañamiento”, caracterizadas de manera general por:
* Promover articulación con los diferentes territorios a través de un ejercicio de diálogo de saberes para la comprensión y reconocimiento respecto de la importancia del grupo etario en el rango de la Adultez situado entre los 29 y 59 años. 
* Motivar un ejercicio de reflexión y compromiso en las diferentes localidades que genere impacto en la construcción de alternativas para la atención de la población adulta, que involucre a diferentes actores.
* Conocer el objetivo, metas, y estructura general de la Política Pública.
Dado este breve contexto, durante el primer trimestre de la vigencia 2022 se desarrollaron las siguientes asistencias técnicas de acompañamiento:
* Comité Operativo local de Adultez del mes de marzo - Subdirección Local Barrios Unidos y Teusaquillo (28-03-2022): en esta sesión de acompañamiento se realizó una descripción general de lo que ha sido en el tiempo la implementación de la Política, enfatizando en la importancia del rango etario de la Adultez en temas claves como la responsabilidad de la población adulta en su mayoría como jefes de hogar; así mismo se realizó una breve descripción del objetivo y de la estructura de la Política, finalizando con los retos estratégicos conjuntos desde la mirada territorial para la vigencia 2021.
* Profesionales Proyecto 7768 (18-03-2022): socialización de la Política Pública a las profesionales del Proyecto 7768, socialización del plan de acción visibilizando los productos a cargo del Proyecto 7768, entrega de caja de herramientas con marco normativo de la PPA, presentación y plan de acción.
* Subdirectores locales SDIS (02-03-2022): desarrollo de acciones de articulación para la implementación de la Política Pública de y para la Adultez, desde las dinámicas territoriales, socialización de la PPA y del Plan de Acción de la Política Pública de y para la Adultez 2021 - 20225 (CONPES 21 de 2021).
* Sesión ordinaria presencial Unidad de Apoyo Técnico Bosa (15/03/2022): se explica la importancia de la Política Pública de Adultez, haciendo referencia a que este grupo, compuesto por personas entre 29 a 59 años, representa el 45% del total de la ciudad y es un sujeto político y agente productivo en la sociedad. Se menciona el desarrollo de la Política Pública desde el año 2010 y su proyección hasta el 2025, y la estructura de la misma. Se socializan las apuestas para la población adulta desde del Plan de Acción PPA 2020–2025, las entidades y sectores que aportan a transversalizar y territorializar la PPA y los temas generadores de la localidad.</t>
  </si>
  <si>
    <t>Política Pública Distrital para el Fenómeno de Habitabilidad en Calle (PPDFHC)
Desde la implementación de la PPDFHC, en el segundo trimestre se realizaron 19 espacios de asistencia técnica no solo en la implementación de la PPDFHC, sino de algunos compromisos de política, cada una de estas asistencias cuenta con la ficha técnica y lista de asistencia. A continuación se describe cada uno.
Asistencia técnica en el enfoque territorial: se realiza asistencia técnica con el equipo del Hogar los Mártires, Voto Nacional y Bakatá. Este espacio busca generar reflexión, interiorización, apropiación y aplicabilidad en relación con el enfoque territorial y su importancia en el marco del fenómeno de la habitabilidad en calle, con los y las funcionarios/servidores del Hogar de paso Los Mártires.
Asistencia técnica- Alternativas complementarias: se realizó socialización de la metodología Alternativas complementarias para el desarrollo de capacidades orientadas a la modificación de patrones de consumo de sustancias psicoactivas en población habitante de calle con consumo de sustancias psicoactivas. Producto concertado con la Política Pública de prevención y atención de sustancias Psicoactivas.  Estas jornadas se realizaron con el equipo de coordinadoras y coordinadores locales  y el equipo del hogar de paso la Sabana.
Asistencia técnica en recomendaciones nutricionales: socialización a profesionales de las Modalidades del Proyecto 7757 el documento de consideraciones nutricionales   y   alternativas alimentarias, para personas habitantes de calle, consumidoras de sustancias psicoactivas, en el marco de las acciones adelantadas en articulación con la “Política Pública de prevención y atención del consumo y la prevención de la vinculación a la oferta de sustancias psicoactivas en Bogotá”
Asistencia técnica en Política Pública de Habitabilidad en Calle: se adelanta un proceso de socialización y construcción colectiva en torno al tema de la Política Pública de Habitabilidad en Calle y la forma en que se materializan los componentes y líneas de acción desde los diferentes espacios del proyecto con el objetivo de Orientar de forma técnica en las diferentes modalidades y estrategias del proyecto 7757 “implementación de estrategias y servicios integrales para el abordaje del fenómeno de habitabilidad en calle en Bogotá” en la implementación de la Política Pública distrital para el Fenómeno de Habitabilidad en calle a fin de que se garantice una atención integral a las y los ciudadanos habitantes de calle que acuden a hacer uso de los servicio
Articulación Subdirección para la Discapacidad: Identificación del riesgo del inicio de la habitabilidad en calle, a partir del concepto de riesgo y tipos de riesgo (medio, bajo y alto), que trabaja la estrategia de prevención del proyecto 7757; a través de una jornada de cualificación dirigida al talento humano de la subdirección para la discapacidad, con el fin de orientar y/o atender a la población habitante de calle y con discapacidad, teniendo en cuenta sus características y particularidades. En este sentido, se busca aportar en la activación de rutas de atención pertinente para la población que solicita los servicios de las dos subdirecciones (discapacidad y adultez), brindando respuesta según su caso y necesidades manifiestas.
Articulación Subdirección para las Familias: Cualificación del talento humano de la subdirección para la familia, sobre la Política Pública para el Fenómeno de Habitabilidad en Calle - PPDFHC, con el fin de brindar conocimiento y herramientas en los procesos de abordaje y atención de las familias de Bogotá, teniendo en cuenta que el fenómeno está presente en este grupo poblacional y que es necesario el conocimiento en materia de política pública y servicios para esta población. Lo anterior, fortalece la adecuada activación de las rutas de atención y aporta la articulación interinstitucional que busca la garantía de los derechos de las familias y personas vinculadas al fenómeno de habitabilidad en calle.
Cualificación Afrocolombiana: el objetivo está relacionado con promover la reflexión, apropiación para la identificación de la población ciudadana en riesgo o habitabilidad en calle que se autoreconoce como Afrocolombiano, este ejercicio tiene dos componentes el primero la percepción del enfoque a partir del diligenciamiento de un cuestionario que tiene preguntas que orientarán los conocimientos que tiene el talento humano de la Subdirección para la Adultez sobre el tema, posteriormente el segundo momento será el de comprender la historia e identidad cultural de esta comunidad de una manera amplia y reflexiva. En el segundo trimestre del año se realizaron cualificaciones con  Equipo Territorial en las localidades Antonio Nariño, Usme y  Kennedy (1) acta asistencia por cada localidad y en las Unidades Operativas de, Voto Nacional,  Bakata, Puente Aranda y El Camino (1) acta asistencia por cada unidad operativa
Cualificación étnico raizal: el objetivo está relacionado con promover la reflexión, apropiación para la identificación de la población ciudadana en riesgo o habitabilidad en calle que pertenece a la comunidad raizal, este ejercicio se ha llevado a cabo en articulación con referentes étnico-raizales de la Sub-GIL de la SDIS y equipo SubRedNorte. El ejercicio tiene dos componentes, a través de un juego inicial se identifica la percepción del enfoque por parte del talento humano de la Subdirección para la Adultez a partir de sus conocimientos básicos, posteriormente el segundo momento será el de comprender la historia e identidad cultural de esta comunidad de una manera amplia y reflexiva.
Equipo territorial: en el segundo trimestre del año se llevaron a cabo cualificaciones por cada una de las zonas sociales. Se dispone del acta de cada zona.
Política Pública de y para la Adultez (PPA)
Respecto a la PPA las evidencias están en el marco de:
* Articulación proyecto 7768: (3) actas - listados de asistencia de cualificación, (1) acta entrega de material pedagógico.
Respecto a la descripción: Identificación de actor estratégico SDIS interno, proyecto 7768 7768  “Implementación de una estrategia de acompañamiento a hogares con mayor pobreza evidente y oculta de Bogotá, esto teniendo en cuenta que la población objeto en la atención a pobreza oculta refiere de 29 a 59 años”, con el cual se han articulado acciones orientadas a la cualificación del equipo de trabajo, en el marco de la Política de Adultez, para poder socializarla visibilizarla en espacios locales como Comités Rectores, entre otros.
* Localidad Usme: Socialización PPA acta listado en el marco del comité rector.
* CLOPS Mártires: Reunión cualificación PPA equipo de trabajo Subdirección Local - para el desarrollo del ejercicio metodológico del CLOPS Adultez.
* CLOPS Bosa: (2) Acta - listado UAT meses de abril y mayo, en el cual se socializó la metodología CLOPS, acuerdos compromisos y acciones para la realización del mismo. (1) Acta - Listado CLOPS Bosa que se llevó a cabo el 17 de mayo.
* Cualificación equipo Referentes Política de y para la Adultez el 31 de mayo.</t>
  </si>
  <si>
    <t>Brindar asistencia técnica para la implementación de los lineamientos de las modalidades de servicio con miras a la dignificación y resignificación del fenómeno de habitabilidad en calle</t>
  </si>
  <si>
    <t>Porcentaje de avance en los seguimientos a la asistencia técnica para la implementación de los lineamientos de las modalidades de servicio con miras a la dignificación y resginificación del fenómeno de habitabilidad en calle</t>
  </si>
  <si>
    <t>(No de actas de seguimientos realizados/ No de actas de seguimientos programados)*100</t>
  </si>
  <si>
    <t xml:space="preserve">Actas de seguimiento a la asistencia técnica para la implementación de los lineamientos correspondientes a las modalidades de servicio </t>
  </si>
  <si>
    <t xml:space="preserve">Nota: dado que los soportes reportados consisten en actas de ejercicios de asistencia técnica, no llevan firmas de revisión ni de aprobación. Sólo incluyen las firmas de las personas asistentes, incluyendo a las responables de la elaboración de cada acta.
Durante el primer trimestre de la vigencia 2022 se realizaron a finales de enero y principios de febrero jornadas de planeación estratégica con todos los lideres y lideresas de estrategias y modalidades con el fin de generar claridades en general en torno a la linea técnica y apuestas estratégicas de la Subdirección para la Adultez. Con base en esto, se programaron y desarrollaron asistencias técnicas para fortalecer la implementación de los lineamientos técnicos del servicio para la dignificación y resignificación del fenómeno de habitabilidad en calle de la siguiente forma:
1. Territorios: Se desarrolló una primera asistencia técnica el 17 de marzo con las y los coordinadores(as) locales , con el fin de realizar un diagnóstico en torno a las principales necesidades para el fortalecimiento de las capacidades del talento humano en relación con la implementación de la estrategia de prevención de la habitabilidad en calle, la estrategia móvil de abordaje en calle y la estrategia de abordaje comunitario, reuniendo los insumos para la elaboración de una plan de asistencias técnicas para el talento humano de dichas estrategias.
2. Modalidades (Unidades Operativas): En primer lugar se desarrollaron dos jornadas de asistencias técnicas con lideresas y lideres de unidades operativas en torno a la construcción del Plan de Atención Institucional (PAI) el cual es un instrumento que permite hacer seguimiento y monitoreo a la implementación de los lineamientos técnicos de las modalidades, estas asistencias fueron realizadas los dias 4 y 18 de marzo. De otra parte se realizaron una asistencia técnica en el Centro de atención a personas habitantes de calle con alta dependencia física, mental o cognitiva en la Mesa (Cundinamarca) el día 28 de marzo, haciendo claridades generales sobre el lineamiento técnicoy el anexo técnico en tanto es una modalidad tercerizada. Por otro lado se realizó una asistencia técnica para dar claridades generales sobre el lineamiento técnico de la modalidad en el Centro de Autocuidado Puente Aranda el día 07 de marzo, adicionalmente se tocaron aspectos fundamentales de la resolución 509 de 2021 y del enfoque de mitigación de riesgos y reducción de daños para le bajo umbral. Finalmente, con centro de atención socio sanitaria Balcanes , se llevaron dos asistencias técnicas con el fin de ajustar el lineamiento técnico de la modalidad de acuerdo con la experiencia en la atención del año 2021, de manera que se aclararon conceptos básicos para el desarrollo del mismo, estas asistencias se desarrollaron los días 8 y 30 de marzo.
3. Eje de ampliación de capacidades y generación de oportunidades: Respecto al eje que es transversal a la implementación del servicio, se tuvieron 3 asistencias técnicas relacionadas con hacer claridades sobre las orientaciones metodológicas y conceptuales del eje con sus 3 estrategias (artes, generación de oportunidades y desarrollo socio ocupacional) y con identificar las necesidades del talento humano para el fortalecimiento de capacidades para la atención de la población y la articulación con las modalidades y estrategias, estas asistencias se llevaron a cabo los días 17 de febrero, 02 y 23 de marzo. </t>
  </si>
  <si>
    <t>Durante el segundo trimestre se desarrollaron en total 24 espacios de asistencia técnica, con participación de los equipos de modalidades y estrategias. Se avanzó en la construcción de planes de atención institucional (modalidades), planes de trabajo territoriales (estrategias) y planes de trabajo (eje de ampliación de capacidades y generación de oportunidades). En este marco, se aportó a la identificación de tareas estratégicas y a la especificación de acciones de acuerdo con los objetivos, alcances e impactos proyectados respecto a la población sujeto de atención. A la fecha, todos los planes construidos se encuentran en etapa de implementación.
Enseguida se describen brevemente los espacios de asistencia realizados.
* Desde las estrategias territoriales (estrategia móvil de abordaje en cale, estrategia de prevención de la habitabilidad en calle, y estrategia de abordaje comunitario), en el trimestre se realizan asistencias técnicas en 2 aspectos principales:
  - Socialización de propuesta para la creación del documento de lecturas territoriales 2022, se realiza junto con el equipo de Políticas Públicas (introducción, caracterización de la población adulta en pobreza extrema-localidad, dinámicas territoriales del fenómeno de habitabilidad en calle-localidad y conclusiones).
  - Procesos de cualificación continúa al talento humano, en procesos de fortalecimiento conceptual de los equipos de coordinadores locales, profesionales interdisciplinares y mediadores sociales, en temas como lineamientos técnicos de cada estrategia, rol de las y los mediadores sociales, mapeo de actores y Espacios de diálogo sobre el fenómeno de habitabilidad en calle (ESDHAC).
* Con el eje de ampliación de capacidades y generación de oportunidades, se desarrollan las siguientes acciones:
  - Al inicio del trimestre se realiza mesa de trabajo para el ajuste de la Guía de Implementación de los ejes transversales, desde la reorganización de las líneas de acción y de acciones estratégicas del eje de manera que se evidencie la relevancia de cada estrategia para el proyecto. 
  - Con la estrategia de desarrollo socio-ocupacional, se aporta desde las asistencias técnicas con la revisión de la propuesta de formato de gustos e intereses, el cual aportará a la identificación de necesidades por parte de las ciudadanas y ciudadanos habitantes de calle o en riesgo de estarlo en las diferentes estrategias y modalidades.
  - Acompañamiento técnico en la estructuración de la ruta de seguimiento y acompañamiento a los avances de la inclusión social de ciudadanos y ciudadanas habitantes de calle y en riesgo de estarlo, a partir de la identificación de acciones estratégicas desde cada uno de los umbrales de atención, este documento se envía a la líder para iniciar proceso de oficialización el día 13 de mayo.
* En la modalidad de autocuidado se realizan asistencias técnicas relacionadas con la apropiación conceptual del lineamiento técnico de la modalidad, específicamente en la implementación de los enfoques Diferencial y Territorial en la atención a las ciudadanas y ciudadanos habitantes de calle y personas en alto riesgo de estarlo.
* Con la modalidad de Hogar de paso día y hogar de paso noche, se realizan asistencias técnicas relacionadas con procesos de cualificación del talento humano, de manera que desde las necesidades técnicas, se refuercen aspectos como lineamiento técnico, identificación de las rutas de atención, instrumentos de recolección de la información, articulación de acciones con enfoque territorial.
* Con la modalidad Centro de Desarrollo Integral y Diferencial Proyecto de Vida CEDID-PV, se realizó la identificación de las acciones estratégicas de la modalidad en cada una de las líneas de atención del lineamiento técnico, para consolidar una propuesta articulada en el Plan de Atención Institucional. Para ello se hace orientación al equipo de trabajo y lideresa de la modalidad.
* Con la modalidad Centro de atención Sociosanitaria para ciudadanas y ciudadanos habitantes de calle, las asistencias técnicas se centraron en la orientación para la construcción del Plan de Atención Institucional como herramienta de planeación en la cual es necesario registrar las acciones estratégicas de la modalidad desde los enfoques de atención y los elementos centrales en la atención.
* En el centro de atención a ciudadanas y ciudadanos habitantes de calle con alta dependencia física, mental o cognitiva, la asistencia técnica se enfoca en la implementación de acciones de cualificación al talento humano desde el enfoque diferencial, propendiendo la comprensión de las diferencias desde el ejercicio de la modalidad.</t>
  </si>
  <si>
    <t>Se recomienda dar claridad de la cantidad de sesiones programadas y realizadas y sus respectivas actas de reunión. 21/07/2022 Se subsana por parte del área y no se generan más observaciones.</t>
  </si>
  <si>
    <t>Cumplir con las metas del proyecto de inversión 7757</t>
  </si>
  <si>
    <t>3. Fortalecer el desempeño del sector social, enmarcado en la transformación de los servicios sociales, el desarrollo del recurso humano, la infraestructura, la tecnología, la gestión de conocimiento, la innovación, la transparencia, y  control, con el fi</t>
  </si>
  <si>
    <t>Cumplir con las metas del proyecto de inversión 7771</t>
  </si>
  <si>
    <t>% de avance en el cumplimiento de las metas del proyecto de inversión para la vigencia</t>
  </si>
  <si>
    <r>
      <t>Σ</t>
    </r>
    <r>
      <rPr>
        <sz val="11"/>
        <rFont val="Arial"/>
        <family val="2"/>
      </rPr>
      <t>% de avance en las metas del proyecto de inversión en la fecha de corte / Σ% programado en las metas del proyecto de inversión en la fecha de corte x 100</t>
    </r>
  </si>
  <si>
    <t>31/01/2022</t>
  </si>
  <si>
    <t>Subdirección para la Discapacidad</t>
  </si>
  <si>
    <t>El equipo de analistas de la Subdirección de Diseño, Evaluación y Sistematización, reporta un cumplimiento del 80% de acuerdo con lo programado para el trimestre</t>
  </si>
  <si>
    <t xml:space="preserve">planeación institucional </t>
  </si>
  <si>
    <t xml:space="preserve"> Inversión</t>
  </si>
  <si>
    <t>3. Incrementar a 2561 personas con discapacidad, sus familias y cuidadores-as en procesos de inclusión en los entornos educativo y productivo con enfoque territorial y diferencial, en el marco de una articulación transectorial</t>
  </si>
  <si>
    <t>Articular espacios con sectores público o privado para promover la inclusión de personas con discapacidad, cuidadores-as en entorno productivo</t>
  </si>
  <si>
    <t>Actas de articulaciones concertadas para promover oportunidades de inclusión de las personas con discapacidad, sus familias y cuidadores(as) en  entorno productivo</t>
  </si>
  <si>
    <t>Número de actas de articulaciones efectivas</t>
  </si>
  <si>
    <t>Actas de reunión y Matriz de registro de articulaciones</t>
  </si>
  <si>
    <t xml:space="preserve">Uno de los retos de la Subdirección para la Discapacidad es la gestión para generar oportunidades que posibiliten la inclusión de las personas con discapacidad en diferentes entornos, en especial el productivo y es asi como gracias ello el equipo de la Estrategia de Fortalecimiento a la Inclusión ha realizado articulaciones con entidades de los sectores público y privado para la vinculacion efectiva de la población con discapacidad (personas con discapacidad y cuidadores-as de personas con discapacidad) , además de adelantar ejercicios de sensibilización que reduzcan las barreras en torno a la discapacidad.  En el primer trimestre del año la Estrategia de Fortalecimiento a la Inclusión - EFI, alcanzó procesos de inclusión efectiva en los entornos productivo y educativo a partir de 67 ejercicios de articulación con instituciones educativas y el sector empresarial, dentro de las cuales 47 son de carácter público y las 20 restantes del privado. De estos procesos de articulación, 18 corresponden al entorno productivo.
</t>
  </si>
  <si>
    <t>Se recomienda relacionar en el avance cualitativo cuantas fueron las reuniones que se realizaron durante el trimestre. Adicionalmente, se sugiere unificar el formato del acta de las reuniones.</t>
  </si>
  <si>
    <r>
      <rPr>
        <sz val="11"/>
        <color rgb="FF000000"/>
        <rFont val="Arial"/>
        <family val="2"/>
      </rPr>
      <t xml:space="preserve">Durante el periodo de reporte la Subdirección para la Discapacidad adelantó 18 articulaciones logrando avances importantes en la consolidación de acciones de articulación con entidades públicas y privadas que han posiiblitado la inclusión y la sensibilización en el entorno productivo, es asi como se han logrado un total de 107 articulaciones en lo corrido del año, de las cuales se han adelantado con entidades del sector privado (22) y con el sector público (5), para un total de 27. </t>
    </r>
    <r>
      <rPr>
        <sz val="11"/>
        <color rgb="FF305496"/>
        <rFont val="Arial"/>
        <family val="2"/>
      </rPr>
      <t xml:space="preserve"> De acuerdo con la meta programada para el periodo  se cumplió con las 3 de reuniones programadas  para la inclusión de personas con discapacidad en el entorno productivo con una ejecución del 100% en la meta establecida para el indicador. </t>
    </r>
  </si>
  <si>
    <t>Se genera observación respecto al número de actas programadas frente a lo reportado, se sugiere ajustar. 19/07/2022 se ajusta por parte del área y no se generan más observaciones</t>
  </si>
  <si>
    <t xml:space="preserve">Articular espacios con sectores público o privado para promover la inclusión de personas con discapacidad, cuidadores-as en entorno educativo </t>
  </si>
  <si>
    <t>Actas de articulaciones concertadas para promover oportunidades de inclusión de las personas con discapacidad, sus familias y cuidadores(as) en  entorno educativo</t>
  </si>
  <si>
    <t>Número de  actas de articulaciones efectivas/ Número de  actas de articulaciones gestionadas</t>
  </si>
  <si>
    <t xml:space="preserve">La Subdirección para la Discapacidad a partir de la apertura progresiva de entidades del sector educativo en 2022, viene adelantando a través de las modalidades de atención y la Estrategia de Fortaleciimiento para la Inclusión acciones de articulación que permitan la inclusión de niños, niñas, adolescentes, jovenes y adultos-as en entorno educativo. En el primer trimestre del año la Estrategia de Fortalecimiento a la Inclusión - EFI, alcanzó procesos de inclusión efectiva en los entornos tanto productivo como educativo a partir de 67 ejercicios de articulación con instituciones educativas y el sector empresarial, dentro de las cuales 47 son de carácter público y las 20 restantes del privado. De estos procesos de articulación, 49 corresponden al entorno educativo.
</t>
  </si>
  <si>
    <t>En el segundo trimestre de 2022, se han realizado 21 articulaciones permitiendo avances significativos con el sector educativo  para la inclusión de las personas con discapacidad, luego de la apertura de colegios y universidades, es así como se ha logrado  un acumulado de 80 articulaciones de las cuales (8) correspponden a entidades educativas del sector privado y (72) al entidades educativas del sector público. De acuerdo con la meta programada para el periodo  se cumplió con las 4 de reuniones programadas  para la inclusión de personas con discapacidad en el entorno educativo con una ejecución del 100% en la meta establecida para el indicador.</t>
  </si>
  <si>
    <t>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</si>
  <si>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2. Implementar un plan de acción para coordinar la implementación y el seguimiento de la Política pública para las familias</t>
  </si>
  <si>
    <t>Elaborar el informe de implementación del Plan de Acción de la Política pública para las familias para la vigencia del 2022</t>
  </si>
  <si>
    <t>Porcentaje de avance en la implementación del Plan de Acción de la Política pública para las familias para la vigencia del 2022</t>
  </si>
  <si>
    <t>Un (1) informe de implementación del Plan de Acción de la Política pública para las familias para la vigencia del 2022</t>
  </si>
  <si>
    <t>Informe de avance en la implementación del Plan de Acción de la Política pública para las familias</t>
  </si>
  <si>
    <t>0,5</t>
  </si>
  <si>
    <t>En el marco del Plan de Desarrollo “Un Nuevo Contrato Social y Ambiental para la Bogotá del Siglo XXI 2020-2024”, durante la vigencia del 2022, la Subdirección para la Familia elaboró el informe de seguimiento al Plan de Acción de la Política Pública para las Familias de la vigencia 2021, que contiene 55 productos estratégicos que impactan 11 resultados transversales en la ciudad. Durante el mes de mayo de 2022, este fue aprobado para su publicación.
La implementación del Plan de Acción de la Política Pública para las Familias en el cuatrienio permite materializar los derechos que la Política consagra para las familias de Bogotá, estos son el derecho a vivir una vida libre de violencias, a permanecer unidas, a la intimidad, a la vivienda digna y a la seguridad económica, como sujeto colectivo de derechos.
En el marco del Plan, el pasado mes de mayo se desarrolló la celebración del mes de la familia que dio apertura con la realización de una feria de servicios en el Parque Metropolitano El Tunal, en donde las familias pudieron conocer los productos de todos los sectores del distrito dirigidos a garantizar sus derechos. Entre otras actividades, se realizó también el Foro Académico “Familias, cuidado y salud mental, avances, retos y perspectivas dirigido a la ciudadanía general y funcionarios del distrito” que contó con la participación de más de 200 personas durante un día, constituyéndose en un espacio para la movilización institucional en torno a las principales necesidades de las familias.
Adicionalmente, se han realizado once (11) programas de radio llamados: "Familias que Tejen y Protegen, agentes de cambio para el siglo XXI". que buscan contribuir al posicionamiento de la Política Pública para las Familias y así dar cumplimiento al objetivo general de la estrategia de comunicación. También, se han realizado 3 talleres de divulgación de la Política Pública para las Familias dirigido a las y los referentes de familia de las 20 localidades de Bogotá y al equipo interdisciplinario del “Castillo las Artes” que coordina IDIPRON y a funcionarios y contratistas de IDIPRON con el propósito de dar línea técnica en la divulgación de la política. Estas acciones de comunicación, en particular el evento de lanzamiento de Plan, permite a la ciudadanía conocer los derechos y su materialización en productos concretos que la Política consagra para las familias de Bogotá en su reconocimiento como sujeto colectivo de derechos.</t>
  </si>
  <si>
    <t>Informe anual de la implementación del Plan de Acción de la Política pública para las familias</t>
  </si>
  <si>
    <t>Elaborar el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</si>
  <si>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Porcentaje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</si>
  <si>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Un (1) Informe de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</si>
  <si>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</si>
  <si>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En el marco de la implementación del Plan de prevención de violencias “Creer y Crear para prevenir las violencias”, al cierre del primer semestre de 2022, se han desarrollado acciones de comunicación que han puesto a circular la palabra, los relatos, las acciones y propósitos comunes, para hablar de la prevención de las violencias y la vida en espacios interinstitucionales e intersectoriales, mediante:
•	La estrategia comunicativa Toma de Conciencia del Abuso y Maltrato en la Vejez relacionada con la violencia y abandono del adulto mayor.
•	La Estrategia #DiscriminarEsUnDelito
•	2 programas radiales sobre “Mitos, prácticas e imaginarios sociales alrededor de la explotación sexual y comercial de niños, niñas y adolescentes”
Adicionalmente, en cuanto al fortalecimiento en contenidos de prevención de violencias a funcionarios y funcionarias, jóvenes, mujeres, hombres de la ciudad, se han orientado y sensibilizado 2.471 servidoras(es) en el reconocimiento y garantía del derecho de las mujeres a una vida libre de violencias y 529 capacitados en herramientas prácticas para reconocimiento y garantía del derecho de las mujeres a una vida libre de violencias.
Se desarrolló la cuarta cohorte de "Parceros por Bogotá", que contó con la participación de 1.118 jóvenes, los cuales fueron formados como Agentes comunitarios de prevención, a través de la Ruta Pedagógica para la Inclusión Social de la Juventud.
Adicionalmente, se orientaron y sensibilizaron 3579 personas en los procesos de prevención y orientación de la violencia intrafamiliar en la ciudad, a través de las Escuelas locales de prevención de violencias, la Escuela Distrital de prevención de violencias y procesos de sensibilización en masculinidades alternativas no violentas. De estas 3579 personas de diferentes localidades de la ciudad, 2663 son mujeres, equivalente al 74%, 913 hombres que representan el 26% y 3 personas intersexuales. Los procesos de prevención cuentan con 7 módulos o sesiones temáticas relacionadas a familias democráticas, derechos humanos, género, masculinidades alternativas no violentas, identificación de tipologías de violencias, rutas y competencias institucionales y habilidades para la vida con énfasis en una reflexión sobre los patrones de consumo de sustancias psicoactivas. 
También, se han realizado 13 reuniones en el marco del Plan Distrital de Prevención para revisar y ajuste de contenidos que respondan a las necesidades identificadas y su implementación, socialización y reflexión en escuelas y talleres con diferentes poblaciones, esto con el fin de fortalecer la gestión del conocimiento con quienes participan como cuerpo técnico desde las diferentes entidades de la ciudad.</t>
  </si>
  <si>
    <t>Informe anual de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</si>
  <si>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14. Identificar  la oferta del sector social que hará  parte del sistema distrital de cuidado</t>
  </si>
  <si>
    <t>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</si>
  <si>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Cumplir con las metas del proyecto de inversión 7564</t>
  </si>
  <si>
    <t>Cumplir con las metas del proyecto de inversión 7752</t>
  </si>
  <si>
    <t>El equipo de analistas de la Subdirección de Diseño, Evaluación y Sistematización, reporta un cumplimiento del 33% de acuerdo con lo programado para el trimestre</t>
  </si>
  <si>
    <t>Realizar el informe de actividades de implementación del sistema de gestión en la dependencia</t>
  </si>
  <si>
    <t>Informes de implementación del sistema de gestión elaborados</t>
  </si>
  <si>
    <t>N° de informes de implementación del sistema de gestión elaborados/N° de informes de implementación del sistema de gestión programados</t>
  </si>
  <si>
    <t>Informe de implementación del sistema de gestión</t>
  </si>
  <si>
    <t>Se realiza informe avances más relevantes de la implementación del Sistema de Gestión de la dependencia del primer semestre de la vigencia 2022, donde se muestran avances en los ítems de riesgos de gestión y corrupción, indicadores, control de documentos y otros.</t>
  </si>
  <si>
    <t xml:space="preserve">Elaborar el informe de implementación de la estrategia ETIS en las localidades. </t>
  </si>
  <si>
    <t>Informes de implementación de la ETIS en las localidades elaborados</t>
  </si>
  <si>
    <t>Número de informes de implementación de la ETIS en las localidades elaborados</t>
  </si>
  <si>
    <t>Informe de implementación de la ETIS en las localidades</t>
  </si>
  <si>
    <t xml:space="preserve">Se realiza informe avances de implementación de la Estrategia Territorial Integral Social - ETIS en el distrito durante el primer semestre de la vigencia 2022,  cuyo objetivo es dar respuesta a las necesidades sociales de manera integral, mediante acciones transectoriales en los diferentes territorios, configurando la apuesta política, social y de desarrollo para la ciudad. </t>
  </si>
  <si>
    <t>Generar el documento de criterios para las asistencia técnica a los Fondos de Desarrollo Local - FDL</t>
  </si>
  <si>
    <t>Documento de criterios para las asistencia técnica a los FDL elaborado</t>
  </si>
  <si>
    <t>Número de documentos de criterios para la asistencia técnica a los FDL elaborados</t>
  </si>
  <si>
    <t>Documento de criterios para las asistencia técnica a los FDL</t>
  </si>
  <si>
    <t>PP Para la Adultez; PP para el envejecimiento y vejez</t>
  </si>
  <si>
    <t>Elaborar el informe general del desarrollo de los Consejos Locales de Política Social - CLOPS</t>
  </si>
  <si>
    <t>Informes generales del desarrollo de los CLOPS elaborados</t>
  </si>
  <si>
    <t>Número de Informes generales del desarrollo de los CLOPS elaborados</t>
  </si>
  <si>
    <t>Informe general del desarrollo de los CLOPS</t>
  </si>
  <si>
    <t>Se realiza informe general del desarrollo de los Consejos Locales de Política Social - CLOPS, correspondiente al primer semestre de la vigencia 2022.</t>
  </si>
  <si>
    <t>34.Implementar (1) una estrategia de  innovación social que permita la  construcción de acciones  transectoriales para aprender y responder a las necesidades emergentes de los territorios de Bogotá y de ésta con la Región Central.</t>
  </si>
  <si>
    <t>Elaborar el Informe de implementación de la estrategia de innovación social</t>
  </si>
  <si>
    <t>Informes de implementación de la estrategia de innovación social elaborados</t>
  </si>
  <si>
    <t>Número de informes de  implementación de la estrategia de innovación social elaborados</t>
  </si>
  <si>
    <t>Informe de  implementación de la estategia de innovación social</t>
  </si>
  <si>
    <t xml:space="preserve">Se realiza informe de avances obtenidos de la implementación de la estrategia de innovación social,durante el periodo comprendido entre enero a junio de 2022, que está relacionado con el desarrollo de las actividades derivadas del plan estratégico de alianzas, el proceso de identificación, caracterización y selección de iniciativas de Innovación Social, que han permitido dar cumplimiento a la meta No. 3 del proyecto de inversión 7735 y el cumplimiento de la meta 546 del Plan Distrital de Desarrollo, y de la implementación de la modalidad de servicios de fortalecimiento de procesos territoriales y de innovación social que integra el servicio Integración y Gestión en el Territorio (IGT) de la Dirección Territorial. </t>
  </si>
  <si>
    <t>Generar el informe de  implementación del Sistema Distrital del Cuidado a través de las unidades operativas que son ancla de las manzanas del cuidado</t>
  </si>
  <si>
    <t>Informes de  implementación del Sistema Distrital del Cuidado a través de las unidades operativas que son ancla de las manzanas del cuidado elaborados</t>
  </si>
  <si>
    <t>Número de Informes de  implementación del Sistema Distrital del Cuidado elaborado</t>
  </si>
  <si>
    <t>Informe de  implementación del Sistema Distrital del Cuidado a través de las unidades operativas que son ancla de las manzanas del cuidado</t>
  </si>
  <si>
    <t>Se realiza informe de implementación del Sistema Distrital del Cuidado a través de las unidades operativas que son ancla de las manzanas del cuidado, donde se da a conocer el proceso de transfomación que han surtido los Centros de Desarrollo Comunitario – CDC Bellavista en la Localidad de Kennedy, Porvenir en Bosa, Julio Cesar Sánchez en Usme – Sumapaz, Lourdes en Santa Fe, Simón Bolívar en Usaquén y Rafael Uribe Uribe como anclas de manzanas del cuidado y en los territorios de San Cristóbal, Mártires y Engativá como infraestructura social articuladora que da respuesta efectiva a las demandas de la ciudadanía en clave de sistema distrital del cuidado. Esto relacionado al primer semestre de la vigencia 2022.</t>
  </si>
  <si>
    <t>15. Implementar una estrategia de acompañamiento de hogares pobres, en vulnerabilidad y riesgo social derivada de la pandemia del COVID 19, identificados poblacional diferencial y geográficamente en los barrios con mayor pobreza evidente y oculta del dist</t>
  </si>
  <si>
    <t>Elaborar el informe de acompañamiento a hogares en pobreza evidente y emergente</t>
  </si>
  <si>
    <t>Informes de acompañamiento a hogares en pobreza evidente y emergente elaborados</t>
  </si>
  <si>
    <t>Informe de acompañamiento a hogares en pobreza evidente y emergente</t>
  </si>
  <si>
    <t xml:space="preserve">Se realiza informe de acompañamiento a hogares en pobreza evidente y emergente correspondientes al primer semestre de la vigencia 2022. El documento muestra el avance en el proceso de vinculación de 7.644 hogares al servicio Tropa Social a tu Hogar, para el fortalecimiento de proyectos de vida de personas identificadas en pobreza, vulnerabilidad y fragilidad social mediante el modelo de acompañamiento familiar a los hogares de jefatura femenina focalizados y priorizados. </t>
  </si>
  <si>
    <t>14. Implementar una (1) estrategia de gestión interinstitucional que permita la movilización social y el desarrollo de capacidades de los adultos y adultas identificados en pobreza oculta, vulnerabilidad, fragilidad social o afectados por emergencias sani</t>
  </si>
  <si>
    <t>25. Implementar una estrategia de  acompañamiento de hogares pobres,  en vulnerabilidad y riesgo social  derivada de la pandemia del COVID 19,  identificados poblacional diferencial y  geográficamente en los barrios con  mayor pobreza evidente y oculta del  distrito.</t>
  </si>
  <si>
    <t>Elaborar el informe de reactivación de redes de soporte de personas adultas en pobreza oculta  y sus familias</t>
  </si>
  <si>
    <t>Informes de reactivación de redes de soporte de personas adultas en pobreza oculta  y sus familias elaborados</t>
  </si>
  <si>
    <t>Informe de reactivación de redes de soporte de personas adultas en pobreza oculta  y sus familias</t>
  </si>
  <si>
    <t xml:space="preserve">Se realiza informe de reactivación de redes de soporte de personas adultas en pobreza oculta y sus familias, correspondiente al primer semestre de la vigencia 2022. El informe muestra avances y resultados en el proceso de alistamiento, enrutamiento y acompañamiento de las personas identificadas en pobreza oculta, en el marco de la modalidad de atención del proyecto 7768 “ implementación de la estrategia de acompañamiento a hogares con mayor pobreza evidente y Oculta de Bogotá” y su servicio social Tropa social a tu hogar: “Redes de soporte social para la reactivación del proyecto debilidad de personas adultas y sus familias en pobreza oculta.  </t>
  </si>
  <si>
    <t>Armonizar los servicios sociales prestados por el sector social al sistema distrital de cuidado</t>
  </si>
  <si>
    <t>1. Atender en las 20 localidades del  distrito a la población en flujos migratorios mixtos y retornados que solicitan la oferta de servicios de la  SDIS.</t>
  </si>
  <si>
    <t>Prestación de los servicios sociales para la inclusión social</t>
  </si>
  <si>
    <t xml:space="preserve">7749- Implementar una estrategia de territorios cuidadores en Bogotá </t>
  </si>
  <si>
    <t xml:space="preserve">Diseñar 1 estrategia de territorios cuidadores  </t>
  </si>
  <si>
    <t>Realizar el informe sobre el avance y la implementación de la estrategia de territorios cuidadores en los territorios priorizados.</t>
  </si>
  <si>
    <t>Informes ejecutivos sobre el avance del proceso de implementación de la Estrategia de territorios cuidadores 7749</t>
  </si>
  <si>
    <t>No de informes de reporte de actividades realizadas por el proyecto 7749 elaborados/No de informes de reporte de actividades realizadas por el proyecto 7749 programados</t>
  </si>
  <si>
    <t>Subdirección para la identificación, caracterización e integración</t>
  </si>
  <si>
    <t xml:space="preserve">Informes ejecutivos sobre el avance del proceso de implementación de la Estrategia de territorios cuidadores. </t>
  </si>
  <si>
    <t>Durante el primer trimestre del año 2022, el proyecto 7749 dio cumplimiento a la programación establecida en su plan de acción, en cuanto a la implementación de la estrategia de territorios cuidadores. Para ello, a través de un proceso de seguimiento se garantizó que las acciones ejecutadas estuvieran acordes con los objetivos planteados en el lineamiento técnico de la estrategia. Lo anterior, se valida a través de la ejecución de cada una de las metas, la cuales, en conjunto, constituyen las acciones que desde el proyecto se enfocan a reconocer y fortalecer las labores de cuidado en el marco de situaciones de emergencias sociales, sanitarias, naturales, antrópicas y de vulnerabilidad inminente en los territorios de Bogotá.</t>
  </si>
  <si>
    <t>Se recomienda ajustar el nombre del informe de acuerdo con el nombre de la evidencia programada y tramitar la firma por una herramienta diferente a AZ Digital.</t>
  </si>
  <si>
    <t>Se realiza informe sobre el avance y la implementación de la estrategia de territorios cuidadores en los territorios priorizados, relacionados al segundo trimestre de la vigencia 2022.</t>
  </si>
  <si>
    <t>15.Promover en las 20 localidades una  estrategia de territorios cuidadores a partir  de la identificación y caracterización de las  acciones para la respuesta a emergencias  sociales, sanitarias, naturales, antrópicas y  de vulnerabilidad inminente}</t>
  </si>
  <si>
    <t xml:space="preserve">Implementar  un (1) modelo itinerante e intersectorial distrital con la vinculación de agentes comunitarios de la población proveniente de flujos migratorios mixtos, que permita la ampliación de servicios integrales a dicha población </t>
  </si>
  <si>
    <t xml:space="preserve">Elaborar el informe sobre el avance y la implementación del modelo itinerante para la atención de población en flujos migratorios mixtos. </t>
  </si>
  <si>
    <t>Informes sobre el avance del proceso de implementación del modelo itinerante para la atención de población en flujos migratorios mixtos 7730</t>
  </si>
  <si>
    <t>No de informes de reporte de actividades realizadas por el proyecto 7730 elaborados/No de informes de reporte de actividades realizadas por el proyecto 7730 programados</t>
  </si>
  <si>
    <t xml:space="preserve">Informes ejecutivos sobre el avance del proceso de implementación del modelo itinerante para la atención de población en flujos migratorios mixtos.  </t>
  </si>
  <si>
    <t>Durante el primer trimestre del año 2022, el proyecto 7730 dio cumplimiento a la programación establecida en su plan de acción, en cuanto a la implementación del modelo itinerante e intersectorial para migrantes, refugiados y retornado, el cual está dirigido a aportar, mediante la oferta de servicios sociales integrales y la referenciación a rutas de atención efectivas en las 20 localidades de Bogotá, a la integración socioeconómica y/o cultural de la población en flujos migratorios mixtos. A través de la realización de agendas territoriales durante los meses de enero, febrero y febrero, se materializan en el territorio las estrategias de integración socioeconómica y cultural generadas a través de la promoción de alianzas estratégicas con actores gubernamentales y no gubernamentales, así como los procesos de innovación con respuestas integradoras.</t>
  </si>
  <si>
    <t>Se realizan informes sobre el avance y la implementación del modelo itinerante para la atención de población en flujos migratorios mixtos, correspondientes al segundo trimestre de la vigencia 2022.</t>
  </si>
  <si>
    <t>Cumplir el 100% de las actividades programadas en los planes de trabajo definidos</t>
  </si>
  <si>
    <t>Gestión Jurídica
Gestión presupuestal y eficiencia del gasto público</t>
  </si>
  <si>
    <t>Gestión Contractual
Gestión Jurídica</t>
  </si>
  <si>
    <t xml:space="preserve">Realizar informes ejecutivos de actividades realizadas por el área jurídica relacionado con las actividades a desarrollar. </t>
  </si>
  <si>
    <t>No. de informes de reporte de actividades realizadas por el área jurídicas elaborados /No. de informes de reporte de actividades realizadas por el área jurídicas programados</t>
  </si>
  <si>
    <t>Informe de actividades realizadas por el área jurídica.</t>
  </si>
  <si>
    <t>Se realiza informe de actividades realizadas por el área jurídica de la dependencia, correspondiente al primer semestre de la vigencia 2022.</t>
  </si>
  <si>
    <t>Fortalecimiento institucional y simplificación de procesos</t>
  </si>
  <si>
    <t>Elaborar el informe de actividades de implementación del sistema de gestión en la dependencia</t>
  </si>
  <si>
    <t> Se realiza informe avances más relevantes de la implementación del Sistema de la dependencia del primer semestre de la vigencia 2022, donde se muestran avances en los ítems de riesgos de gestión y corrupción, indicadores, control de documentos y otros.</t>
  </si>
  <si>
    <t>7744-Generación de Oportunidades para el Desarrollo Integral de la Niñez y la Adolescencia de Bogotá</t>
  </si>
  <si>
    <t>Articular los espacios de política pública de infancia y adolescencia liderados por la SDIS, en las instancias CODIA, NODO COLIA y COLIAS</t>
  </si>
  <si>
    <t>Porcentaje de avance de las actas de los espacios de política pública de infancia y adolescencia liderados por la SDIS</t>
  </si>
  <si>
    <t>No. de actas de sesiones realizadas según periodicidad  /No. sesiones programadas según periodicidad* 100</t>
  </si>
  <si>
    <t>Actas de sesiones de política pública de infancia y adolescencia de acuerdo con la periodicidad establecida normativamente:  1 CODIA, 2 COLIAS y 1 NODO CODIA</t>
  </si>
  <si>
    <t xml:space="preserve">En el marco de las instancias de la Política pública, se realizaron las primeras sesiones del año, tanto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Estas instancias se ratifican como escenarios de análisis, articulación, conceptualización y de generación de recomendaciones para la formulación de la nueva política orientada a lograr el goce efectivo de derechos de las niñas, niños y adolescentes.
A través del trabajo articulado en el Nodo coordinador del CODIA, se validó del Plan de Trabajo para la vigencia 2022 que fue presentado para aprobación en la Plenaria del mes de marzo. De igual manera se aprobó la transformación de la Mesa Técnica para la Formulación de la Política. Allí se aprobaron los requisitos y elementos evaluativos necesarios para la convocatoria pública de la sociedad civil que hará parte de esta instancia en la actual vigencia.
En cuanto a los Comités Operativos Locales de Infancia y Adolescencia - COLIA, se dio inicio en el mes de febrero a las sesiones ordinarias en las 20 localidades del Distrito Capital, a su vez, se desarrollaron Mesas RIAPI y en algunas localidades Mesas locales PETIA, de acuerdo a los procesos y acuerdos de cada localidad. En este espacio se estableció la necesidad de generar Nodos Coordinadores en todas las localidades que propendan por una mayor coordinación y corresponsabilidad intersectorial frente a la instancia y al cumplimiento del plan de acción. 
Se planteó propuesta inicial del plan de acción de la instancia para que intersectorialmente se fortalezca y se apruebe para su implementación durante el 2022, el cual se armonizó con el plan de acción del CODIA, contando con las siguientes líneas de acción: 
•	Actualizar la política pública de infancia y adolescencia con la participación e incidencia de niñas, niños y adolescentes, sus familias y la movilización de la sociedad civil
•	Analizar y efectuar seguimiento cuantitativo y cualitativo al estado de realización de los derechos de Niños, Niñas y Adolescentes a partir de la información disponible y de las dinámicas locales
•	Establecer acuerdos en relación con la coordinación de las acciones de las partes involucradas e interesadas con la Política Pública Distrital de Infancia y Adolescencia
•	Proporcionar asistencia técnica y acompañamiento a los actores con competencia en Infancia y Adolescencia.  
Así mismo, se promovió en cada localidad, la revisión de las recomendaciones, conclusiones y alertas establecidas en documentos e informes como: Panorámicas Locales, Lectura integral de Realidades, Informe de la RIAGA, Alertas Tempranas, entre otros, para orientar y/o priorizar acciones intencionadas y articuladas que incidan localmente para esta vigencia. 
</t>
  </si>
  <si>
    <t>Actas de sesiones de política pública de infancia y adolescencia de acuerdo con la periodicidad establecida normativamente:  2 CODIA, 3 COLIAS y 2 NODO CODIA</t>
  </si>
  <si>
    <t xml:space="preserve">Durante el segundo trimestre de 2022 se realizaron las sesiones ordinarias del Comité Operativo Distrital de Infancia y Adolescencia -CODIA como de cada una de las mesas técnicas adscritas: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instancias que se han configurado como escenarios prioritarios para el desarrollo de la agenda pública en el marco de la formulación de la nueva política pública de infancia y adolescencia como espacios de análisis, articulación, conceptualización y de generación de recomendaciones orientados a lograr el goce efectivo de derechos de las niñas, niños y adolescentes, aportando al documento diagnóstico y de factores estratégicos para la formulación de la nueva Política, Pública de Infancia y Adolescencia.
A través del trabajo articulado en el Nodo coordinador del CODIA, se presentó y validó el cronograma de formulación y la agenda pública en el marco de la formulación de la Política Pública de Infancia y Adolescencia, la cual inició en el mes de mayo, avanzando en la identificación de los puntos críticos aportando al documento diagnóstico y de factores estratégicos para la formulación.
En cuanto a los Comités Operativos Locales de Infancia y Adolescencia - COLIA, se realizaron las sesiones ordinarias en las 20 localidades del Distrito Capital, a su vez, se desarrollaron Mesas RIAPI y en algunas localidades Mesas locales PETIA, de igual manera los Nodos Coordinadores de acuerdo con los procesos y acuerdos de cada localidad y en cumplimiento de los planes de acción definidos y aprobados en cada instancia. En el mes de abril se desarrolló en cada una de las localidades la Conmemoración del día de la Niñez de acuerdo con los lineamientos de la Brújula 2022; y se llevaron a cabo los CLOPS de Infancia y Adolescencia en el marco de la Agenda Pública de la Formulación de la PPIA.
Durante este periodo se desarrolló la agenda teniendo como prioridad los siguientes aspectos:
•	Construcción del Plan de Acción de los COLIA del año 2022.
•	Desarrollo de acciones de socialización, asistencia y/o fortalecimiento técnico tanto del SIDICU, ICBF, Sub Redes, entre otros. 
•	Conmemoración del día de la Niñez.
•	Procesos de reconocimiento y difusión de la oferta institucional en favor de la infancia y la adolescencia y actualización de la matriz de oferta institucional.
•	Aplicación de protocolo-metodología Formulación de la Política Pública de Infancia y Adolescencia. 
•	Eventos concernientes a la conmemoración del día mundial contra el Trabajo Infantil. 
•	Ejecución de acciones de socialización, asistencia y/o fortalecimiento 
Desde la instancia de los Consejos Consultivos, se llevó a cabo el ejercicio de la agenda pública para la formulación de la nueva PPIA donde las niñas, niños y adolescentes sienten que pueden generar transformaciones en sus territorios, evalúan positivamente el poder haber generado propuestas para la reformulación de la política pública y saben que podrán realizar acciones que beneficien a muchas comunidades.
</t>
  </si>
  <si>
    <t>Generar el documento de Política Pública de Infancia y Adolescencia 2022-2032</t>
  </si>
  <si>
    <t xml:space="preserve">Nivel de avance en la construcción del documento actualizado de la Política Pública de Infancia y Adolescencia </t>
  </si>
  <si>
    <t>Suma de los porcentajes programados para cada periodo de reporte de avance</t>
  </si>
  <si>
    <t>Documento de resultados de la implementación del Diseño metodológico para la reformulación de la Política Pública de Infancia y Adolescencia</t>
  </si>
  <si>
    <t xml:space="preserve">Actualmente, la Secretaría Distrital de Integración Social-SDIS avanza en el proceso de reformulación de la nueva Política Pública de Infancia y Adolescencia Distrital, la cual se está desarrollando en primer lugar, con base en los resultados del proceso de evaluación adelantado en la vigencia 2021 que contienen los hallazgos, conclusiones y recomendaciones de política; y además, en cumplimiento de lo dispuesto en el Decreto 668 de 2017 , y de acuerdo con las orientaciones definidas por el CONPES D.C. para su aprobación. 
En ese orden, el proceso se encuentra en fase preparatoria; el documento correspondiente y requerido por la Guía para la Formulación e Implementación de las Políticas Públicas del Distrito Capital fue aprobado por el Comité Institucional de Gestión y Desempeño de la SDIS y será puesto a consideración del Comité Sectorial en el marco del CODIA, como siguiente paso antes de ser revisado por la Subsecretaría de Planeación Socioeconómica de la Secretaría Distrital de Planeación, quien emitirá Concepto Técnico Unificado sobre la formulación de la política.
</t>
  </si>
  <si>
    <t>Documento de la Política Pública de Infancia y Adolescencia 2022-2032</t>
  </si>
  <si>
    <t xml:space="preserve">Actualmente, la Secretaría Distrital de Integración Social-SDIS avanza en el proceso de reformulación de la nueva Política Pública de Infancia y Adolescencia Distrital, la cual se está desarrollando con base en los hallazgos, conclusiones y recomendaciones de política, resultado del proceso de evaluación adelantado en la vigencia 2021; así como, en cumplimiento de lo dispuesto en el Decreto 668 de 20171, y de acuerdo con las orientaciones definidas por el CONPES D.C. para su aprobación.  
En ese marco, se finalizó la Fase I. Preparatoria de la Formulación de la Nueva Política Pública de Infancia y Adolescencia, con la radicación y aprobación del documento de propuesta de formulación de la Política a la Mesa Técnica CONPES de la Secretaría Distrital de Planeación, entidad que autorizó el inicio de la Fase II Agenda Pública, la cual, actualmente se encuentra en proceso de implementación, sistematización y escritura de su respectivo producto: documento diagnóstico, así como los marcos jurídicos, conceptual, de enfoques, la articulación con las demás políticas públicas, la definición de factores estratégicos y el reconocimiento de buenas prácticas y nuevos desarrollos conceptuales.  
Este proceso se ha realizado con comunidad en general, instituciones, expertos y niñas, niños y adolescentes, a través de una consulta virtual a ciudadana, a implementadores, a estudiantes, y mediante 23 grupos focales, 22 talleres protocolo, 8 conversatorios con expertos, 7 mesas incidentales en clave de formulación, nodos CODIA; y se proyecta un gran Foro para el mes de julio. 
Por otro parte, se ha iniciado la revisión documental e histórica para la construcción del Plan de Acción de la nueva política, de tal manera que se tenga un panorama de lo que las entidades han avanzado para atención a la primera infancia, infancia y adolescencia que deben continuar, pero también identificar temas que no hayan tenido atención y que requieran ser resaltados en la formulación del nuevo plan de acción una vez se identifiquen los puntos críticos.
</t>
  </si>
  <si>
    <t xml:space="preserve">05.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</si>
  <si>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Elaborar los documentos de Panorámicas Locales actualizadas dónde se reconocen las acciones de garantía  protección de derechos de niñas, niños y adolescentes.</t>
  </si>
  <si>
    <t>Número de documentos de las 20 panorámicas locales</t>
  </si>
  <si>
    <t>20 panorámicas locales</t>
  </si>
  <si>
    <t xml:space="preserve">Documentos definitivos de las 20 panorámicas locales </t>
  </si>
  <si>
    <t>Cumplir con las metas del proyecto de inversión 7744</t>
  </si>
  <si>
    <t>Se generará la alerta por parte del equipo de analistas</t>
  </si>
  <si>
    <t xml:space="preserve">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t>
  </si>
  <si>
    <t>19. Hacer el reporte a través del sistema de seguimiento y monitoreo de políticas públicas del distrito.</t>
  </si>
  <si>
    <t>2. Incrementar en 100% el número de  jóvenes atendidos con estrategias móviles,  canales virtuales y servicios sociales con  especial énfasis en jóvenes NiNis y  vulnerables,.</t>
  </si>
  <si>
    <t xml:space="preserve">Inversión y Funcionamiento </t>
  </si>
  <si>
    <t>7740 - Generación “Jóvenes con derechos” en Bogotá.</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</si>
  <si>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</si>
  <si>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Realizar informes de avance de la implementación de los productos del plan de acción de la política pública de juventud a cargo de la Subdirección para la Juventud.</t>
  </si>
  <si>
    <t xml:space="preserve">Informes de avance de la implementación de los productos del plan de acción de la política pública de juventud </t>
  </si>
  <si>
    <t>Numero de informes realizados</t>
  </si>
  <si>
    <t xml:space="preserve">Informe de Gestión de avance de la implementación de los productos del plan de acción de la política pública de juventud </t>
  </si>
  <si>
    <t xml:space="preserve">Se consolida la información correspondiente a articulación de la política publica de juventud con lo diferentes actores distritales y nacionales, así mismo se describen los avances cualitativos y cuantitativos de las actividades relacionadas con la socialización de la política en las diferentes localidades de Bogotá , llegando en el primer trimestre a 1691 jóvenes beneficiados. </t>
  </si>
  <si>
    <t>Se realiza la consolidación y reporte al informe de seguimiento de implementación de la política pública de juventud para el segundo trimestre del 2022, en el cual se presentan las socializaciones de la divulgación de política pública, las atenciones integrales de la Ruta de Oportunidades Integrales para la juventud, entre otros logros en el marco del de la implementación del Plan de Acción Indicativo del Conpes no. 8 de la Política Pública de Juventud 2019 – 2030 amparados bajo siete (7) objetivos de política.</t>
  </si>
  <si>
    <t>Consolidar el reporte registros SIRBE vigencia 2022 de niñas, niños, adolescentes, jóvenes y sus familias formadas e informadas en derechos sexuales y derechos reproductivos</t>
  </si>
  <si>
    <t>Reporte de niñas, niños, adolescentes, jóvenes y sus familias formadas e informadas en derechos sexuales y derechos reproductivos</t>
  </si>
  <si>
    <t>No. de reportes realizados</t>
  </si>
  <si>
    <t xml:space="preserve">Base de datos DATASET_NCS, DATAMART-Sistema para el Registro de Beneficiarios -SIRBE </t>
  </si>
  <si>
    <t>Durante el primer trimeste del 2022 el proyecto 7753 logró formar e informa a 3.553 niñas, niños, adolescentes, jóvenes y sus familias en derechos sexuales y derechos reproductivos, promoviendo el ejercicio de los derechos y la prevención de la maternidad y paternidad temprana. Adicionalmente, el equipo realizó 4 ferias de la sexualidad, que permitieron acercarse a niñas, niños, adolescentes y jóvenes en su ambiente, y reconociendo la importancia de estos espacios para la prevención de la maternidad y paternidad temprana. También, se realizaron talleres con padres de familia de instituciones educativas, con el fin de entender la prevención como una estrategia integral donde se debe permear a toda la familia, para la toma de decisión consciente e informada. Por último, se adelantaron ejercicios de intercambios de saberes con comunidades indígenas y raizales, entendiendo que las necesidad de estas poblaciones son diferentes, y el ejercicio de la promoción de derechos sexuales y derechos reproductivos debe ser a su vez, diferente.</t>
  </si>
  <si>
    <t> 11.940 niños, niñas, adolescentes, jóvenes y sus familias formados e informados en derechos sexuales y reproductivos, en espacios de participación e instituciones educativas, lo que ha permitido transformar imaginarios sobre la sexualidad impactando el índice de reducción de la maternidad y paternidad temprana en mujeres menores o iguales a 19 años; así como, la violencia sexual contra niñas y mujeres jóvenes, lo cual se verá reflejado en los resultados de la implementación del modelo:  Salud con enfoque poblacional diferencial, de género, participativo, resolutivo y territorial aportando a la modificación de los determinantes sociales de la salud.</t>
  </si>
  <si>
    <t>Cumplir con las metas del proyecto de inversión 7740</t>
  </si>
  <si>
    <t>El equipo de analistas de la Subdirección de Diseño, Evaluación y Sistematización, reporta un cumplimiento del 40% de acuerdo con lo programado para el trimestre</t>
  </si>
  <si>
    <t>Cumplir con las metas del proyecto de inversión 7753</t>
  </si>
  <si>
    <t>El equipo de analistas de la Subdirección de Diseño, Evaluación y Sistematización, reporta un cumplimiento del 50% de acuerdo con lo programado para el trimestre</t>
  </si>
  <si>
    <t>02. Formular un plan de trabajo de cada una de las entidades que componen el sector integración social que contenga las acciones dirigidas a fortalecer las necesidades identificadas en los diagnósticos, 03. Cumplir el 100% de las actividades programadas en los planes de trabajo definidos.</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</si>
  <si>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</si>
  <si>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Elaborar Informes de la implementación de la Política Pública Social para el Envejecimiento y la Vejez</t>
  </si>
  <si>
    <t>Informes de  la implemetación de la Política Pública Social para el Envejecimiento y la Vejez PPSEV</t>
  </si>
  <si>
    <t>Sumatoria de informes de la implementación de la Política Pública Social para el Envejecimiento y la Vejez PPSEV</t>
  </si>
  <si>
    <t>Informe de seguimiento a la implementación de la PPSEV</t>
  </si>
  <si>
    <t>Se entrega informe de seguimiento a la implementación de la PPSEV</t>
  </si>
  <si>
    <t>Cumplir con las metas del proyecto de inversión 7770</t>
  </si>
  <si>
    <t>El equipo de analistas de la Subdirección de Diseño, Evaluación y Sistematización, reporta un cumplimiento del 83% de acuerdo con lo programado para el trimestre</t>
  </si>
  <si>
    <t>38.Aumentar 5 puntos en la calificación del  índice distrital de servicio a la ciudadanía,  de la Secretaría Distrital de Integración
Social</t>
  </si>
  <si>
    <t xml:space="preserve">Elaborar el informe de gestión SIAC publicado en la página Web de la SDIS. </t>
  </si>
  <si>
    <t xml:space="preserve">Informes de gestión SIAC realizados y publicados </t>
  </si>
  <si>
    <t>Número de informes de gestión SIAC realizados y publicados en la web de la SDIS en el periodo</t>
  </si>
  <si>
    <t>Informe de gestión SIAC publicado-cuarto trimestre 2021</t>
  </si>
  <si>
    <t>Para el periodo reportado, el Servicio Integral de Atención a la Ciudadania -SIAC, elaboró el Informe de Gestión y sus 8 anexos, correspondiente al cuarto trimestre de 2021 (corte del 01 de octubre a 15 de diciembre del 2021):
*Anexo 1. Peticiones por dependencia, subtema y tipología.                                  
*Anexo 2. Reporte de solicitudes de información pública.                                     
*Anexo 3. Peticiones con evaluación de calidad de la respuesta.                             
*Anexo 4. Reporte de respuestas a peticiones ciudadanas fuera de términos.                                                                                     
*Anexo 5. Avance estrategia comunicativa y divulgativa.                                        
*Anexo 6. Reporte atención telefónica.                                                                    
*Anexo 7. Reporte implementación plan de sensibilización en cultura del servicio.                                                                             
*Anexo 8. Reporte resultados encuestas de satisfacción y percepción.                       
El informe de gestión se encuentra publicado en la página Web de la entidad en el  siguiente vínculo: https://www.integracionsocial.gov.co/index.php/atencion-ciudadana/nuestra-gestion </t>
  </si>
  <si>
    <t>Informe de gestión SIAC publicado -primer trimestre 2022</t>
  </si>
  <si>
    <t xml:space="preserve">Para el periodo reportado, el equipo SIAC elaboró el informe de gestión correspondiente al primer trimestre 2022. Se relaciona vínculo de acceso al informe y sus anexos publicado en la página web de la entidad: https://www.integracionsocial.gov.co/index.php/atencion-ciudadana/nuestra-gestion </t>
  </si>
  <si>
    <t>Informe de gestión SIAC publicado-segundo trimestre 2022</t>
  </si>
  <si>
    <t>Informe de gestión SIAC publicado - tercer trimestre  2022</t>
  </si>
  <si>
    <t xml:space="preserve">Elaborar el documento de lineamientos para la Política de Calidad de los Servicios Sociales </t>
  </si>
  <si>
    <t>Documento de lineamientos para la Política de Calidad de los Servicios Sociales elaborado</t>
  </si>
  <si>
    <t xml:space="preserve">Nivel de avance en el diseño y elaboración del documento de lineamientos para la Política de Calidad de los Servicios Sociales </t>
  </si>
  <si>
    <t>Borrador del avance en el documento de lineamientos para la Política de Calidad de los Servicios Sociales del documento de lineamientos para la política de calidad de los servicios sociales</t>
  </si>
  <si>
    <t>0,2</t>
  </si>
  <si>
    <t xml:space="preserve">Durante el segundo trimestre se avanzó en la elaboración del "Lineamiento para la Política de Calidad", definiendo los objetivos, alcance, marco conceptual y el marco normativo del documento. </t>
  </si>
  <si>
    <t>0,3</t>
  </si>
  <si>
    <t>Diligenciar el repositorio de respuestas y requerimientos de Control Político</t>
  </si>
  <si>
    <t>Repositorio de respuestas y requerimientos Control Político diseñado y diligenciado</t>
  </si>
  <si>
    <t xml:space="preserve">Número de actividades realizadas para el diseño y diligenciamiento del repositorio de respuestas y requerimientos de Control Político </t>
  </si>
  <si>
    <t>Diseño de la herramienta "Repositorio de respuestas y requerimientos"</t>
  </si>
  <si>
    <t>El equipo de Control Político diseñó la herramienta para el “repositorio de respuestas y requerimientos de Control Político”, y en el marco de lo anterior se han venido realizando las siguientes actividades:
1. La consolidación de la información de la base de datos “2022 BASE ÚNICA EQUIPO DE CONTROL POLÍTICO_SUBSECRETARÍA_ÚNICA_2022”, base en la cual se relaciona toda la información respecto de las respuestas de los requerimientos allegados al equipo de control político.
2. Se están adelantando actividades para la digitalización de las respuestas requerimientos allegados al equipo de control político para la vigencia 2020.</t>
  </si>
  <si>
    <t>Sistematización de requerimientos y respuestas de Control Político - semestre I de 2020</t>
  </si>
  <si>
    <t>0,4</t>
  </si>
  <si>
    <t xml:space="preserve">El equipo de Control Político en el segundo trimestre de la vigencia realizó la sistematización de respuestas y requerimientos de Control Político, correspondiente al primer semestre de la vigencia 2020, consolidando así la información de la “BASE ÚNICA EQUIPO DE CONTROL POLÍTICO_SUBSECRETARÍA”.
Lo anterior puede ser consultado en el siguiente enlace drive: https://sdisgovco-my.sharepoint.com/:f:/g/personal/ymontenegrog_sdis_gov_co/EsfFiEo6q89Fh7wZIRshwMIBZGav-SoXFamdtyBVuDFkvQ?e=uqzPNf </t>
  </si>
  <si>
    <t>Sistematización de requerimientos y respuestas de Control Político - semestre II de 2020</t>
  </si>
  <si>
    <t>0,7</t>
  </si>
  <si>
    <t>Sistematización de requerimientos y respuestas de Control Político - semestre I de 2021</t>
  </si>
  <si>
    <t>Ajustar el decreto que modifica el Decreto 460 de 2008</t>
  </si>
  <si>
    <t>Decreto Distrital modificatorio del Decreto 460 de 2008</t>
  </si>
  <si>
    <t>Número de actividades realizadas para el Decreto Distrital modificatorio del Decreto 460 de 2008 sancionado</t>
  </si>
  <si>
    <t>Actas de reuniones de socialización con los actores externos</t>
  </si>
  <si>
    <t xml:space="preserve">Durante el primer trimestre de 2022, la Subsecretaría adelantó la solicitud de 12 practicantes para el inicio del trabajo local, en lo que respecta al levantamiento de información con los actores institucionales y de la sociedad civil que hacen parte de los CLOPS. No obstante, a pesar de solicitud de pasantes a diversas universidades, no fue posible tener este acompañamiento por lo que se hizo un ajuste a la metodología propuesta. En este sentido, en reunión previa con el Sr. Subsecretario se optó por llevar la decisión a la Secretaria de Integración Social. La reunión esta prevista para el viernes 8 de abril. En esta reunión se presentará: i) el documento inicial de propuesta de modificación del Decreto realizado por la Subsecretaría y complementado con la Oficina Asesora Jurídica; ii) el documento propuesta con los comentarios de la Secretaría Jurídica Distrital; y, iii) la presentación que recopila la filosofía de la modificación y la propuesta metodológica. Adicionalmente, ya se cuenta con la retroalimentación de tres (3) actores externos de la Secretaría Jurídica de la Alcaldía, quienes ya enviaron los comentarios para el ajuste del Decreto 460 de 2008. </t>
  </si>
  <si>
    <t>Actas de reuniones de socialización con Consejeros y Referentes Locales</t>
  </si>
  <si>
    <t>0,15</t>
  </si>
  <si>
    <t>Durante el segundo trimestre de 2022, la Subsecretaría adelantó reunión de socialización sobre la actualización y armonización normativa del Decreto 460 de 2008 “Por el cual se actualiza el Consejo Distrital de Política Social, de conformidad con lo dispuesto en la Ley 1098 de 2006 y en el Acuerdo Distrital 257 de 2006”  con actores internos y externos como la Oficina Asesora Jurídica de la SDIS, la Secretaría Técnica del CDPS, la Secretaría Jurídica Distrital y el ICBF en las instalaciones de la Secretaría Distrital de Integración Social-SDIS, el día 17 de junio del 2022, donde se abordaron los siguientes temas:
- La armonización normativa, esto es, concordar la norma con los decretos relacionados con el Sistema Nacional de Bienestar Familiar.
- Actualizar e integrar al Consejo Distrital de Política Social -CDPS, nuevas entidades y nuevos actores, luego de catorce (14) años de modificaciones a la estructura orgánica de la administración distrital.
- Reafirmar la autonomía de las Alcaldías Locales frente al liderazgo de los Consejos Locales de Política Social -CLOPS.
Estas propuestas de modificación están condensadas en un borrador de decreto que fue presentado a la Secretaría Jurídica Distrital a inicios del presente año. Ese decreto tiene varios comentarios y ajustes que la Secretaría Distrital de Integración Social ha acogido. Bajo ese marco, la intención de actualizar el Decreto 460 de 2008 continúa vigente, con la posibilidad de que una sesión -de las cuatro anuales- del Consejo Distrital de Política Social -CDPS, se destine al análisis de problemáticas locales.
Con base en lo anterior, el borrador de decreto con los ajustes solicitados se encuentra listo para ser estudiado y analizado por la Oficina Asesora Jurídica de la entidad, por la Dirección de Desarrollo Institucional y por la Secretaría Jurídica Distrital. A este respecto, luego de la reunión, se realizará lo pertinente para proceder a socializar el documento con los Consejeros y las Consejeras, así como con la Unidad de Apoyo Técnico y otros actores locales asociados al CDPS.</t>
  </si>
  <si>
    <t>Borrador de Decreto que modifica el Decreto 460 de 2008, enviado a Secretaría General para estudio</t>
  </si>
  <si>
    <t>0,80</t>
  </si>
  <si>
    <t>Decreto Distrital modificatorio del Decreto 460 de 2008 sancionado</t>
  </si>
  <si>
    <t>Implementar la Inspección y Vigilancia con la aplicación de los estandares de calidad a 2 nuevos servicios sociales</t>
  </si>
  <si>
    <t>Implementación de la Inspección y Vigilancia con la aplicación de los estandares de calidad a 2 nuevos servicios sociales</t>
  </si>
  <si>
    <t>(Número de actividades realizadas para la implementación de la Inspección y Vigilancia con la aplicación de los estandares de calidad a 2 nuevos servicios sociales / Número de actividades  programadas)*100</t>
  </si>
  <si>
    <t>Actas de las mesas de trabajo para la formulación, modificación y/o ajustes de los Instrumentos Únicos de Verificación –IUV.</t>
  </si>
  <si>
    <t>Durante el primer trimestre se programaron y realización 2 reuniones sobre la actualización de estándares de calidad del  servicio para Dignificación  y Resignificación del Fenómeno de Habitabilidad en Calle con la Subdirección para la Adultez.
De igual forma se realizó una reunión con la Subdirección para la Infancia sobre la actualización de los estándares de calidad de Educación Inicial en el marco de la Resolución 2151 de 2021.</t>
  </si>
  <si>
    <t>El avance cualitativo indica que se realizaron 2 reuniones, se encuentra el acta de la reunión del 11 de marzo únicamente.
Se recomienda incluir la trazabilidad de firmas de quien elabora, revisa y aprueba. Adicionalmente, estas firmas deben gestionarse por una herramienta diferente a AZ Digital.</t>
  </si>
  <si>
    <t>1. Instrumentos Únicos de Verificación (IUV)de los estándares de calidad elaborados. 
2. Manual de aplicación de los IUV para implementar la inspección y vigilancia en los nuevos servicios sociales.</t>
  </si>
  <si>
    <t>Durante el segundo trimestre de 2022 se construyeron los Instrumentos Únicos de Verificación junto con el respectivo manual de aplicacion de los IUV para los servicios sociales Centros Proteger y Hogar de Paso de Habitante de Calle, de acuerdo con la fase de Inspección y Vigilancia contemplada en el procedimiento formulación, implementación y verificación de estándares y teniendo en cuenta la normatividad vigente resolución 509 de 2021 "Por la cual se definen las reglas aplicables a los servicios sociales, los instrumentos de focalización de la SDIS, y se dictan otras disposiciones". Durante el trimestre se realizaron diferentes actividades para finalmente llegar a la construcción de los IUV y manual de diligenciamiento, como: reuniones de avances para la construcción del Instrumento Único de Verificación y manual de aplicación para cada pregunta: Centros Proteger y Hogar de Paso, visitas a los centros para la revisión de la propuesta de IUV, pruebas piloto al instrumento, manual y reuniones de unificacion de criterios.
En importante denotar que la construcción del Instrumento Único de Verificación para los estándares de calidad de los dos nuevos servicios se realizó junto con el manual de diligenciamineto para cada pregunta el mismo formato, lo anterior considerando que se tomó como base el formato instrumento único de veriicación de estándares de calidad establecido por el proceso de Diseño e Innovación de los Servicios Sociales en el marco del Sistema de Gestión.</t>
  </si>
  <si>
    <t>Reporte de la Inspección y Vigilancia realizadas a 2 nuevos servicios sociales implementando los estandares de calidad</t>
  </si>
  <si>
    <t>Un (1) informe de gestión de las aciones desarrolladas para la Inspección y Vigilancia de 2 nuevos servicios sociales implementando los estandares de calidad</t>
  </si>
  <si>
    <t xml:space="preserve">38.Aumentar 5 puntos en la calificación del  índice distrital de servicio a la ciudadanía,  de la Secretaría Distrital de Integración_x000D_
Social_x000D_
</t>
  </si>
  <si>
    <t>Hacer reporte de las respuestas emitidas por la entidad a solicitudes realizadas por victimas del conflicto armado y alertas de la defensoría del pueblo</t>
  </si>
  <si>
    <t>Reportes con las respuestas emitidas por la entidad a solicitudes realizadas por victimas del conflicto armado y alertas de la defensoría del pueblo</t>
  </si>
  <si>
    <t xml:space="preserve">Número de reportes con las respuestas emitidas por la entidad a solicitudes realizadas por victimas del conflicto armado y alertas de la defensoría del pueblo realizados </t>
  </si>
  <si>
    <t>Reporte con las respuestas emitidas por la entidad a solicitudes realizadas por víctimas del conflicto armado y alertas de la defensoría del pueblo durante el primer trimestre 2022</t>
  </si>
  <si>
    <t>Para el periodo comprendidio de enero a marzo 2022 se realizó lo siguiente:
 1. Se ha dado respuesta al fallo de tutela de 560 – 2021. En el cual nos vincula a las entidades del distrito en la asistencia humanitaria en el Parque Nacional y proponer un lugar de reubicación de las comunidades.
2. Se ha dado respuesta a las preposiciones del Concejo de Bogotá 150 y 207 del 2022, en relación con las acciones realizadas para la atención a víctimas y las acciones para atender a las comunidades indígenas asentada en el Parque Nacional      
Alertas Tempranas de la Defensoría del Pueblo:
• Se recibió por parte de la Defensoría la matriz para el diligenciamiento que da cuenta de las acciones que debe adelantar la entidad para generar alertas tempranas. 
• Se realizó reporte bimensual de las alertas tempranas 46/2019 y 010/2021 de los meses de diciembre 2021 y enero de 2022 sobre las recomendaciones a las localidades y poblaciones que están en riesgo de violencias y acciones de grupos armados organizados.</t>
  </si>
  <si>
    <t>Reporte con las respuestas emitidas por la entidad a solicitudes realizadas por victimas del conflicto armado y alertas de la defensoría del pueblo durante el segundo trimestre 2022</t>
  </si>
  <si>
    <t>Durante el segundo trimestre se realizó el reporte de las respuestas a las solicitudes de la víctimas del conflicto armado y de los entes de control, en términos de la atención social de la secretaria Distrital de Integración Social. En donde la Subsecretaría en el segundo trimestre de la vigencia 2022 ha respondido a los requerimientos, derechos de petición, preposiciones y alertas tempranas, emitidas por la ciudadanía o por los entes de control, de los cuales son 3 preposiciones del Concejo de Bogotá, 7 requerimientos de las Personería Distrital, de la Ciudadanía y del Congreso de la República y los reportes de las acciones en el marco de las Alertas Tempranas 046/2019 y 010 de 2021</t>
  </si>
  <si>
    <t>Se recomienda incluir la trazabilidad de firmas de quien elabora, revisa y aprueba. Adicionalmente, estas firmas deben gestionarse por una herramienta diferente a AZ Digital. 15/07/2022 se subsana por parte del área y no se generan más observaciones</t>
  </si>
  <si>
    <t>Reporte con las respuestas emitidas por la entidad a solicitudes realizadas por victimas del conflicto armado y alertas de la defensoría del pueblo durante el tercer trimestre 2022</t>
  </si>
  <si>
    <t>Reporte con las respuestas emitidas por la entidad a solicitudes realizadas por victimas del conflicto armado y alertas de la defensoría del pueblo durante el cuarto trimestre 2022</t>
  </si>
  <si>
    <t>Cumplir con las metas del proyecto de inversión 7733</t>
  </si>
  <si>
    <t>El equipo de analistas de la Subdirección de Diseño, Evaluación y Sistematización, reporta un cumplimiento del 750% de acuerdo con lo programado para el trimestre</t>
  </si>
  <si>
    <t>Transparencia y Servicio al Ciudadano</t>
  </si>
  <si>
    <t> 2. Gestionar el 100% de las peticiones ciudadanas allegadas a través de los canales de interacción dispuestos por la SDIS
3. Implementar el 100% de las acciones del plan de acción de la Política Pública de Transparencia de la Secretaría Distrital de Integración Social</t>
  </si>
  <si>
    <t>PP Transparencia 
PP Servicio a la Ciudadanía</t>
  </si>
  <si>
    <t>Cumplir con las metas del Plan de Ajuste y Sostenibilidad MIPG: Políticas Transparencia y Servicio al Ciudadano</t>
  </si>
  <si>
    <t>Nivel porcentual de cumplimiento de las metas del Plan de Ajuste y Sostenibilidad MIPG Políticas: Transparencia y Servicio al Ciudadano</t>
  </si>
  <si>
    <t>(No. Metas cumplidas de acuerdo con lo programado en el trimestre / No. metas programadas en el trimestre)*100%</t>
  </si>
  <si>
    <t>El Plan de Ajuste y Sostenibilidad MIPG, reporta un avance del 32% para la política de servicio al ciudadano y un 100% para la política de transparencia</t>
  </si>
  <si>
    <t>El plan de ajuste y sostenibilidad MIPG reporta el siguiente cumplimiento: Transparencia 100%, Servicio al ciudadano 90%</t>
  </si>
  <si>
    <t xml:space="preserve"> </t>
  </si>
  <si>
    <t>PROCESO SISTEMA DE GESTIÓN
FORMATO FORMULACIÓN Y SEGUIMIENTO A INDICADORES DE GESTIÓN</t>
  </si>
  <si>
    <t>Código: FOR-SG-010</t>
  </si>
  <si>
    <t>Versión: 2</t>
  </si>
  <si>
    <t>Fecha: Memo  I2021033080 - 02/11/2021</t>
  </si>
  <si>
    <t>PERIODO DEL SEGUIMIENTO:</t>
  </si>
  <si>
    <t>De</t>
  </si>
  <si>
    <t>Enero</t>
  </si>
  <si>
    <t>A</t>
  </si>
  <si>
    <t>Marzo</t>
  </si>
  <si>
    <t>FORMULACIÓN DEL INDICADOR</t>
  </si>
  <si>
    <t>SEGUIMIENTO DEL INDICADOR</t>
  </si>
  <si>
    <t>Cuadro de control 1: Seguimiento indicadores según lo programado hasta el corte del informe</t>
  </si>
  <si>
    <t>Cuadro de control 2: Seguimiento indicadores según meta anual programada</t>
  </si>
  <si>
    <t>Ubicación estratégica</t>
  </si>
  <si>
    <t>Identificación general</t>
  </si>
  <si>
    <t>Características indicador</t>
  </si>
  <si>
    <t>Horizonte</t>
  </si>
  <si>
    <t>Febrero</t>
  </si>
  <si>
    <t>Abril</t>
  </si>
  <si>
    <t>Mayo</t>
  </si>
  <si>
    <t>Junio</t>
  </si>
  <si>
    <t>Julio</t>
  </si>
  <si>
    <t>Agosto</t>
  </si>
  <si>
    <t>Septiembre</t>
  </si>
  <si>
    <t>Octubre</t>
  </si>
  <si>
    <t>Noviembre</t>
  </si>
  <si>
    <t>Diciembre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</si>
  <si>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</si>
  <si>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</si>
  <si>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</si>
  <si>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</si>
  <si>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</si>
  <si>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</si>
  <si>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</si>
  <si>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</si>
  <si>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</si>
  <si>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</si>
  <si>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</si>
  <si>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</si>
  <si>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</si>
  <si>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</si>
  <si>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</si>
  <si>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</si>
  <si>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</si>
  <si>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</si>
  <si>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Análisis anual</t>
  </si>
  <si>
    <t>Resultado del indicador acumulado</t>
  </si>
  <si>
    <t>Programado del indicador acumulado</t>
  </si>
  <si>
    <t>Porcentaje de avance acumulado</t>
  </si>
  <si>
    <t>Resultado del indicador para la vigencia</t>
  </si>
  <si>
    <t>Meta anual del indicador para la vigencia</t>
  </si>
  <si>
    <t>Porcentaje de avance para la vigencia</t>
  </si>
  <si>
    <t>Gráfica</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</si>
  <si>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</si>
  <si>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</si>
  <si>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</si>
  <si>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</si>
  <si>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</si>
  <si>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</si>
  <si>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</si>
  <si>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</si>
  <si>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</si>
  <si>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</si>
  <si>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</si>
  <si>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</si>
  <si>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Para el período reportado (enero), el quipo SIAC no contaba con la totalidad del talento humano para realizar las obligaciones asociadas al trámite de requerimientos ciudadanos, por lo que se priorizó la asignación de peticiones a las dependencias competentes de emitir respuesta, así como la remisión de alertas tempranas, a través de correo electrónico, a las dependencias con peticiones próximas a vencer como acción preventiva para la entrega oportuna de las respuestas. 
De igual manera, se continúa en contacto permanente con designados (as), a través del grupo de WhatsApp, para brindar soporte en tiempo real sobre las dudas respecto al trámite de las peticiones y operación de la plataforma Bogotá te escucha.</t>
  </si>
  <si>
    <t xml:space="preserve">11/03/2022:
No se generan observaciones respecto al análisis reportado para el seguimiento del indicador. </t>
  </si>
  <si>
    <r>
      <t xml:space="preserve">Durante el mes de febrero el equipo SIAC (componente trámite de requerimientos ciudadanos), en función del cumplimiento de la oportunidad en la entrega de respuestas a peticiones ciudadanas realizó las siguientes actividades:
• Coordinación en mesa de trabajo con la Secretaría General para definir acuerdos entre entidades que permitan el adecuado y oportuno direccionamiento de las peticiones ciudadanas entre el Distrito y la Nación, específicamente con el Instituto Colombiano de Bienestar Familiar -ICBF-. 
• Socialización vía mailing, al talento humano de la entidad de pieza comunicativa relacionada con el criterio de oportunidad recordando las tipologías de las peticiones y los tiempos de respuesta definidos por la Ley 1755 de 2015. 
• De igual manera, se continúa enviando alertas semanales a través de correos electrónicos, como acción preventiva para la entrega oportuna de las respuestas; así como el soporte permanente con designados (as), a través del grupo de WhatsApp, para aclarar dudas respecto al trámite de las peticiones y operación de la plataforma </t>
    </r>
    <r>
      <rPr>
        <i/>
        <sz val="9"/>
        <rFont val="Arial"/>
        <family val="2"/>
      </rPr>
      <t xml:space="preserve">Bogotá te escucha. </t>
    </r>
  </si>
  <si>
    <r>
      <t xml:space="preserve">Durante el  período reportado (1 de enero  a marzo 31 de 2022), el indicador  alcanzó un 97.11% respecto a la meta programada, es decir, de siete mil ochocientas treinta (7.830) peticiones ciudadanas gestionadas, siete mil seiscientas cuatro (7.604) se respondieron dentro de los términos legales.  
Las causas por las cuales no se  alcanzó  la meta del 100% son las siguientes: 
● Se continúan recibiendo un número considerable de peticiones ciudadanas a través del canal virtual (medio correo electrónico y Contáctenos), de competencia y no competencia de la SDIS.
● Cambios en el talento humano responsable de la emisión de respuestas a peticiones ciudadanas en los diferentes proyectos y servicios. 
● Represamiento de peticiones recibidas en trimestres anteriores, y respondidas en el período reportado, lo que influyó en la oportunidad del trámite por parte de las dependencias competentes.
●Cargue extemporáneo de respuestas a peticiones ciudadanas, en la plataforma </t>
    </r>
    <r>
      <rPr>
        <i/>
        <sz val="9"/>
        <rFont val="Arial"/>
        <family val="2"/>
      </rPr>
      <t>Bogotá Te Escucha</t>
    </r>
    <r>
      <rPr>
        <sz val="9"/>
        <rFont val="Arial"/>
        <family val="2"/>
      </rPr>
      <t>, aun cuando la entrega se realizó en los términos de ley, por lo cual, el SIAC continúa implementado el “Instrumento de verificación a respuestas a peticiones entregadas oportunas"; a fin de que las dependencias indiquen la fecha real en la que se emitió respuesta a la ciudadanía. 
Además, el equipo SIAC viene implementado estrategias de mejora a través de acciones de seguimiento,  que han incidido positivamente para que se mantenga un nivel de oportunidad mayor al 95%:  
●Trabajo articulado  con equipos de contingencia, tanto en el SIAC como en las Subdirecciones Locales y Técnicas con el fin de garantizar la oportunidad en las respuestas emitidas a la ciudadanía. 
●Seguimiento permanente a la entrega oportuna de las respuestas a las peticiones ciudadanas, a través del envío semanal de alertas tempranas (correos electrónicos) a las dependencias parametrizadas, con requerimientos próximos a vencer. 
●Soporte permanente (a través de WhatsApp) a los designados para la operación de Bogotá te escucha, sobre el trámite de peticiones ciudadanas en la entidad, y el uso eficiente de la plataforma. 
●Acompañamiento en mesas de trabajo con las dependencias que han sido reiterativas en la falta de oportunidad en la emisión de respuestas y adelantando procesos de inducción y reinducción, que se requieran (a los servidores, servidoras y contratistas de la entidad).
●Socialización  vía email  de una pieza  comunicativas sobre  tips de  oportunidad  acerca de los tiempos legales para el tramite de las peticiones.</t>
    </r>
  </si>
  <si>
    <t xml:space="preserve">08/04/2022:
No se generan observaciones respecto al análisis y evidencias reportados para el seguimiento del indicador. </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</si>
  <si>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</si>
  <si>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</si>
  <si>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</si>
  <si>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</si>
  <si>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</si>
  <si>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</si>
  <si>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</si>
  <si>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Reporte Epi-info</t>
  </si>
  <si>
    <t xml:space="preserve">En el mes de enero,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t>
  </si>
  <si>
    <t xml:space="preserve">Durante el mes de febrero,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se socializó, vía mailing, al talento humano de la entidad pieza comunicativa relacionada con el criterio de claridad recordando aspectos clave a tener en cuenta en la emisión de respuestas a las peticiones ciudadanas. </t>
  </si>
  <si>
    <t>ATC-7733-001</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</si>
  <si>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</si>
  <si>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</si>
  <si>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 xml:space="preserve">Cumplimiento por parte de las dependencias, de la remisión de los insumos para la consolidación y respuesta final del requerimiento, dentro de los tiempos establecidos </t>
  </si>
  <si>
    <t>(No. de respuestas a requerimientos del Concejo y el Congreso de la República entregadas dentro de los términos en el periodo / No. Total de requerimientos del Concejo y el Congreso de la República cuyo tiempo de respuesta vence en el periodo) *100</t>
  </si>
  <si>
    <t>Archivo físico y registros digitales.
Matriz de seguimiento.</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</si>
  <si>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</si>
  <si>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Matriz de seguimiento</t>
  </si>
  <si>
    <t>Para el mes de enero el indicador presenta un resultado del 86%, el cual corresponde a 36 respuestas a requerimientos y proposiciones entregados dentro de los términos legales, de un total de 42 requerimientos y proposiciones cuyos tiempos de respuesta vencían en el período.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Ahora bien, con el fin de cumplir con la respuesta en términos los requerimientos recibidos, el equipo de Direccionamiento Político emite alertas a las áreas a través de la remisión de una matriz que permite evidenciar a las dependencias el estado de los requerimientos y si la remisión de insumos está en oportunidad o fuera de plazo. En consecuencia, se emiten alertas tempranas para mitigar el riesgo de incumplimiento de respuesta en los términos de tiempo correspondientes.
El conjunto de acciones de control contribuyó al seguimiento y gestión efectiva de los requerimientos.</t>
  </si>
  <si>
    <t xml:space="preserve">11/03/2022:
No se generan observaciones respecto al análisis y evidencias reportados para el seguimiento del indicador. </t>
  </si>
  <si>
    <t xml:space="preserve">Para el mes de febrero el indicador presenta un resultado del 93%, el cual corresponde a 64 respuestas a requerimientos y proposiciones entregados dentro de los términos legales, de un total de 69 requerimientos y proposiciones cuyos tiempos de respuesta vencían en el período.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El conjunto de acciones de control contribuyó al seguimiento y gestión efectiva de los requerimientos.
</t>
  </si>
  <si>
    <t>Para el mes de marzo el indicador presenta un resultado del 98%, el cual corresponde a 65 respuestas a requerimientos y proposiciones entregados dentro de los términos legales, de un total de 66 requerimientos y proposiciones cuyos tiempos de respuesta vencían en el período.
Es de anotar que el retraso en la respuesta, obedece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El conjunto de acciones de control contribuyó al seguimiento y gestión efectiva de los requerimientos.</t>
  </si>
  <si>
    <t>ATC-7733-002</t>
  </si>
  <si>
    <t>Respuestas a solicitudes de conceptos a proyectos y acuerdos de Ley entregadas oportunamente</t>
  </si>
  <si>
    <t>Determinar el nivel de cumplimiento en los tiempos de entrega de los conceptos a proyectos de Acuerdo y de Ley.</t>
  </si>
  <si>
    <t xml:space="preserve">Cumplimiento por parte de las dependencias, de la remisión de los insumos para la consolidación y respuesta final de la solicitud de conceptos a proyectos y acuerdos de ley, dentro de los tiempos establecidos </t>
  </si>
  <si>
    <t>(No. de respuestas a solicitudes de conceptos a proyectos y acuerdos de ley entregadas dentro de  los términos en el periodo / No. total de solicitudes de conceptos a proyectos y acuerdos de ley cuyo tiempo de respuesta vence en el periodo) *100</t>
  </si>
  <si>
    <t>Archivo físico y registros digitales
Matriz de seguimiento</t>
  </si>
  <si>
    <t>En el mes de febrero,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Finalmente,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</si>
  <si>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08/04/2022:
Se recomienda revisar la ejecución de este indicador toda vez que el porcentaje de cumplimiento es demasiado bajo para este trimestre si se tiene en cuenta que la meta es del 100%. Respecto a las evidencias no se generan observaciones.</t>
  </si>
  <si>
    <t>Circular N° 013 del 28/04/2021</t>
  </si>
  <si>
    <t>Ejecución de las actividades aprobadas por el Comité Institucional de Coordinación del Sistema de Control Interno</t>
  </si>
  <si>
    <t>Sin información</t>
  </si>
  <si>
    <t xml:space="preserve">Porcentaje </t>
  </si>
  <si>
    <t>CE-001</t>
  </si>
  <si>
    <t>Eficacia</t>
  </si>
  <si>
    <t>(No. de clientes internos satisfechos en el periodo / No. de clientes internos encuestados en el periodo) * 100</t>
  </si>
  <si>
    <t xml:space="preserve">Tabulación de la encuesta </t>
  </si>
  <si>
    <t>Semestral</t>
  </si>
  <si>
    <t>Con base en los datos obtenidos mediante la aplicación de la encuesta de satisfacción aplicada en la vigencia inmediatamente anterior; en el mes de enero se analizó y generó  cambios  en preguntas  esto con el fin de aterrizar varios aspectos susceptibles a evaluar, medir y mejorar.</t>
  </si>
  <si>
    <t>11/03/2022
No se generan observaciones ni recomendaciones para el periodo.</t>
  </si>
  <si>
    <t>18/04/2022
No se generan observaciones  para el periodo.
Se reitera la necesidad de actualización de los indicadores del proceso para la vigencia 2022.</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</si>
  <si>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</si>
  <si>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</si>
  <si>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Informe mensual de monitoreo de medios</t>
  </si>
  <si>
    <t xml:space="preserve">Durante el mes de enero la Oficina Asesora de Comunicaciones mediante el uso de la metodología de monitoreo de medios y clasificación del material noticioso (menciones y/o apariciones) inició el seguimiento y reporte de las notas positivas, negativas y neutras de las que la Secretaría Distrital de Integración Social fue objeto.
Mediante este monitoreo la OAC busca obtener un panorama cuanti-cualitativo en el impacto entre la ciudadanía y las políticas públicas sociales y servicios, mediante los cuales la entidad propende por la protección de las diferencias étnicas, culturas, condiciones y orientaciones de cada ciudadano y territorio.   
</t>
  </si>
  <si>
    <t xml:space="preserve">Durante el mes de febrero, la Oficina Asesora de Comunicaciones realizó el segundo reporte anual de  monitoreo de medios y clasificación del material noticioso.
Es importante resaltar que el  volumen  de menciones   es de noticias informativas para nuestra población de interés. 
</t>
  </si>
  <si>
    <t>3. Transformar los servicios sociales de la SDIS con el fin de responder a los aspectos clave del Plan Distrital de Desarrollo como el Sistema Distrital de Cuidado, la Estrategia Territorial de Integración Social y el Ingreso Mínimo Garantizado.</t>
  </si>
  <si>
    <t>DIS-003</t>
  </si>
  <si>
    <t>Circular No 007 del 28/02/2022</t>
  </si>
  <si>
    <t>Cumplimiento de las actividades a desarrollar para la construcción de la política de calidad de los servicios sociales de la SDIS.</t>
  </si>
  <si>
    <t xml:space="preserve">.
Cumplir con las actividades definidas para la construcción de la Política de calidad de los servicios sociales de la Secretaría Distrital de Integración Social, con el fin de garantizar la prestación de los servicios con calidad, la satisfacción de la ciudadanía y el uso eficiente de los recursos. </t>
  </si>
  <si>
    <t xml:space="preserve">Que exista coordinación y articulación para el diseño de la Política entre  la Dirección de Análisis y Diseño Estratégico - DADE, la Oficina Asesora Jurídica, y las áreas técnicas a cargo de los servicios sociales. 
</t>
  </si>
  <si>
    <t>(No. de actividades realizadas para la expedición de la Política de Calidad de los servicios sociales de la Secretaría Distrital de Integración Social en el periodo
/(No. de actividades programadas para la expedición de la Política de calidad de  los servicios sociales de la  Secretaría Distrital de Integración Social en el periodo )*100</t>
  </si>
  <si>
    <t>Actas de reunión.
Cronograma de actividades.</t>
  </si>
  <si>
    <t xml:space="preserve">El numerador corresponde al número de actividades realizadas para la expedición de la Política de calidad de los servicios sociales de la Secretaría Distrital de Integración Social en el periodo del reporte, a partir de las actas presentadas.
El denominador corresponde al número de actividades programadas en el período para expedición de la Política de calidad de los servicios sociales de la Secretaría Distrital de Integración Social, producto del cronograma definido.
Nota 1: el resultado del indicador de la vigencia se calculará sumando los resultados de cada período.
</t>
  </si>
  <si>
    <t>Registro de actividades programadas y  realizadas (archivo en Excel).
Actas de realización de actividades.
Cronograma de actividades.</t>
  </si>
  <si>
    <t>No aplica</t>
  </si>
  <si>
    <t xml:space="preserve">En el mes de enero se avanzó en la elaboración del cronograma, el cual determina las actividades, productos, responsables y los tiempos definidos para su desarrollo para así dar cumplimiento a lo establecido para la presente vigencia.   </t>
  </si>
  <si>
    <t xml:space="preserve">En el mes de febrero se avanzó con la actividad  "Identificación por servicio junto con sus modalidades en referentes de calidad para la prestación de los servicios sociales, estándares de calidad u otra figura contemplada en el mapa de procesos". </t>
  </si>
  <si>
    <t>De acuerdo con el cronograma definido para la formulación de la Política de calidad de los servicios sociales de la SDIS, en marzo de 2022, se avanzó con la actividad  "Diseño de Propuesta Borrador  Resolución de la Política de Calidad para los  servicios sociales de la SDIS", dando así cumplimiento a lo establecido.</t>
  </si>
  <si>
    <t xml:space="preserve">08/04/2022:
No se generan observaciones respecto al análisis reportado para el seguimiento del indicador. </t>
  </si>
  <si>
    <t xml:space="preserve">Gestión ambiental </t>
  </si>
  <si>
    <t>GA-001</t>
  </si>
  <si>
    <t>Circular No. 007 del 28/02/2022</t>
  </si>
  <si>
    <t>Unidades operativas con medición del nivel de implementación de los lineamientos ambientales institucionales.</t>
  </si>
  <si>
    <t>Establecer el porcentaje de unidades operativas a las que se les realiza la medición de implementación de lineamientos ambientales institucionales.</t>
  </si>
  <si>
    <t>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</si>
  <si>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(No. de unidades operativas con medición del nivel de implementación de los lineamientos ambientales institucionales / No. total de unidades operativas bajo inventario en el periodo ) * 100  </t>
  </si>
  <si>
    <t>* Lista y acta de asistencia de la intervención (medición del nivel de implementación de los lineamientos ambientales institucionales)
* Programación de unidades operativas a intervenir ambientalmente</t>
  </si>
  <si>
    <t>Numerador: Sumar las unidades operativas programadas con soportes de intervención ambiental (medición del nivel de implementación de los lineamientos ambientales institucionales) acumuladas.
Denominador: Se tomará el numero de unidades operativas del último inventario del periodo.
Nota: La tendencia del indicador es creciente en el año, por lo cual el resultado de la vigencia corresponderá a la medición del ultimo periodo.</t>
  </si>
  <si>
    <t>Dando cumplimiento a las metas ambientales establecidas por la entidad para el presente año desde la Dirección Corporativa - Equipo de Gestión Ambiental, se adelantó durante este mes la consolidación de las acciones de planeación ambiental que se requieren para el cumplimiento de dichas metas.
Por lo anterior, se logró establecer la metodología para adelantar las intervenciones ambientales presenciales en las unidades operativas y administrativas de la Secretaría Distrital de Integración Social - SDIS por parte  del equipo de gestión ambiental y los referentes ambientales técnicos, garantizando la medición del nivel de implementación de los lineamientos ambientales institucionales y la normatividad ambiental vigente.</t>
  </si>
  <si>
    <t>10/03/2022
No se generan observaciones o recomendaciones respecto al análisis presentado en el seguimiento al indicador de gestión.</t>
  </si>
  <si>
    <t>Para este mes se logró cumplir con las intervenciones ambientales programadas de manera presencial, de tal forma que los referentes ambientales de las subdirecciones técnicas y gestores ambientales locales del Equipo de Gestión Ambiental adelantaron el acompañamiento, seguimiento, verificación, control y reporte del cumplimento de los lineamientos ambientales junto con los responsables ambientales en cada unidad operativa y/o administrativa, consolidando el porcentaje de implementación ambiental de cada unidad visitada y mejorando las condiciones ambientales institucionales.</t>
  </si>
  <si>
    <t>12/04/2022
No se generan observaciones o recomendaciones respecto al análisis presentado en el seguimiento al indicador de gestión.</t>
  </si>
  <si>
    <t xml:space="preserve">  </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</si>
  <si>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</si>
  <si>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GPS-001</t>
  </si>
  <si>
    <t>Seguimiento a la ejecución de las políticas públicas sociales que lidera la Secretaría Distrital de Integración Social</t>
  </si>
  <si>
    <t>Verificar el seguimiento a la  implementación de las políticas públicas sociales lideradas por la Secretaría Distrital de Integración Social (infancia y adolescencia,  familias, envejecimiento y vejez, adultez, habitabilidad en calle y juventud) a través del informe semestral</t>
  </si>
  <si>
    <t>Seguimiento a las Subdirecciones Técnicas Poblacionales en la implementación de las políticas públicas sociales a cargo de la Secretaría Distrital de Integración Social</t>
  </si>
  <si>
    <t>(Número de informes entregados / Número de políticas lideradas por la entidad) * 100</t>
  </si>
  <si>
    <t>Diligenciamiento total del formato Informe de seguimiento y autocontrol de las políticas públicas sociales (FOR-GPS-004)</t>
  </si>
  <si>
    <t>Para obtener el numerador se suma semestralmente  el número de informes presentados oportunamente en el formato establecido
El denominador corresponde a las seis (6) políticas que lidera la entidad
El cumplimiento de la meta corresponde a 6 informes semestrales, es decir uno por cada política pública liderada por la entidad.
Nota: el resultado al final de la vigencia es acumulado.</t>
  </si>
  <si>
    <t>Formato Informe de seguimiento y autocontrol de las políticas públicas sociales (FOR-GPS-004) diligenciado</t>
  </si>
  <si>
    <r>
      <t xml:space="preserve">El equipo de política del proceso, se encuentra realizando la oficialización del formato Informe de seguimiento y autocontrol de las políticas públicas sociales ante el Sistema de Gestión.  
</t>
    </r>
    <r>
      <rPr>
        <strike/>
        <sz val="9"/>
        <rFont val="Arial"/>
        <family val="2"/>
      </rPr>
      <t xml:space="preserve">
</t>
    </r>
    <r>
      <rPr>
        <sz val="9"/>
        <rFont val="Arial"/>
        <family val="2"/>
      </rPr>
      <t>Este formato permitirá consolidar información de manera homogénea y periódica de los avances de las políticas públicas lideradas por la entidad.</t>
    </r>
  </si>
  <si>
    <t>10/03/2022 Se recomienda brindar un análisis estratégico de la gestión realizada.
14/03/2022 Verificar ajustes y complementar.
15/03/2022 No se generan observaciones respecto al análisis reportado para el seguimiento del indicador.</t>
  </si>
  <si>
    <t>Se realiza primera reunión ampliada del equipo de política (18 de febrero) donde participaron las Subdirecciones Técnicas, Dirección de Análisis y Diseño Estratégico, Dirección Poblacional y Subsecretaría, allí se define el plan de trabajo y se brindan orientaciones para la implementación de las políticas durante la vigencia 2022.  
Se proyecta memorando I2022006792 para la solicitud de oficialización del formato de informe Seguimiento y autocontrol, el cual permitirá registrar avances y realizar el seguimiento semestral a las políticas públicas lideradas por la entidad.</t>
  </si>
  <si>
    <t>10/03/2022 No se generan observaciones respecto al análisis reportado para el seguimiento del indicador.</t>
  </si>
  <si>
    <t>GEC-001</t>
  </si>
  <si>
    <t>Circular N° 013 del 28/04/2020</t>
  </si>
  <si>
    <t xml:space="preserve">Solicitud de liquidaciones de contratos tramitadas </t>
  </si>
  <si>
    <t>Determinar el número de liquidaciones tramitadas de contratos, convenios y terminaciones anticipadas en el periodo, gestionadas por el equipo de Liquidaciones para la firma de la Asesora del Despacho delegada.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</si>
  <si>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Radicación para tramite de liquidación por fuera de los términos legales y con la documentación pertinente, de acuerdo a lo estipulado en el artículo 60 de la Ley 80 de 1993, modificado por el artículo 217 del Decreto Nacional 019 del 2012 y el artículo 11 de la Ley 1150 del 2007.</t>
  </si>
  <si>
    <t>(No. de solicitudes de liquidaciones tramitadas en el periodo / No. de solicitudes de liquidaciones radicadas en el período) * 100</t>
  </si>
  <si>
    <t xml:space="preserve">Base consolidada de liquidaciones </t>
  </si>
  <si>
    <t>Tomar el número de solicitudes de liquidaciones y terminaciones anticipadas tramitadas por el equipo de liquidaciones en el periodo, del 1 al 30 de cada mes y dividirlo en el número de solicitudes radiadas en el periodo, del 20 al 20 de cada mes.
Nota: el resultado del indicar al final de la vigencia será acumulado.</t>
  </si>
  <si>
    <t>Base consolidada de liquidaciones con el resumen de la gestión realizada</t>
  </si>
  <si>
    <t xml:space="preserve">Para enero del 2022 los supervisores e interventores, radicaron ante el grupo de liquidaciones 30 solicitudes de liquidaciones de contratos y 8 terminaciones anticipadas, para un total de 38 solicitudes de trámite liquidatorio, de las cuales se tramitaron en el mes de enero 30, con un cumplimiento de un 79%.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</si>
  <si>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15/03/2022 No se generan observaciones respecto al análisis presentado en el seguimiento al indicador de gestión. Se deja la siguiente recomendación: se debe adelantar todas las acciones pertinentes para dar cumplimiento a la meta propuesta.
Por favor revisar ortografía antes de enviar el reporte.</t>
  </si>
  <si>
    <t xml:space="preserve">Para febrero los supervisores e interventores, radicaron ante el grupo de liquidaciones 29 solicitudes de liquidaciones de contratos y 5 terminaciones anticipadas, para un total de 34 solicitudes de trámite liquidatorio, de las cuales se tramitaron en el mes de febrero 27, con un cumplimiento de un 79%.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</si>
  <si>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 xml:space="preserve">Para marzo los supervisores e interventores, radicaron ante el grupo de liquidaciones  83 solicitudes de liquidaciones de contratos y 8 terminaciones anticipadas, para un total de 91 solicitudes de trámite liquidatorio, de las cuales se tramitaron en el mes de marzo 70, con un cumplimiento de un 77%.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</si>
  <si>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19/04/2022 No se generan observaciones respecto al análisis presentado en el seguimiento al indicador de gestión. Se deja la siguiente recomendación: se debe adelantar todas las acciones pertinentes para dar cumplimiento a la meta propuesta.</t>
  </si>
  <si>
    <t>GEC-002</t>
  </si>
  <si>
    <t>Solicitudes de modificaciones tramitadas</t>
  </si>
  <si>
    <t>Establecer el porcentaje  de solicitudes de modificaciones contractuales tramitadas en la Subdirección de Contratación, frente a las solicitudes radicadas.</t>
  </si>
  <si>
    <t xml:space="preserve"> Administración del contrato</t>
  </si>
  <si>
    <t>(No. de modificaciones de contratos tramitadas dentro del término (10 días hábiles desde la fecha de entrega de la solicitud de modificación en la Subdirección de Contratación) / No. total de solicitudes de modificación de contratos radicadas) * 100</t>
  </si>
  <si>
    <t>seguimiento de modificaciones Contractuales</t>
  </si>
  <si>
    <t>Se toman las modificaciones tramitadas y se divide sobre las modificaciones radicadas por 100.
Nota: el resultado del indicar al final de la vigencia será acumulado.</t>
  </si>
  <si>
    <t>Registro de seguimiento a las modificaciones contractuales</t>
  </si>
  <si>
    <t xml:space="preserve">Para el mes de enero del 2022, el estado de las solicitudes de modificaciones contractuales radicadas se da de la siguiente manera: de un total 243 solicitudes de modificaciones de contratos radicadas, se tramitaron dentro del término 228 para un resultado de 94%, las 15 restantes se devolvieron por solicitud del área técnica o porque se enviaron ya vencidas y se debían rechazar. </t>
  </si>
  <si>
    <t xml:space="preserve">Para el mes de febrero del 2022, el estado de las solicitudes de modificaciones contractuales radicadas se da de la siguiente manera: de un total 357 solicitudes de modificaciones de contratos radicadas, se tramitaron dentro del término 343 para un resultado de 96%, las 14 restantes se devolvieron por solicitud del área técnica o porque se enviaron ya vencidas y se debían rechazar. </t>
  </si>
  <si>
    <t xml:space="preserve">Para el mes de marzo del 2022, el estado de las solicitudes de modificaciones contractuales radicadas se da de la siguiente manera: de un total 104 solicitudes de modificaciones de contratos radicadas, se tramitaron dentro del término 92 para un resultado de 88%, las 14 restantes se devolvieron por solicitud del área técnica o porque se enviaron ya vencidas y se debían rechazar. </t>
  </si>
  <si>
    <t>GEC-003</t>
  </si>
  <si>
    <t>Cumplimiento de procesos radicados</t>
  </si>
  <si>
    <t>Establecer el nivel de cumplimiento de los procesos radicados por las diferentes áreas de la entidad, frente a los contratos avalados por la Subdirección de Contratación para que las áreas técnicas aprueben e inicien su ejecución contractual.</t>
  </si>
  <si>
    <t>Radicación de los procesos contractuales formulados en Plan Anual de Adquisiciones que cuenten con los lineamientos establecidos en el Manual de contratación y supervisión y el documento interno de trabajo (Cartilla ABC de contratación)</t>
  </si>
  <si>
    <t>(No. de contratos radicados en la Subdirección de Contratación / No. de contratos gestionados y avalados por la Subdirección de Contratación en el mes) * 100</t>
  </si>
  <si>
    <t>Registro obtenido de matriz de contratación.</t>
  </si>
  <si>
    <t>Se toma el numero de los contratos radicados por las diferentes áreas y registrados en la matriz de contratación en el periodo del 1 al 30 de cada mes y se divide por el número de contratos gestionados y avalados por la Subdirección de Contratación, para que las áreas técnicas aprueben e inicien la ejecución contractual del 20 al 20 de cada mes.
Nota: el resultado del indicar al final de la vigencia será acumulado.</t>
  </si>
  <si>
    <t xml:space="preserve">Base de datos mensual </t>
  </si>
  <si>
    <t xml:space="preserve">Para el mes de enero del 2022 y de acuerdo con los cambios que ha tenido la modernización de la contratación, se radicaron un total de 2.595 contratos de prestación de recurso humano, para este mes se tramitaron 1.551 contratos, dando un cumplimiento del 54% en el indicador.  El resto de contratos quedaron para el mes de febrero, dado que no se alcanzo a sacar el registro presupuestal.
</t>
  </si>
  <si>
    <t xml:space="preserve">
Para el mes de febrero no se recibió radicación de contratos de prestación de servicios, dado que de acuerdo a la Ley de garantías de 996 del 2005. circular 100-006 del 2021, por lo anterior solo se reportar los contratos que se encontraban pendientes de registro presupuestal que fueron un total de 326 registros presupuestales, los 718 restantes son procesos contractuales a los cuales no se le ha dado inicio a la ejecución.</t>
  </si>
  <si>
    <t>15/03/2022 tengo la siguiente observación frente al análisis presentando en el seguimiento: según lo descrito en el análisis de enero quedaron pendientes (1.044 contratos) para hacer seguimiento en el mes de febrero. Siendo así la programación para este mes debe ser 1.044 y lo ejecutado 326. Por favor justificar porque no se ejecutaron los demás contratos y cuál va ser el plan de acción para lograr el cumplimiento de la meta.
17/03/2022 no tengo ninguna otra observación y/o recomendación frente al análisis presentado en el seguimiento.</t>
  </si>
  <si>
    <t xml:space="preserve">
Para el mes de marzo no se recibió radicación de contratos de prestación de servicios, de acuerdo a la Ley de garantías de 996 del 2005. Circular 100-006 del 2021. Por lo anterior este indicado se reporta en 0.</t>
  </si>
  <si>
    <t>19/04/2022 No se generan observaciones respecto al análisis presentado en el seguimiento al indicador de gestión. Se deja la siguiente recomendación: se debe adelantar todas las acciones pertinentes para dar cumplimiento a la meta propuesta ya que actualmente se encuentra en un rezago de 18 puntos por debajo de la meta (70%) .</t>
  </si>
  <si>
    <t>GIF-7565-001</t>
  </si>
  <si>
    <t>Circular No. 007 del 28/03/2022</t>
  </si>
  <si>
    <t>Construcción y reforzamiento y/o restitución de equipamientos.</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</si>
  <si>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</si>
  <si>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</si>
  <si>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</si>
  <si>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</si>
  <si>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Informes mensuales o semanales de interventoría o supervisión o acta de terminación.</t>
  </si>
  <si>
    <t>Durante la vigencia se proyecta la terminación de 2 proyectos de obra, 1 en modalidad de obra nueva y 1 en modalidad de reforzamiento estructural, al cierre del mes de enero presenta el siguiente avance:
Obra nueva:
CD SAN DAVID. Según el reporte semanal No 53 entregado por la interventoría, a corte del 23 de enero de 2022, el proyecto presenta un avance programado del 79,59% y un avance ejecutado del 82,01%, lo cual evidencia un adelanto del 2,41%. Se suscribe un modificatorio el 26 de enero de 2022 ampliando el plazo del contrato de obra y de interventoría por treinta y nueve (39) días con fecha de terminación 5 de marzo de 2022. 
Obra de reforzamiento estructural y/o restitución:
El contrato se encuentra en fase 1 de ejecución, que corresponde a la revisión y  ajuste de los estudios y diseños y presenta un avance de 76,9%. Es importante resaltar que, el avance aquí mencionado corresponde a la primera etapa del proyecto, no obstante, el avance con respecto a la totalidad del proyecto corresponde a 27,5%.</t>
  </si>
  <si>
    <t>15/03/2022 No se generan observaciones respecto al análisis reportado para el seguimiento del indicador.</t>
  </si>
  <si>
    <t>Durante la vigencia se proyecta la terminación de 2 proyectos de obra, 1 en Modalidad de obra nueva y 1 en modalidad de reforzamiento estructural, al cierre del mes de febrero presenta el siguiente avance:
OBRA NUEVA:
CD SAN DAVID. Según el reporte semanal No 58 con corte del 27 de febrero de 2022,  el proyecto presenta un avance físico programado de 87,60% contra un avance físico ejecutado del 85,33%.Avanza en acabados interiores y de fachada.
OBRA DE REFORZAMIENTO ESTRUCTURAL Y/O RESTITUCIÓN:
Se adelanta la ejecución de la etapa 1 del proyecto, que corresponde a la revisión y actualización de Estudios y Diseños, de la cual al cierre del periodo presenta una ejecución programada del 94,2% contra un porcentaje ejecutado de 91,5%, del total del contrato corresponde a un avance programado del 33,64%, con respecto a un avance ejecutado del 32,67%. A la fecha se ha adelantado la revisión de los diseños arquitectónicos, estructurales, hidrosanitario y eléctrico. Para iniciar la etapa 2 de construcción el contratista debe presentar los ajustes respondiente a las observaciones realizadas por la interventoría en los diferentes componentes, el ajuste del presupuesto y la actualización de la licencia de construcción.</t>
  </si>
  <si>
    <t>11/04/2022 No se generan observaciones respecto al análisis reportado para el seguimiento del indicador.</t>
  </si>
  <si>
    <t>GIF-7565-002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</si>
  <si>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</si>
  <si>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</si>
  <si>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</si>
  <si>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</si>
  <si>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</si>
  <si>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2022 será de 498 equipamientos, y su meta de ejecución será al menos el 60%.
Para calcular el avance del indicador se realizará con el último reporte de la vigencia.</t>
  </si>
  <si>
    <t>Gestión de soporte y mantenimiento tecnológico</t>
  </si>
  <si>
    <t>SMT-001</t>
  </si>
  <si>
    <t>Circular No. 010 del 31/03/2022</t>
  </si>
  <si>
    <t>Satisfacción de los usuarios de la mesa de servicio.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</si>
  <si>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</si>
  <si>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Solución efectiva y oportuna de los casos de la mesa de servicio </t>
  </si>
  <si>
    <t>Porcentaje de casos de mesa  de servicio calificados en la herramienta Aranda como excelente o bueno (puntajes entre 4 y 5) / Meta porcentual de satisfacción de los usuarios de la mesa de servicio para el periodo</t>
  </si>
  <si>
    <t>Reporte en Excel de la herramienta "Aranda" generada el  día 5 hábil de cada mes</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</si>
  <si>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</si>
  <si>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Reporte en Excel de la herramienta  "Aranda"</t>
  </si>
  <si>
    <t xml:space="preserve">Al cierre del 31 de enero de 2022, los tickets en estado SOLUCIONADO fueron 56 y los tickets en estado CERRADO fueron 5.468 para un total de 5.524 tickets gestionados de manera efectiva, de los 5.960 casos totales (No se tienen en cuenta 58 casos en estado ANULADO. Sin embargo, 47 casos fueron anulados por falta de información, debido a que no se recibió la información completa por parte de los usuarios, en estos casos se realizo gestión por parte de los analistas MDS, se realizo seguimiento durante 3 días hábiles y se estableció comunicación con los usuarios, pero no se obtuvo respuesta). Adicional, se evidencia en los resultados que comparados con el mes anterior ingresaron 1.885 casos de más debido a la coyuntura de creación y activación de usuarios.
De los casos gestionados, los usuarios contestaron 1.295 encuestas de satisfacción, correspondiente al 23% de los casos gestionados. En 1.139 de las encuestas, la calificación del usuario sobre la satisfacción del servicio de la Mesa tuvo puntajes promedio de 4 a 5, es decir, BUENO o EXCELENTE (primer nivel 745 de 814 es decir un 92% de satisfacción y segundo nivel 394 de 481 es decir un 82% de satisfacción), obteniendo como resultado general un 88% de satisfacción de usuarios en estas calificaciones, que comparado con la meta del 90%, nos arroja un cumplimiento del indicador en un 98%. </t>
  </si>
  <si>
    <t>14/03/2022 No se generan observaciones respecto al análisis presentado en el seguimiento al indicador de gestión. Se deja la siguiente recomendación: adelantar las acciones pertinentes para lograr el cumplimiento con respecto a la meta propuesta.</t>
  </si>
  <si>
    <t>Al cierre del 28 de febrero de 2022, los tickets en estado SOLUCIONADO fueron 85 y los tickets en estado CERRADO fueron 6.225 para un total de 6.310 tickets gestionados de manera efectiva, de los 6.809 casos totales (No se tienen en cuenta 51 casos en estado ANULADO. 
De los casos gestionados, los usuarios contestaron 1.783 encuestas de satisfacción, correspondiente al 28% de los casos gestionados. En 1.490 de las encuestas, la calificación del usuario sobre la satisfacción del servicio de la Mesa tuvo puntajes promedio de 4 a 5, es decir, BUENO o EXCELENTE, obteniendo como resultado general un 84% de satisfacción de usuarios en estas calificaciones, que comparado con la meta del 90%, nos arroja un cumplimiento del indicador en un 93%.</t>
  </si>
  <si>
    <t xml:space="preserve">Al cierre del 31 de marzo de 2022, los tickets en estado SOLUCIONADO fueron 494 y los tickets en estado CERRADO fueron 4.876 para un total de 5.370 tickets gestionados de manera efectiva, de los 5.797 casos totales (No se tienen en cuenta 32 casos en estado ANULADO.
De los casos gestionados, los usuarios contestaron 1.675 encuestas de satisfacción, correspondiente al 31% de los casos gestionados. En 1.461 de las encuestas, la calificación del usuario sobre la satisfacción del servicio de la Mesa tuvo puntajes promedio de 4 a 5, es decir, BUENO o EXCELENTE, obteniendo como resultado general un 87% de satisfacción de usuarios en estas calificaciones, que comparado con la meta del 90%, nos arroja un cumplimiento del indicador en un 97%. </t>
  </si>
  <si>
    <t>19/04/2021 No se generan observaciones y/o recomendaciones respecto al análisis presentado en el seguimiento al indicador de gestión.</t>
  </si>
  <si>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</si>
  <si>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</si>
  <si>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</si>
  <si>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</si>
  <si>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</si>
  <si>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 xml:space="preserve">(Porcentaje de casos recibidos en mesa de servicio en el periodo, que se encuentren atendidos / Meta porcentual de atención de casos para el periodo) </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</si>
  <si>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</si>
  <si>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en Excel de la herramienta  "Aranda" sobre los casos de la Mesa de servicios tecnológicos creados en el mes de medición.</t>
  </si>
  <si>
    <t xml:space="preserve">Al cierre del 31 de enero de 2022, los tickets en estado SOLUCIONADO fueron 56 y los tickets en estado CERRADO fueron 5.468 para un total de 5.524 tickets gestionados de manera efectiva, de los 5.960 casos totales (No se tienen en cuenta 58 casos en estado ANULADO, de los cuales 47  fueron anulados por falta de información). Con lo cual el resultado de atención fue de 93%, que comparado con la meta del 95% se logra un cumplimiento del 98% de lo planeado. En comparación con el mes de diciembre 2021 se evidencia un aumento de 1.885 casos relacionados con la coyuntura de creación y activación de usuarios.
Durante el mes, 362 casos quedaron en estado SUSPENDIDO, los cuales 347 pertenecen a primer nivel (283 por falta de licencia de correo, 33 por repuestos),11 a segundo nivel de infraestructura y 4  a segundo nivel desarrollo.
59 casos quedaron  en estado EN PROCESO, de los cuales 5 pertenecen a primer nivel, 4 a segundo nivel de infraestructura, 1 a segundo nivel de desarrollo, 49 al proveedor Gran Imagen (impresoras).
14 casos quedaron en estado REGISTRADO, de los cuales 8 pertenecen a primer nivel, 1 a segundo nivel infraestructura y 5 a proveedor Gran Imagen (impresoras).
1 caso quedo  en estado DESAPROBADO, el cual pertenece a primer nivel.
La mayoría de los casos se relacionaron con Directorio Activo (2.226), Sirbe (519),  IOPS (511), AZ Digital (458), Seven (424), Información de usuario (369), Correo (212), Laser (198), Equipo Completo (144), Celular (111) y Focalización (108). </t>
  </si>
  <si>
    <t xml:space="preserve">Al cierre del 28 de febrero de 2022, los tickets en estado SOLUCIONADO fueron 85 y los tickets en estado CERRADO fueron 6.225 para un total de 6.310 tickets gestionados de manera efectiva, de los 6.809 casos totales (No se tienen en cuenta 51 casos en estado ANULADO). Obteniendo como resultado de atención un 93%, que comparado con la meta del 95% se logra un cumplimiento del 98% de lo planeado. 
Durante el mes, 359 casos quedaron en estado SUSPENDIDO, los cuales 336 pertenecen a primer nivel (222 por falta de licencia de correo, 53 por repuestos entre otros),17 a segundo nivel de infraestructura y 6  a segundo nivel desarrollo y servicios.
118 casos quedaron  en estado EN PROCESO, de los cuales 11 pertenecen a primer nivel, 3 a segundo nivel de infraestructura, 2 a segundo nivel desarrollo y  servicios, 102 al proveedor Gran Imagen (impresoras).
13 casos quedaron en estado REGISTRADO, de los cuales 11 pertenecen a primer nivel, 1 a segundo nivel infraestructura y 1 segundo nivel desarrollo y  servicios.
8 caso quedo  en estado DESAPROBADO, el cual pertenece 1 a primer nivel, 1 a segundo nivel desarrollo, 6 al proveedor Gran Imagen (impresoras).
1 caso quedo  en estado PENDIENTE el cual pertenece a segundo nivel infraestructura.
 La mayoría de los casos se relacionaron con Directorio Activo (1.970), IOPS (864), Sirbe (764), Información de usuario (504), AZ Digital (495), Seven (395), Equipo Completo (358),  Laser (304),Correo (252), CPU (133) y Focalización (106). </t>
  </si>
  <si>
    <t xml:space="preserve">Al cierre del 31 de marzo de 2022, los tickets en estado SOLUCIONADO fueron 494 y los tickets en estado CERRADO fueron 4.876 para un total de 5.370 tickets gestionados de manera efectiva, de los 5.797 casos totales (No se tienen en cuenta 32 casos en estado ANULADO. Obteniendo como resultado de atención un 93%, que comparado con la meta del 95% se logra un cumplimiento del 98% de lo planeado. 
Durante el mes, 252 casos quedaron en estado SUSPENDIDO, los cuales 197 pertenecen a primer nivel (109 por falta de licencia de correo, 65 por repuestos, entre otros),50 a segundo nivel de infraestructura y 5 a segundo nivel desarrollo y servicios.
96 casos quedaron  en estado EN PROCESO, de los cuales 3 pertenecen a primer nivel, 9 a segundo nivel de infraestructura, 10 a segundo nivel desarrollo y  servicios, 74 al proveedor Gran Imagen (impresoras).
26 casos quedaron en estado REGISTRADO, de los cuales 17 pertenecen a primer nivel, 4 a segundo nivel infraestructura, 3 segundo nivel desarrollo y  servicios y 2 al proveedor Gran Imagen (impresoras).
21 casos quedaron  en estado DESAPROBADO, el cual pertenece 1 a segundo nivel infraestructura, 12 a segundo nivel desarrollo y 8 al proveedor Gran Imagen (impresoras).
La mayoría de los casos se relacionaron con Directorio Activo (1.224), IOPS (726), Sirbe (684), AZ Digital (410),  Focalización (394), Seven (351), Laser (326), Equipo Completo (317), Información de usuario (253), Correo (251) y CPU (136). </t>
  </si>
  <si>
    <t>07/04/2022 No se generan observaciones respecto al análisis presentado en el seguimiento al indicador de gestión. Se deja la siguiente recomendación: adelantar las acciones pertinentes para lograr el cumplimiento con respecto a la meta propuesta.</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</si>
  <si>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</si>
  <si>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</si>
  <si>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Circular No. 010 del 31/03/2022.</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</si>
  <si>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</si>
  <si>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</si>
  <si>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</si>
  <si>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(número de personas que superaron la calificación inicial de evaluación pre / número de personas que diligenciaron la evaluación pre y post)100.</t>
  </si>
  <si>
    <t xml:space="preserve">Formatos de evaluación pre y post diligenciado
</t>
  </si>
  <si>
    <t>Primero registrar para cada servidor participante, el valor de la evaluación pre test y luego registrar el valor de la evaluación post test, posteriormente calcular del 100% de las personas que diligenciaron la evaluación pre y post test, cuántos incrementaron su calificación.</t>
  </si>
  <si>
    <t>Base de datos con resultados de evaluaciones Pre y Post test con el porcentaje de incremento individual que contenga el número de personas que alcanzaron superar la brecha</t>
  </si>
  <si>
    <t>Durante el mes de enero se construyó, revisó y adoptó el Plan Institucional de Capacitación para la vigencia 2022</t>
  </si>
  <si>
    <t>15/03/2022
No se generan observaciones ni recomendaciones para el periodo.</t>
  </si>
  <si>
    <t>Durante este mes no se llevaron a cabo actividades de capacitación a las que se les aplique la medición de cierre de brecha, teniendo en cuenta que solo se realizó la inducción institucional al personal nuevo en la entidad y no contempla la aplicación de esta medición.</t>
  </si>
  <si>
    <t>Durante el mes de marzo se dio inicio a los diplomados en ejecución del Plan Institucional de Capacitación, los cuales tienen una duración de 100 horas y contarán con la medición de cierre de brecha una vez finalizadas las horas proyectadas, lo cual se estima que se de en el mes de junio. 
Igualmente, para el tema de redacción y ortografía, que dio inicio durante este mismo mes, una vez finalicen las 12 horas de formación para todos los grupos, se realizará la medición, lo cual se estima que finalice en el mes de abril.</t>
  </si>
  <si>
    <t>18/04/2022
No se generan observaciones ni recomendaciones para el periodo.</t>
  </si>
  <si>
    <t>TH-002</t>
  </si>
  <si>
    <t>Medición del nivel de satisfacción de los funcionarios frente a las actividades para el bienestar</t>
  </si>
  <si>
    <t>Establecer el nivel de satisfacción de los funcionarios frente a las actividades del plan de bienestar</t>
  </si>
  <si>
    <t xml:space="preserve">Diligenciamiento oportuno de encuestas de satisfacción </t>
  </si>
  <si>
    <t>(Número total de personas con nivel  de satisfacción excelente en el periodo + número total de personas con nivel de satisfacción bueno en el periodo)  / (Número total de personas encuestadas en el periodo según la muestra)*100</t>
  </si>
  <si>
    <t>Encuestas diligenciadas</t>
  </si>
  <si>
    <r>
      <t xml:space="preserve">Medir  las actividades ejecutadas del plan de bienestar el grado de satisfacción sobre una muestra de funcionarios participantes. Calcular la suma del número de personas que contestaron la encuesta como "excelente" y "bueno" y sumar sus resultados . El resultado anterior se relaciona con el número de personas encuestadas, según la muestra. 
</t>
    </r>
    <r>
      <rPr>
        <b/>
        <u/>
        <sz val="11"/>
        <rFont val="Arial"/>
        <family val="2"/>
      </rPr>
      <t/>
    </r>
  </si>
  <si>
    <t xml:space="preserve">Una Matriz de encuestas tabuladas de satisfacción </t>
  </si>
  <si>
    <t xml:space="preserve">Durante el mes de enero se elaboró, revisó y aprobó el Plan Anual de Bienestar e Incentivos vigencia 2022, y fue publicado en la página web de la entidad. </t>
  </si>
  <si>
    <t>Durante el mes de febrero se llevaron a cabo 15 actividades programadas en el marco de la ejecución del Plan Anual de Bienestar, 12 de ellas relacionadas con los grupos de Coro, Danza y Teatro, 1 actividad de envío de tarjetas de cumpleaños  y 2 actividades a las que se les aplicó la encuesta de satisfacción así: 
1). Charla Pre pensionados sobre “traslado de fondo”, para esta actividad 32 personas respondieron la encuesta de satisfacción y la percepción de impacto positivo en la calidad de vida laboral y personal, de esta actividad fue del 90,6%, mientras un 9,4% manifestó no percibir un impacto positivo en su calidad de vida laboral y/o personal asociado a la actividad. 
Entre los comentarios recibidos por parte de los asistentes se encuentran, conocimiento sobre régimen pensional, aclarar dudas respecto a las pensiones, toma informada de decisiones, y conocer beneficios, entre otros.
2). Desayuno de bienvenida como terminación del proceso de inducción institucional de los nuevos funcionarios y funcionarias que ingresaron en el marco de la Convocatoria Distrito IV, para esta actividad 232 personas contestaron la encuesta de satisfacción, el 99.6% percibe un impacto positivo en su calidad de vida, mientras un 0.4% manifiesta no percibir un impacto positivo en su calidad de vida laboral y/o personal.
Entre los comentarios recibidos por parte de los asistentes, la actividad contribuye a su aprendizaje, motivación, conocimiento, integración y sentido de pertenencia por la institución.</t>
  </si>
  <si>
    <t>De las 36 actividades desarrolladas durante el primer trimestre de 2022, con las cuales se impactaron 6.024 servidores (as), es importante precisar que se llevaron encuestas sobre 4 actividades, toda vez, que la mayoría de actividades se encuentran pendientes de cierre y consolidación de productos finales, con lo cual, aún no han sido aplicadas las encuestas de satisfacción en su totalidad. Las actividades a las cuales se les aplicó esta encuesta son: 2 dirigidas a pre-pensionados, 1 Ciclo de conferencias a Mujeres; y 1 a la bienvenida de los nuevos servidores de la Convocatoria Distrito IV.
A continuación el detalle:
1. Dos (2) Charlas Pre pensionados:
1.1 traslado de fondo: para esta actividad 32 personas respondieron la encuesta de satisfacción y la percepción de impacto positivo en la calidad de vida laboral y personal, de esta actividad fue del 90,6%, mientras un 9,4% manifestó no percibir un impacto positivo en su calidad de vida laboral y/o personal asociado a la actividad.  
1.2 Manejo del Tiempo Libre: para esta actividad, el 37.8% manifestó sentirse super feliz durante el encuentro, seguido de un 56.6 % que manifestó haberse sentido feliz durante el encuentro, un 4.4% que manifestó haberse sentido bien y un 2.2% manifestó haberse sentido mal (no se encuentran comentarios relacionados con esta percepción).
2. Desayuno de bienvenida como terminación del proceso de inducción institucional de los nuevos funcionarios y funcionarias que ingresaron en el marco de la Convocatoria Distrito IV, para esta actividad 232 personas contestaron la encuesta de satisfacción, el 99.6% percibe un impacto positivo en su calidad de vida, mientras un 0.4% manifiesta no percibir un impacto positivo en su calidad de vida laboral y/o personal. Entre los comentarios recibidos por parte de los asistentes, la actividad contribuye a su aprendizaje, motivación, conocimiento, integración y sentido de pertenencia por la institución. 
3. Ciclo de Conferencia “hablando de Mujeres y Feminismos”, de las 107 personas que respondieron la encuesta, el 38.3% manifestó sentirse super feliz durante el encuentro, seguido de un 42.1 % que manifiesta haberse sentido feliz durante el encuentro, un 15.9% que manifiesta haberse sentido bien, en porcentajes menores al 1% se manifiestan opiniones frente a la dinámica y contenido de la conferencia.</t>
  </si>
  <si>
    <t>18/04/2022
Ajustar dato cuantitativo y análisis cualitativo ya que según la evidencia, el número de personas que contestaron como satisfactorias las encuestas fueron 408.
Se sugiere aplicar las respectivas encuestas de satisfacción a la totalidad de las actividades desarrolladas y reportar los resultados obtenidos en el siguiente trimestre con el fin de asegurar el seguimiento a todas las actividades de bienestar que la entidad ha estado implementando.
18/04/2022
No se generan recomendaciones ni sugerencias adicionales para el periodo reportado.</t>
  </si>
  <si>
    <t>TH-007</t>
  </si>
  <si>
    <t xml:space="preserve">Cobertura del Plan de Bienestar e Incentivos </t>
  </si>
  <si>
    <t>Fomentar la participación de los servidores públicos de la entidad, en las actividades formuladas en el plan de bienestar e incentivos.</t>
  </si>
  <si>
    <t>Participación de los Servidores públicos de la Entidad</t>
  </si>
  <si>
    <t>Número de Servidores públicos participantes/ Número total de servidores públicos activos en el periodo.</t>
  </si>
  <si>
    <t>Listados de Asistencia y/o Documentos que sustenten la participación en la actividad</t>
  </si>
  <si>
    <t>Una Matriz con los nombres de los servidores y todas las actividades en las que participó, y cuando sean presenciales se tomarán los listados de asistencia y se relacionaran en la matriz.
Nota : Todas las participaciones en las diferentes actividades, de los servidores públicos, serán registradas en la Matriz, sin embargo para efectos de cobertura solo se tendrá en cuenta una participación por servidor durante la vigencia.</t>
  </si>
  <si>
    <t>Matriz de control de participación en actividades programadas de Bienestar (Documento No Controlado)</t>
  </si>
  <si>
    <t>Durante el mes de enero se elaboró, revisó y aprobó el Plan Anual de Bienestar e Incentivos vigencia 2022, y fue publicado en la página web de la entidad. 
No se cuenta con encuestas de satisfacción por tratarse de actividades de planeación.</t>
  </si>
  <si>
    <t xml:space="preserve">Durante el mes de febrero se llevaron a cabo 15 actividades programadas, con las cuales se impactó un total de 614 servidores en el marco de la ejecución del Plan Anual de Bienestar, así: 
Componente formativo: 
*Charla- Pre pensionados sobre “traslado de fondo”, a la cual asistieron 56 personas. 
*Desayuno de bienvenida como terminación del proceso de inducción institucional de los nuevos funcionarios y funcionarias que ingresaron en el marco de la Convocatoria Distrito IV, con una asistencia de 314 personas. 
Componente social: 
*Actividad de CORO: 4 sesiones, con una asistencia de 36 personas. 
*Actividad de DANZA: 4 sesiones, con una asistencia de 44 personas. 
*Actividad de TEATRO: 4 sesiones, con una asistencia de 29 personas. No se tiene la percepción de estas actividades (coro, danza y teatro), puesto que aun se encuentran en ejecución).               
*Tarjetas de cumpleaños: para el periodo que se reporta, fueron enviadas 135 tarjetas de cumpleaños  a funcionarios y funcionarias  </t>
  </si>
  <si>
    <t>Durante el primer trimestre de 2022 se llevaron a cabo 36 actividades, algunas de ellas programadas en el marco de la ejecución del Plan Anual de Bienestar 2021, y otras (cumpleaños y actividades a coste cero) programadas en el Plan Anual de Bienestar 2022. Dentro de las actividades desarrolladas, 13 de ellas fueron relacionadas con las sesiones de los talleres de Coro, Danza y Teatro, con un número de 116 personas; 8 actividades relacionadas con visitas de Tu Boleta para la redención de Bonos de navidad y Cumpleaños otorgados en el marco de la ejecución del Contrato 10428 de 2021 suscrito entre la SDIS y el Instituto Distrital de Artes (IDARTES), apoyando a 181 servidores y servidoras en la redención de los Bonos; 3 visitas por parte de compensar brindando asesoría en salud y Caja de Compensación a 30 personas en el Nivel Central; 3 actividades de envío de tarjetas de cumpleaños con las cuales se impactaron 449 a servidores y servidoras SDIS; 3 actividades en el marco del Ciclo de conferencias por la conmemoración del Día Internacional de la mujer a las que asistieron 167 personas; 2 actividades para prepensionados llegando a 101 personas de la SDIS con dicho perfil; 1 campaña en conmemoración del Día Internacional de la mujer con la que se llegó a 4.000 personas de la SDIS; 1 actividad relacionada con las Olimpiadas llegando a 650 personas; 1 actividad de bienvenida para los nuevos servidores que ingresaron en el marco del Plan Anual de Bienestar e Incentivos, al cual asistieron 314 personas.
Para el cálculo del indicador se tuvieron en cuenta las actividades en las que se impactaron a los servidores de planta durante el período reportado, para un total de 1105 y con una Planta definida de 2175 empleos para la Entidad, logramos un 51% de avance sobre la meta.</t>
  </si>
  <si>
    <t>18/04/2022
En la evidencia entregada  se indica un total de 6024 participantes y no se identifican las 1105 personas impactadas según lo reportado. Se debe tener en cuenta que en el soporte del indicador se debe poder verificar el numerador y denominador del indicador para el periodo reportado.
18/04/2022
No se generan recomendaciones ni sugerencias adicionales para el periodo reportado.</t>
  </si>
  <si>
    <t>TH-008</t>
  </si>
  <si>
    <t>Frecuencia de Accidentalidad</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</si>
  <si>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</si>
  <si>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</si>
  <si>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</si>
  <si>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</si>
  <si>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Determinar el número de accidentes presentados en un periodo,  en relación con el número total de los colaboradores activos de la entidad.
Nota: El límite para este indicador es 2.0% mensual, lo que significa que los valores superiores generan una alerta y los inferiores un buen desempeño.</t>
  </si>
  <si>
    <t>Base de datos de accidentalidad</t>
  </si>
  <si>
    <t>En el mes de Enero 2022 se presentaron 52 eventos,  los cuales han sido reportados a la ARL Positiva, de estos accidentes 35 fueron por causa del COVID-19 (prueba confirmada) que corresponde al 67% de los accidentes ocurridos en el mes, el otro 33% corresponden a accidentes ocurridos por Golpes, lesiones múltiples, violencia y torceduras.
Para un total de 10411 entre funcionarios de planta y contratistas la frecuencia de la accidentalidad fue de 0,5%
A fin de reducir la accidentalidad se realizaron las siguientes acciones:
* Se estableció el cronograma de inspecciones 2022  para todas las Unidades Operativas de la SDIS .
* Se realizaron Inspecciones locativas, de emergencias y de verificación del Protocolo de Bioseguridad a las Unidades Operativas.
• Se estableció el cronograma de actividades de capacitación vigencia 2022, de acuerdo con la identificación de los riesgos y peligros a que se encuentran expuestos, capacitación en protocolo de Bioseguridad y prevención de caídas para el mes de febrero de 2022.</t>
  </si>
  <si>
    <t>En el mes de febrero 2022 se presentaron 42 eventos,  los cuales han sido reportados a la ARL Positiva, de estos accidentes 22 fueron por causa de golpes o contusiones que corresponde al 52% de los accidentes ocurridos en el mes, el otro 48% corresponde a accidentes ocurridos por COVID-19, torcedura esguince, golpe herida, trauma superficial, herida y lesiones múltiples.
Para un total de 10263 entre funcionarios de planta y contratistas la frecuencia de la accidentalidad fue de 0,41%
A fin de reducir la accidentalidad se realizaron las siguientes acciones:
* Se realizaron Inspecciones locativas, de emergencias y de verificación del Protocolo de Bioseguridad a las Unidades Operativas.
• Se realizaron actividades contenidas en el cronograma de actividades de capacitación vigencia 2022, de acuerdo a la identificación de los riesgos y peligros a que se encuentran expuestos, capacitación en protocolo de Bioseguridad y prevención de riesgos en el 2022.</t>
  </si>
  <si>
    <t xml:space="preserve">En el mes de marzo 2022 se presentaron 46 eventos, los cuales han sido reportados a la ARL Positiva, de estos accidentes 20 fueron por causa de golpes, contusiones o aplastamientos que corresponden al 43% de los accidentes ocurridos en el período, 12 corresponden a accidentes ocurridos por torcedura, esguince, desgarro muscular, herida o laceración de músculo o tendón sin heridas y representan un 26% y 14 por otras lesiones lo que representa un 31%. 
Para el mes de marzo con un total de 10,385 funcionarios de planta y contrato, la frecuencia de la accidentalidad fue de 0,44%, porcentaje por debajo del techo fijado.
Desde el equipo de seguridad y salud en el trabajo a fin de reducir la accidentalidad se realizaron las siguientes acciones en el periodo:
* Se realiza la ejecución del cronograma de inspecciones 2022 para todas las Unidades Operativas de la SDIS  frente al proceso de visitas de segunda ronda.
* Se realizaron Inspecciones locativas de emergencias y de verificación del Protocolo de Bioseguridad a las Unidades Operativas programadas para el periodo evaluado.
• Se realiza la ejecución del cronograma de actividades de capacitación vigencia 2022, de acuerdo con la identificación de los riesgos y peligros a que se encuentran expuestos, de los cuales se abarcaron temas como: capacitación en protocolo de Bioseguridad, capacitación en manejo de emergencias manejo de extintores, control de fugas y derrames, prevención de autocuidado y accidentalidad, manejo seguro de sustancias químicas y primeros auxilios psicológicos entre otros.
</t>
  </si>
  <si>
    <t>TH-009</t>
  </si>
  <si>
    <t>Ausentismo por causa médica</t>
  </si>
  <si>
    <t>Verificar el impacto de las actividades en promoción y prevención que se ejecutan, a través del Monitoreo del ausentismo por causa medicas.</t>
  </si>
  <si>
    <t>Reporte oportuno de incapacidades</t>
  </si>
  <si>
    <t>(No. de días de ausencia por incapacidad laboral y común en el periodo / (No. de días de trabajo programados en la entidad para el periodo * el número de servidores activos del periodo)*100</t>
  </si>
  <si>
    <t xml:space="preserve">* Base de datos ARL
* Bases de datos de trabajadores de planta
* Información de incapacidades medicas </t>
  </si>
  <si>
    <t>Calcular el número de días de ausencia por incapacidad medica laboral y común presentados en un periodo en relación con el número total de días programados por la entidad para laborar.
Nota: El límite para este indicador es 1.8% mensual, lo que significa que los valores superiores generan una alerta y los inferiores un buen desempeño.</t>
  </si>
  <si>
    <t>Matriz de registro de incapacidades filtrada para el período</t>
  </si>
  <si>
    <t>En el mes de enero se registraron 113 casos de ausencias por incapacidad médica certificada, por diferente origen, como lo son: 5 por accidente de trabajo, 107 enfermedad general, y 1 enfermedad laboral.
Derivado de estas incapacidades, se generaron 673 días de ausencia, registrando 600 días por enfermedad general, 70 días por accidente de trabajo y 3 días por enfermedad laboral.
En el mes se perdió el 0,32 % de días programados de trabajo, por incapacidad médica, muy por debajo de la meta esperada, teniendo en cuenta que se contaron con un total de 10.411 trabajadores, 20 días de trabajo programados en el mes, para un total de 208.220 número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t>
  </si>
  <si>
    <t>En el mes de febrero se registraron 128 casos de ausencias por incapacidad médica certificada, por diferente origen, como lo son: 6 por accidente de trabajo, 121 enfermedad general, y 1 enfermedad laboral.
Derivado de estas incapacidades, se generaron 685 días de ausencia, registrando 630 días por enfermedad general, 51 días por accidente de trabajo y 4 días por enfermedad laboral.
En el mes se perdió el 0,33 % de días programados de trabajo, por incapacidad médica, muy por debajo de la meta esperada, teniendo en cuenta que se contaron con un total de 10.263 trabajadores, 20 días de trabajo programados en el mes, para un total de 205.260 número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traumatismos, envenenamientos y algunas otras consecuencias de causa externa, enfermedades del sistema respiratorio, enfermedades del sistema osteomuscular, enfermedades del aparato digestivo, neoplasias, enfermedades del sistema nervioso, ciertas enfermedades infecciosas y parasitarias, enfermedades del aparato genitourinario, Enfermedades del oído y de la apófisis mastoides, trastornos mentales y del comportamiento.</t>
  </si>
  <si>
    <t>TH-010</t>
  </si>
  <si>
    <t>Seguimiento a la Provisión de Empleos en SDIS</t>
  </si>
  <si>
    <t>Realizar el monitoreo a los empleos ocupados o cubiertos  del total de empleos que conforman la planta de la SDIS</t>
  </si>
  <si>
    <t>Implementación de las estrategias definidas en el Plan de Vacantes y Provisión de empleos de la vigencia 2022.</t>
  </si>
  <si>
    <t>(Número de empleos provistos en el periodo/Número total de cargos de planta establecidos en el Decreto vigente)*100</t>
  </si>
  <si>
    <t>* Base de datos con la Planta de empleos de la SDIS
* Nombramientos (Actos Administrativos)</t>
  </si>
  <si>
    <t>Primero determinar el número de empleos provistos en el período, posteriormente verificar con la base de datos con la planta vigente de empleos de la SDIS.
Nota: El denominador será el total de la planta de empleos para la vigencia 2022, según Decreto 460 del 12 de noviembre de 2021 Por medio del cual se modifica la planta de empleos de la Secretaría Distrital de Integración Social.</t>
  </si>
  <si>
    <t>Matriz de registro donde se evidencie la cantidad de empleos provistos en el período</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</si>
  <si>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marzo se encuentran provistos 1.777 empleos así: 1186 corresponden a carrera administrativa, 62 a libre nombramiento y remoción, 1 en período fijo, 330 en periodo de prueba , 30 en ascenso y 168 vinculados provisionalmente.
Como evidencia se aporta la Matriz de registro con la cantidad de empleos provistos en el período.</t>
  </si>
  <si>
    <t>18/04/2022
Se sugiere que la evidencia presentada contenga el periodo al que corresponde la información, para este caso Trimestre 1 de 2022.
18/04/2022
No se generan recomendaciones ni sugerencias adicionales para el periodo reportado.</t>
  </si>
  <si>
    <t xml:space="preserve">TH-7748-001 </t>
  </si>
  <si>
    <t>Presupuesto ejecutado del proyecto de inversión</t>
  </si>
  <si>
    <t xml:space="preserve">Realizar seguimiento al presupuesto ejecutado para cada meta del proyecto de inversión, con el fin de tomar decisiones oportunas y asegurar una línea base para la próxima vigencia.
</t>
  </si>
  <si>
    <t>Ejecución de presupuesto programado por meta.</t>
  </si>
  <si>
    <t>(∑presupuesto  acumulado ejecutado de las metas del proyecto / ∑presupuesto acumulado programado de las metas del proyecto )*100</t>
  </si>
  <si>
    <t xml:space="preserve">Plan Anual de Adquisiciones
Ejecución PAC </t>
  </si>
  <si>
    <t xml:space="preserve">Programación :
1.Se distribuye el valor de PAA en el formato de PAC trimestralmente (PAC Vigencia)
Seguimiento:
1. Se realiza sumando la ejecución mensual para obtener el valor del seguimiento trimestral </t>
  </si>
  <si>
    <t>Informe programación y ejecución presupuestal por meta</t>
  </si>
  <si>
    <t>Algunos de los pagos previstos no se tramitaron durante el mes de enero y se reprogramaran para el mes de febrero, las renuncias que se presentaron durante el mes afectaron el pago total de nómina.</t>
  </si>
  <si>
    <t xml:space="preserve">15/03/2022
El formato fue ajustado en su formulación hasta la actualización por medio de circular para la vigencia 2022. </t>
  </si>
  <si>
    <t>Para este mes la ejecución de lo programado fue más baja con respecto al mes de enero debido a que no se realizaron algunos pagos que se tenían previstos relacionados con procesos en curso  y se han tenido que reprogramar para el mes de marzo.</t>
  </si>
  <si>
    <t xml:space="preserve">15/03/2022
No se generan observaciones ni recomendaciones para el periodo reportado. </t>
  </si>
  <si>
    <t>TH-7748-002</t>
  </si>
  <si>
    <t>Seguimiento a la ejecución de tareas del proyecto de inversión</t>
  </si>
  <si>
    <t xml:space="preserve">Controlar la planeación y ejecución integral y sistemática de todas las metas - actividades - tareas que deben desarrollarse para el proyecto de inversión.
</t>
  </si>
  <si>
    <t>Cumplimiento de tareas programadas.</t>
  </si>
  <si>
    <t>(# de tareas ejecutadas en el periodo / Total de tareas programadas en el periodo) *100%</t>
  </si>
  <si>
    <t>Plan de Acción - SPI</t>
  </si>
  <si>
    <t>Programación :
Sumar las tareas que están programadas por cada uno de los meses por cada una de las actividades
Seguimiento:
Validar que las tareas estén ejecutadas
Sumar las tareas que se ejecutaron  y reportarlas mensualmente</t>
  </si>
  <si>
    <t>Plan de Acción - SPI con seguimiento para el periodo.</t>
  </si>
  <si>
    <t>Se cumplió con la ejecución total de las actividades programadas para el mes de enero de 2022</t>
  </si>
  <si>
    <t>15/03/2022
El formato fue ajustado en su formulación hasta la actualización por medio de circular para la vigencia 2022. 
Se debe remitir la evidencia SPI para poder verificar el dato cuantitativo reportado en el periodo.
15/03/2022
El dato cuantitativo correspondiente a las actividades ejecutadas no coincide con el SPI para el mes de enero de 2022, en el que no se identifica avance de las actividades programadas. Se debe verificar.
22/03/2022
No se generan observaciones ni recomendaciones adicionales para el periodo reportado.</t>
  </si>
  <si>
    <t>Para este periodo no se cumplió con la totalidad de las actividades programadas teniendo en cuenta que no se emitió la Resolución de Caja Menor por falta de recursos, y así mismo la actividad relacionada con gestión documental del monitoreo de condiciones medio ambientales para el Archivo Central y Archivos de Gestión de la entidad, se cumplió parcialmente por demoras en la entrega de los equipos adquiridos para dicho proceso.</t>
  </si>
  <si>
    <t xml:space="preserve">15/03/2022
Se debe remitir la evidencia SPI para poder verificar el dato cuantitativo reportado en el periodo.
15/03/2022
No se generan observaciones ni recomendaciones adicionales para el periodo reportado.
</t>
  </si>
  <si>
    <t>Para este periodo se programaron 23 tareas, de las cuales se ejecutaron las 23  tareas programadas, aunque la actividad relacionada con la caja menor no cumplió con el 100%  ya que se tramitó la Resolución de Caja Menor pero no se realizaron desembolsos.</t>
  </si>
  <si>
    <t>09/04/2022
Según el SPI para el mes de marzo se tiene programadas 23 tareas las cuales se ejecutaron en su totalidad, se debe verificar ya que el dato  cuantitativo reportado debe corresponder a la evidencia presentada. Adicionalmente se recuerda que es necesario realizar la actualización de los indicadores de gestión par la vigencia 2022.
12/04/2022
Las tareas programadas y ejecutadas para el mes de marzo  según el SPI son 23 y no 22, por lo cual no es posible validar los datos cuantitativos reportados. 
13/04/2022
No se tienen observaciones ni sugerencias adicionales frente al reporte del periodo.</t>
  </si>
  <si>
    <t>GC-001</t>
  </si>
  <si>
    <t>Circular No. 010 - 31/03/2022</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</si>
  <si>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</si>
  <si>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</si>
  <si>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</si>
  <si>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</si>
  <si>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</si>
  <si>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</si>
  <si>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</si>
  <si>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 xml:space="preserve">Para el mes de enero, se inició la formulación del plan de implementación de gestión del conocimiento 2022 de la SDIS. Esto de acuerdo a lo definido en el Plan de ajuste y sostenibilidad del MIPG.
Para la primera versión se incluyeron aspectos tales como: 1. Actividades que, en la vigencia anterior 2021, se señalaron debían ser adelantadas durante el presente año. 2.Revisión nuevamente de los resultados obtenidos y observaciones generadas en el autodiagnóstico en el plan de acción del Modelo Integrado de Gestión y Planeación (MIPG) para ser incluidos en la planeación institucional. 3. Los resultados con baja calificación remitidos por la Veeduría Distrital en el Índice de Innovación Pública. 
Asimismo, para esta primera versión se hicieron reuniones semanales con el equipo, se les compartió lo que se iba adelantando y se les notificaba a terceros relacionados con tareas del plan. </t>
  </si>
  <si>
    <t>15/03/2022. No se generan observaciones o recomendaciones respecto al análisis presentado en el seguimiento al indicador de gestión.</t>
  </si>
  <si>
    <t>Para el mes de febrero se adelantó la consolidación del plan de implementación del proceso de gestión del conocimiento en la SDIS 2022. Para ello, se han adelantado seis versiones con el equipo que conforma el proceso.
Asimismo, se ha convocado y compartido con terceros relacionados con tareas del plan, con: el área de Talento Humano, los encargados de la subdirección de alianzas estratégicas y el equipo de investigación. Esto a fin de terminar la consolidación del total de actividades del plan. 
Se está cualificando la forma en la que se va medir trimestralmente el plan para cada una de las actividades propuestas. Se espera para el mes de marzo finalizar la formulación del plan, oficializarlo e iniciar su implementación. Esto una vez se aprobado por la directora del DADE y lo remitido a la Subdirección.
Por último, se asistieron a talleres del diligenciamiento del FURAG, el cual ha servido como insumo para la consolidación del plan de implementación de gestión del conocimiento de la presente vigencia.</t>
  </si>
  <si>
    <t>17/03/2022
No se generan observaciones o recomendaciones respecto al análisis presentado en el seguimiento al indicador de gestión.
15/03/2022. Se solicita ajustar a 0% la cifra reportada de ejecución e incluir la cifra de programación para el bimestre puesto que el Plan de Implementación, el cual es la evidencia del indicador, registra 0% de avance para la única actividad programa en el periodo. Como el método de cálculo del indicador se aplica sobre las actividades programadas y ejecutadas del Plan durante el periodo, los avances en su construcción y consolidación no pueden contar como actividades ejecutadas dentro del Plan por lo que no se puede registrar avance del 100% sobre una programación del 100%.
Adicionalmente, se recomienda ajustar la periodicidad del indicador a trimestral para que coincida con el seguimiento trimestral del Plan y el indicador pueda mostrar información sobre el avance en la implementación del Plan.</t>
  </si>
  <si>
    <t>19/04/2022
No se generan observaciones o recomendaciones respecto al análisis presentado en el seguimiento al indicador de gestión.
12/04/2022. Se solicita ajustar la cifra reportada de ejecución e incluir la cifra de programación para el trimestre ajustada. El análisis explica que "se cumplió en un 100% la actividad No. 8 programada para el primer trimestre" pero la actividad tiene programadas actividades entre enero y octubre -no únicamente en el primer trimestre- por lo cual no es posible que la totalidad de la actividad se haya ejecutado en el primer trimestre. Sugiero explicar que la totalidad de la programación del periodo de 24 (de 45) documentos revisados se cumplió en su totalidad. Es importante mencionar también en qué consiste la actividad 8 (documentos revisados) para que el lector sepa en qué consistió el avance puesto que él no conoce el plan en detalle.</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</si>
  <si>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</si>
  <si>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</si>
  <si>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</si>
  <si>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</si>
  <si>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</si>
  <si>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</si>
  <si>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</si>
  <si>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</si>
  <si>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</si>
  <si>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Para el mes de enero se diseñó el cronograma de visitas de seguimiento para la verificación de la implementación de la normatividad archivística, lineamientos y directrices, así como, se realizaron visitas a los archivos de gestión de las siguientes dependencias de la Secretaría.
1. Subdirección para la Discapacidad.
2. Subdirección de Nutrición.
3. Subdirección de Abastecimiento.</t>
  </si>
  <si>
    <t>11/03/2022. No se generan observaciones respecto al análisis reportado para el seguimiento del indicador.</t>
  </si>
  <si>
    <t>Para el mes de febrero se remitió memorando dirigido al Despacho, Directores(as), Subdirectores(as) Técnicos(as), Subdirectores(as) Locales y jefes(as) de oficina para comunicar el cronograma de visitas de seguimiento 2022, así como, se realizaron visitas de seguimiento a las dependencias de:
1. Sistema Integral de Atención Ciudadana.
2. Oficina Asesora Jurídica.
3. Oficina Asesora de Comunicaciones.
4. SLIS Usme - Sumapaz.
5. SLIS Ciudad Bolívar.</t>
  </si>
  <si>
    <t>11/03/2022. No se generan observaciones respecto al análisis reportado para el seguimiento del indicador. Sin embargo, se recomienda tener en cuenta que el "Sistema Integral de Atención a la Ciudadanía", no es una dependencia oficial dentro de la estructura orgánica de la entidad, por lo cual ese seguimiento no puede ser considerado dentro de la ejecución cuantitativa del indicador que se deberá reportar dentro del semestre, solamente se considera como una gestión adicional reportada de forma cualitativa.</t>
  </si>
  <si>
    <t>Durante el mes de marzo se realizaron las siguientes visitas de seguimiento: 
1. Oficina de Asuntos Disciplinarios
2. Subdirección de Gestión y Desarrollo del Talento Humano
En este sentido, es pertinente precisar que se dio prioridad por parte del equipo a las actividades relacionadas con la actualización de las TRD ya que se debía dar respuesta al concepto de la evaluación de las mismas por parte del Archivo de Bogotá, por lo cual se definió que las demás visitas programadas se cumplirán durante el trascurso del semestre cumpliendo con toda la programación establecida para el periodo.
Con respecto a la visita de seguimiento al Proyecto de Maternidad y Paternidad Temprana no se realizó debido a que no se obtuvo respuesta frente a la asignación del referente documental por lo cual se decidió adelantar la visita a la SGDTH, y cumplir con la meta del nivel central para el mes.
Así mismo se estableció el cronograma de visitas a comisarías de familia el cual será validado por la referente documental de la Subdirección para la familia y será enviado para aprobación por parte del Subdirector Administrativo y Financiero, para posteriormente dar inicio de visitas en el mes de abril de 2022.</t>
  </si>
  <si>
    <t>18/04/2022. Se recomienda incluir en el análisis mensual, el motivo por el cual no se dio cumplimiento al cronograma de visitas tal como fue diseñado, en el cual se tenían programadas para este mes las visitas a las SLIS de Usaquén y Bosa, y el Proyecto de Maternidad y Paternidad temprana, y no se tenia programada la SGDTH. Adicionalmente, completar la información indicando quien debe aprobar el cronograma de visitas a comisarias.
19/04/2022. No se generan observaciones adicionales respecto al análisis reportado para el seguimiento del indicador.</t>
  </si>
  <si>
    <t>GD-003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</si>
  <si>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</si>
  <si>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</si>
  <si>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</si>
  <si>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</si>
  <si>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</si>
  <si>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</si>
  <si>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*Informe de Visitas de seguimiento.
*FUID de las dependencias con producción documental.</t>
  </si>
  <si>
    <t>Se organizó una mesa de trabajo con el equipo profesional archivista para realizar la formulación de un nuevo indicador el cual fue enviado a la Subdirección de Diseño Evaluación y Sistematización para revisión y retroalimentación, posteriormente se envió memorando de solicitud de oficialización, el cuál fue notificado como creado a través de circular 007 del 28/02/2022.</t>
  </si>
  <si>
    <t>Durante las visitas de seguimiento que fueron realizadas en el mes de marzo, se encontraron los siguientes avances en el levantamiento del inventario documental: 
1. OFICINA DE ASUNTOS DISCIPLINARIOS: 
- 159 cajas que corresponden a 39,75 metros lineales totales
- 25 cajas inventariadas con FUID, que corresponden a 6,25 metros lineales
2. SUBDIRECCIÓN PARA LA GESTION DEL TALENTO HUMANO: 
- 2753 cajas que corresponden a 688,25 metros lineales totales
- 680 cajas inventariadas con FUID, que corresponden a 170 metros lineales.</t>
  </si>
  <si>
    <t>18/04/2022. El análisis cualitativo presentado no da cuenta de los avances para alcanzar el objetivo del indicador; se recomienda tener en cuenta las variables definidas en la formula de cálculo, donde el criterio no es solamente la volumetría total, sino aquella que cuenta con FUID.
19/04/2022. No se generan observaciones adicionales respecto al análisis reportado para el seguimiento del indicador.</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</si>
  <si>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</si>
  <si>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</si>
  <si>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</si>
  <si>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</si>
  <si>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</si>
  <si>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</si>
  <si>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</si>
  <si>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</si>
  <si>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Ejecución del PAC Sistema BogData - Secretaría Distrital de Hacienda
o
Informe CBN-1001-PROGRAMA ANUAL DE CAJA</t>
  </si>
  <si>
    <t>Para el mes de enero 2022 se tiene una ejecución de PAC del 78%, quedando un porcentaje  de recursos programados sin ejecutar por $4.102.627.494 equivalente al 22%, recursos que quedarán en PAC no ejecutado, por lo tanto se efectuarán las respectivas recomendaciones y orientaciones por parte de la Subdirección Administrativa y Financiera - Asesoría de Recursos Financieros (Grupo de Presupuesto), a las Direcciones y Subdirecciones técnicas para que efectúen las acciones de seguimiento pertinente.</t>
  </si>
  <si>
    <t>Para el mes de febrero se tiene una ejecución de PAC del 84%, quedando un porcentaje  de recursos programados sin ejecutar por $7.116.416.046 equivalente al 16%,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</si>
  <si>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se tiene una ejecución de PAC del 84%, quedando un porcentaje  de recursos programados sin ejecutar por $9.588.205.079 equivalente al 16%,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</si>
  <si>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</si>
  <si>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</si>
  <si>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</si>
  <si>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</si>
  <si>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</si>
  <si>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</si>
  <si>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</si>
  <si>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</si>
  <si>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 xml:space="preserve">Para el mes de diciembre se programó la elaboración de 13 conciliaciones de las cuales se efectuaron 13,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</si>
  <si>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enero 2022 se programó la elaboración de 12 conciliaciones de las cuales se efectuaron 10, cumpliendo con el 83% de las mismas. 
- Las conciliaciones faltantes no fue posible realizarlas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</si>
  <si>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 xml:space="preserve">Para el mes de febrero 2022 se programó la elaboración de 13 conciliaciones de las cuales se efectuaron 12, cumpliendo con el 92% de las mismas. 
- La conciliación faltante no fue posible realizarla teniendo en cuenta que el área generadora de información contable no realizó el correspondiente reporte.
Es por ello que desde la Asesoría de recursos Financieros se envía mensualmente de manera personalizada (subdirector área responsable) correo recordatorio de la información que deben reportar y sus respectivos plazos. </t>
  </si>
  <si>
    <t>GJ-002</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</si>
  <si>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</si>
  <si>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</si>
  <si>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</si>
  <si>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</si>
  <si>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Base de Datos de Conciliaciones de la OAJ.
Sistema de Información de Procesos Judiciales- SIPROJ WEB-  Módulo de MACS- Fichas de Conciliación.</t>
  </si>
  <si>
    <t>Se toma la base de datos "conciliaciones de la OAJ" y se filtra la columna "Conciliaciones con citación a Audiencia en la Procuraduría" por la fecha del periodo que corresponda.</t>
  </si>
  <si>
    <t>%</t>
  </si>
  <si>
    <t>Durante el mes de enero se asistió a tres (3) audiencias de conciliación extrajudicial. 
Se evacuaron 2 sesiones ordinarias del comité de conciliación.</t>
  </si>
  <si>
    <t xml:space="preserve">22/03/2022
No se identifican observaciones frente al reporte del periodo. </t>
  </si>
  <si>
    <t>Durante el mes de febrero se asistió a tres (3) audiencias de conciliación extrajudicial. 
Se evacuaron 2 sesiones ordinarias del comité de conciliación.</t>
  </si>
  <si>
    <t xml:space="preserve">18/04/2022
No se identifican observaciones ni sugerencias  frente al reporte del periodo. </t>
  </si>
  <si>
    <t>GJ-003</t>
  </si>
  <si>
    <t xml:space="preserve">
Actuaciones de defensa jurídica atendidas</t>
  </si>
  <si>
    <t>Determinar la oportunidad en la defensa judicial de la Entidad, con el fin de evitar condenas y sanciones contra la Secretaría.</t>
  </si>
  <si>
    <t xml:space="preserve">Atención de los estados judiciales que requieren actuaciones dentro del termino establecido por la ley. </t>
  </si>
  <si>
    <t>(Número de actuaciones atendidas en el periodo / Número de actuaciones notificadas por los diferentes despachos judiciales) * 100%</t>
  </si>
  <si>
    <t>Base de Datos de Procesos Judiciales de la OAJ.
Sistema de Información de Procesos Judiciales- SIPROJ WEB-  Módulo Judiciales- Contingente Judicial</t>
  </si>
  <si>
    <t>Se toma la base de datos "Procesos judiciales de la OAJ" y se filtra la columna "Número de actuaciones atendidas" y la comuna "actuaciones notificadas" para el periodo del reporte.</t>
  </si>
  <si>
    <t>Base de datos Procesos judiciales</t>
  </si>
  <si>
    <t>En el mes de enero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t>
  </si>
  <si>
    <t>En el mes de febrero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t>
  </si>
  <si>
    <t>GJ-004</t>
  </si>
  <si>
    <t>Seguimientos y recomendaciones a los casos del Deber de Denuncia emitidos por la Oficina Asesora Jurídica- OAJ</t>
  </si>
  <si>
    <t>Atender de manera oportuna los asuntos que competen al Deber de Denuncia, aportando a la protección  de los derechos de los participantes de la SDIS y previniendo el daño antijurídico de la Entidad.</t>
  </si>
  <si>
    <t xml:space="preserve">Informes de deber de denuncia radicados ante la Oficina Asesora Jurídica de contenido administrativo
</t>
  </si>
  <si>
    <t>(Número de seguimientos y recomendaciones remitido(s) a la dependencia(s) competente(s) dentro de los diez días hábiles siguientes a la radicación de los informes en la OAJ / Número de informes de Deber de denuncia de contenido administrativo radicados en la OAJ) * 100%</t>
  </si>
  <si>
    <t>Base de datos de deber de denuncia de la Oficina Asesora Jurídica</t>
  </si>
  <si>
    <t>Se toma la base de datos "deber de denuncia" y se filtra la columna "fecha ingreso" y la columna "fecha de salida" Nota: los casos que llegan a finales de mes se contestan y se contabilizan dentro del siguiente mes, dando cumplimiento a los términos de respuesta.</t>
  </si>
  <si>
    <t>En el mes de enero las diferentes dependencias de la SDIS en el marco del Procedimiento de Deber de Denuncia, reportaron quince (15) informes, de los cuales no se tramitó ninguno, debido al alto flujo que se encontraba pendiente de los meses anteriores. Estos oficios serán tramitados en el mes de febrero de 2022, en término, comoquiera que el trámite de los mismos se vio afectado por la terminación de los contratos de algunos de los profesionales del equipo. 
Durante el mes de enero de 2022 dieciocho (18) oficios pendientes del mes de octubre de 2021, veintinueve (29) oficios pendientes del mes de noviembre de 2021 y siete (7) oficios pendientes del mes de diciembre de 2021.</t>
  </si>
  <si>
    <t>GJ-005</t>
  </si>
  <si>
    <t xml:space="preserve">
Respuesta oportuna de las acciones de tutela notificadas a la Oficina Asesora Jurídica. </t>
  </si>
  <si>
    <t>Demostrar la oportuna defensa judicial, respecto de la respuesta a las acciones de tutela notificadas a la Oficina Asesora Jurídica dentro de los términos legales establecidos por los diferentes Despachos Judiciales.</t>
  </si>
  <si>
    <t>Contestación en termino legal de las acciones de tutela notificadas a la Oficina Asesora Jurídica</t>
  </si>
  <si>
    <t>(No. de Acciones de Tutela contestadas en el término legal / No. de Acciones de Tutela notificadas a la OAJ) * 100%</t>
  </si>
  <si>
    <t xml:space="preserve">"Base de Datos de Acciones de Tutela de la OAJ "
</t>
  </si>
  <si>
    <t>El Administrador de este procedimiento de acciones tutela, verifica mensualmente la base de datos de acciones de tutela,  verificando el cumplimiento de los términos establecidos por los respectivos despachos judiciales.
Para el cumplimiento del termino se tiene en cuenta la columna "contestada en términos".</t>
  </si>
  <si>
    <t>En el mes de enero de 2022, fueron contestadas setenta (70) acciones de tutela, de estas, cuatro (4) fueron contestadas por fuera del primer término establecido por el Despacho Judicial.
En consecuencia, el 94 % de las acciones de tutela fueron enviadas a los despachos judiciales en el primer tiempo otorgado por el Despacho Judicial.</t>
  </si>
  <si>
    <t>En el mes de febrero de 2022, fueron contestadas ochenta y nueve (89) acciones de tutela, de estas, ocho (8) fueron contestadas por fuera del primer término establecido por el Despacho Judicial.
En consecuencia, el 91 % de las acciones de tutela fueron enviadas a los despachos judiciales en el primer tiempo otorgado por el Despacho Judicial y el 9 % por diferentes situaciones entre ellas, la tardanza del área técnica para aportar los insumos solicitados por la temática de la acción de tutela (convocatoria distrito 4).</t>
  </si>
  <si>
    <t>En el mes de marzo de 2022, fueron contestadas ciento siete (107) acciones de tutela, de estas, ocho (8) fueron contestadas por fuera del primer término establecido por el Despacho Judicial.
En consecuencia, el 93 % de las acciones de tutela fueron enviadas a los despachos judiciales en el primer tiempo otorgado por el Despacho Judicial y el 7 % por diferentes situaciones entre ellas, la tardanza del área técnica para aportar los insumos solicitados</t>
  </si>
  <si>
    <t>GL-001</t>
  </si>
  <si>
    <t>Servicios Logísticos Satisfactorios</t>
  </si>
  <si>
    <t>Medir el porcentaje de cumplimiento de la atención a los requerimientos logísticos de la entidad presentados  en el periodo</t>
  </si>
  <si>
    <t xml:space="preserve">
(Número de servicios requeridos atendidos dentro de los 30 días calendario siguientes a su recepción / Total de servicios requeridos recibidos durante los 30 días calendario ) *100</t>
  </si>
  <si>
    <t xml:space="preserve">1. Alertas tempranas
2. Conceptos Sanitarios
3. Visitas de Supervisión en Campo
4. Informes de operadores </t>
  </si>
  <si>
    <t>Realizar el conteo de los servicios requeridos atendidos dentro de los 30 días posteriores a la fecha de recepción e Identificar la cantidad de requerimientos allegados al proceso de Gestión Logística en el mismo periodo.</t>
  </si>
  <si>
    <t>Matriz en Excel de los servicios requeridos con la descripción de las acciones realizadas para atención del servicio requerido y sus respectivos soportes</t>
  </si>
  <si>
    <t>18/04/2022. No se generan observaciones o recomendaciones respecto al análisis presentado en el seguimiento al indicador de gestión</t>
  </si>
  <si>
    <t>GL-002</t>
  </si>
  <si>
    <t>Sensibilización de uso responsable de los bienes</t>
  </si>
  <si>
    <t>Promover el uso responsable de los bienes públicos de la entidad</t>
  </si>
  <si>
    <t>Buen uso de los bienes institucionales por parte de los funcionarios y contratistas de la SDIS</t>
  </si>
  <si>
    <t>(Campañas de sensibilización ejecutadas en el periodo / Campañas de sensibilización programadas en el periodo) * 100 
2 campañas de sensibilización en el año</t>
  </si>
  <si>
    <t>Normatividad y procedimientos vigentes en lo que concierne al manejo de inventarios en la SDIS</t>
  </si>
  <si>
    <t>Realizar el conteo de las campañas de sensibilización y dividirlo en la cantidad campañas de sensibilización programadas para el periodo.</t>
  </si>
  <si>
    <t>Correos electrónicos, memorandos y/o reuniones, piezas comunicativas</t>
  </si>
  <si>
    <t>GL-003</t>
  </si>
  <si>
    <t xml:space="preserve">Traslados realizados en tiempo real </t>
  </si>
  <si>
    <t>Gestionar traslados de bienes en tiempo real</t>
  </si>
  <si>
    <t xml:space="preserve">Actualizar los responsables y ubicación del inventario institucional </t>
  </si>
  <si>
    <t xml:space="preserve">
(Número de solicitudes de traslado  atendidas en el trimestre / Total de solicitudes de traslado recibidas en el trimestre) *100</t>
  </si>
  <si>
    <t>Aplicativo SEVEN</t>
  </si>
  <si>
    <t>Identificar en la base de datos consolidada de inventarios de traslados realizados en el periodo en el aplicativo SEVEN, los cuales deben compararse con el total solicitudes de traslado recibidas en el periodo</t>
  </si>
  <si>
    <t>Matriz en Excel de los traslados atendidos</t>
  </si>
  <si>
    <t>GL-005</t>
  </si>
  <si>
    <t>Seguimiento a las pruebas representativas y/o conteos selectivos</t>
  </si>
  <si>
    <t>Realizar el seguimiento a las pruebas representativas ejecutadas por las dependencias, Subdirecciones Locales y unidades operativas en general de la SDIS</t>
  </si>
  <si>
    <t>Realizar seguimientos de la ubicación y estado del inventario institucional</t>
  </si>
  <si>
    <t>(Seguimientos de las pruebas representativas realizadas por las dependencias, Subdirecciones Locales y unidades operativa de la SDIS /   Seguimientos de las pruebas representativas  programados por las dependencias, Subdirecciones Locales y unidades operativa de la SDIS) * 100
12 pruebas representativas y/o conteos selectivos en la vigencia</t>
  </si>
  <si>
    <t>Subdirecciones Locales y unidades operativas en general de la SDIS</t>
  </si>
  <si>
    <t>Identificar en la base de datos consolidada de inventarios de pruebas representativas o selectivas realizadas, los cuales deben compararse con el total de pruebas representativas o selectivas programadas</t>
  </si>
  <si>
    <t>Informe de gestión por cada seguimiento realizado</t>
  </si>
  <si>
    <t>IVC-005</t>
  </si>
  <si>
    <t>Visitas realizadas por primera vez de inspección a las instituciones nuevas inscritas.</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</si>
  <si>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</si>
  <si>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Talento humano suficiente para atender todas las visitas de inspección de primera vez.
Disposición de las instituciones para atender la visita por primera vez.</t>
  </si>
  <si>
    <t xml:space="preserve">(Número de instituciones nuevas inscritas en el SIRSS acumuladas al periodo con visita de inspección por primera vez / Número total  acumulado de instituciones nuevas  inscritas en el SIRSS)*100 
</t>
  </si>
  <si>
    <t xml:space="preserve">Instrumentos Únicos de Verificación - IUV diligenciados en el período.
Base de datos de inscripción en el Sistema de Información y Registro de Servicios Sociales - SIRSS </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</si>
  <si>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</si>
  <si>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</si>
  <si>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En el mes de enero, seis (6) instituciones se inscribieron en el SIRSS para la prestación del servicio social de Educación Inicial y de Atención y Protección a las Personas Mayores.
En este sentido, se planea iniciar las visitas de verificación en los meses de marzo y abril de 2022.</t>
  </si>
  <si>
    <t>En el mes de febrero, tres (3) instituciones se inscribieron en el SIRSS para la prestación del servicio social de Educación Inicial.
Durante el mes no se inscribieron Instituciones de Atención y Protección a las Personas Mayores.
En este sentido, se planea iniciar las visitas de verificación en los meses de marzo y abril de 2022.</t>
  </si>
  <si>
    <t>En el mes de marzo, seis (6) instituciones se inscribieron en el SIRSS para la prestación del servicio social de Educación Inicial y de Atención y Protección a las Personas Mayores.
Durante el periodo se visitaron los dos (2) hogares de persona mayor inscritos, considerando que para el servicio de Educación Inicial se realizó la actualización de los estándares de calidad en el marco de la Resolución 2151 de 2021. Una vez se lleve a cabo el proceso de socialización de los estándares a los jardines, se realizarán las visitas de primera vez.
En este sentido, se planea iniciar las visitas de verificación entre abril y mayo.</t>
  </si>
  <si>
    <t>07/04/2022
Se recomienda realizar las visitas de inspección por primera vez entre abril y mayo para las instituciones inscritas durante el primer trimestre, como se indica en el análisis, e iniciar con las visitas de inspección a las instituciones que se inscriban durante el segundo trimestre para conseguir un nivel de cumplimiento más alto con respecto de la meta en el próximo trimestre.
Por lo demás, no se generan observaciones o recomendaciones adicionales respecto al análisis presentado en el seguimiento al indicador de gestión.</t>
  </si>
  <si>
    <t>IVC-006</t>
  </si>
  <si>
    <t>Instituciones no inscritas, inscritas y activas en el Sistema de Información y Registro de Servicios Sociales (SIRSS), con inspección y/o vigilancia.</t>
  </si>
  <si>
    <t>Establecer el porcentaje de instituciones no inscritas, e  inscritas y activas en el Sistema de Información y Registro de Servicios Sociales (SIRSS), con inspección y/o vigilancia en el marco de la verificación de estándares técnicos de calidad u otros lineamientos.</t>
  </si>
  <si>
    <t>Talento humano suficiente para visitar las instituciones no inscritas, e inscritas y activas.
Disposición de las instituciones para atender la visita de verificación de estándares técnicos de calidad u otros lineamientos</t>
  </si>
  <si>
    <t>(Número total de instituciones no inscritas, inscritas y activas con inspección y/o vigilancia realizadas acumuladas en el período / No. total de instituciones programadas acumuladas en el periodo)*100</t>
  </si>
  <si>
    <t xml:space="preserve">
Base de datos de Instituciones no inscritas.
Base de datos de instituciones inscritas y activas en SIRSS.
Base de datos de las instituciones programadas y visitadas.
</t>
  </si>
  <si>
    <t xml:space="preserve">
El numerador corresponde al número de instituciones no inscritas, inscritas y activas con visita de inspección y/o vigilancia realizadas acumuladas en el marco de la verificación de estándares técnicos de calidad u otros lineamientos.
El denominador corresponde al número total de instituciones programadas acumuladas a visitar en el periodo del reporte.  
</t>
  </si>
  <si>
    <t xml:space="preserve">
Base de datos de las instituciones programadas con la fecha de visita y resultado obtenido.</t>
  </si>
  <si>
    <t>Durante el mes de enero se programaron visitas a hogares para personas mayores, a los cuales se les realizó la verificación de estándares técnicos de calidad y la verificación del lineamiento para la prevención, contención y mitigación de la emergencia sanitaria.
Para este periodo no se programaron jardines infantiles para visitas de inspección y vigilancia considerando la actualización del Instrumento Único de Verificación - IUV en el marco de la nueva Resolución 2151 de diciembre de 2021. En este sentido, las visitas iniciarán entre marzo y abril de 2022.</t>
  </si>
  <si>
    <t>Durante el mes de febrero se programaron visitas a hogares para personas mayores, a los cuales se les realizó la verificación de estándares técnicos de calidad y la verificación del lineamiento para la prevención, contención y mitigación de la emergencia sanitaria.
Para este periodo no se programaron jardines infantiles para visitas de inspección y vigilancia considerando la actualización del Instrumento Único de Verificación - IUV en el marco de la nueva Resolución 2151 de diciembre de 2021. En este sentido, las visitas iniciarán entre marzo y abril de 2022.</t>
  </si>
  <si>
    <t>Durante el trimestre se programaron 194 visitas a hogares para personas mayores, de los cuales 124  fueron efectivas y se les realizó la verificación de estándares técnicos de calidad y la verificación del lineamiento para la prevención, contención y mitigación de la emergencia sanitaria. Las instituciones restantes tuvieron imposibilidad de visita, considerando que por diversos factores manifestados en los Hogares Gerontológicos (HG) no atendieron la visita.
Para este periodo no se programaron jardines infantiles para visitas de inspección y vigilancia considerando la actualización del Instrumento Único de Verificación - IUV en el marco de la nueva Resolución 2151 de diciembre de 2021 y su proceso de socialización con los jardines privados. En este sentido, las visitas iniciarán entre abril y mayo de 2022.</t>
  </si>
  <si>
    <t>07/04/2022
Se recomienda realizar las visitas de inspección de estándares técnicos de calidad y de la verificación del lineamiento entre abril y mayo para las restantes instituciones programadas durante el primer trimestre, como se indica en el análisis, y realizar las visitas de inspección a las instituciones que se programen durante el segundo trimestre para conseguir un nivel de cumplimiento más alto con respecto de la meta en el próximo trimestre.
Por lo demás, no se generan observaciones o recomendaciones adicionales respecto al análisis presentado en el seguimiento al indicador de gestión.</t>
  </si>
  <si>
    <t>PE-001</t>
  </si>
  <si>
    <t>Gestión en la viabilidad de precios de referencia</t>
  </si>
  <si>
    <r>
      <t xml:space="preserve">Revisar, analizar y emitir </t>
    </r>
    <r>
      <rPr>
        <sz val="9"/>
        <rFont val="Arial"/>
        <family val="2"/>
      </rPr>
      <t>el concepto de viabilidad, en cumplimiento del procedimiento de viabilidad de precios de referencia (PCD-PE-014)</t>
    </r>
  </si>
  <si>
    <t>Emitir concepto de viabilidad entre tres (3) y ocho (8) días hábiles, una vez radicada la solicitud.</t>
  </si>
  <si>
    <t>(Número de solicitudes de viabilidad tramitadas oportunamente en el mes / Número de solicitudes de viabilidad radicadas por las dependencias en el mes ) *100</t>
  </si>
  <si>
    <t>Matriz de seguimiento al tramite de solicitudes de viabilidad de precios.</t>
  </si>
  <si>
    <t>Registrar en la matriz las solicitudes de precios de viabilidad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</si>
  <si>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Matriz de seguimiento al tramite de solicitudes de viabilidad de precios</t>
  </si>
  <si>
    <t xml:space="preserve">Los resultados obtenidos obedecen a que se brindó respuestas a las dos solicitudes allegadas al corte comprendidas entre el 1 de enero al 22 de mes, detallado de la siguiente manera:
• Subdirección de Abastecimiento 
   Alimentos
• Gastos de comisión y bolsas
Lo que da un porcentaje de avance del 100% para el indicador.
</t>
  </si>
  <si>
    <t>10/03/2022 Verificar ya que la evidencia no se visualiza en la respectiva carpeta. Adicionalmente, se recomienda usar la estructura sugerida para el análisis del indicador, verificar redacción y evitar el uso de mayúsculas.
15/03/2022 No se generan observaciones respecto al análisis reportado para el seguimiento del indicador.</t>
  </si>
  <si>
    <t>10/03/2022 Verificar la evidencia ya que no se identifican claramente las solicitudes radicadas y las tramitadas. Adicionalmente, se recomienda usar la estructura sugerida para el análisis del indicador, verificar redacción y evitar el uso de mayúsculas.
15/03/2022 Verificar ya que se indica que se brindo respuesta al total de solicitudes recibidas, pero describe un porcentaje de cumplimiento del 93% como esta en la evidencia, lo cual tampoco es coherente con el resultado reportado (100%). 
No se generan más observaciones respecto al análisis reportado para el seguimiento del indicador.</t>
  </si>
  <si>
    <t>Los resultados obtenidos obedecen a que se brindó respuestas a 4 de las 4 de las solicitudes allegadas al corte comprendidas entre el 21 de febrero hasta el 22 de marzo, detallado de la siguiente manera:
•	Subdirección de Plantas Físicas	
Ferretería
•	Subdirección Administrativa y Financiera	
Fotocopiado	
Combustible Plantas Eléctricas
•	Subdirección para la Discapacidad	
Servicio Integrarte Interno
Lo que da un porcentaje de avance del 100% para el indicador.</t>
  </si>
  <si>
    <t>07/04/2022 No se generan más observaciones respecto al análisis reportado para el seguimiento del indicador.</t>
  </si>
  <si>
    <t>PE-7741-003</t>
  </si>
  <si>
    <t xml:space="preserve">Cumplimiento del plan de acción integrado de las dependencias que hacen parte del proyecto de inversión </t>
  </si>
  <si>
    <t xml:space="preserve">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 </t>
  </si>
  <si>
    <t xml:space="preserve">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 </t>
  </si>
  <si>
    <t xml:space="preserve">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 </t>
  </si>
  <si>
    <t xml:space="preserve">Reporte en Excel de la ejecución trimestral del plan de acción institucional integrado </t>
  </si>
  <si>
    <t xml:space="preserve">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 </t>
  </si>
  <si>
    <t xml:space="preserve">Reporte trimestral de ejecución del Plan de Acción Institucional Integrado 
Acta del Comité Institucional de Gestión y Desempeño con el resultado del seguimiento por dependencias en el Plan de Acción Institucional Integrado </t>
  </si>
  <si>
    <t>Con corte a 31 de enero de 2022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2022 en el Plan de Acción Institucional Integrado, el cual será reportado en la primera semana de abril de 2022.</t>
  </si>
  <si>
    <t>14/03/2022 No se generan observaciones respecto al análisis presentado en el seguimiento al indicador de gestión. Se deja la siguiente recomendación: se debe adelantar todas las acciones pertinentes para dar cumplimiento a la meta propuesta.</t>
  </si>
  <si>
    <t>Con corte a 28 de febrero de 2022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2022 en el Plan de Acción Institucional Integrado, el cual será reportado en la primera semana de abril de 2022.</t>
  </si>
  <si>
    <t xml:space="preserve">De acuerdo con el reporte del Plan de Acción Institucional Integrado (PAII) con corte a 31 de diciembre de 2021, se obtuvo un promedio de ejecución de los productos del PAII de la Dirección de Análisis y Diseño Estratégico del 100%, Subdirección de Diseño, Evaluación y Sistematización un 100%, Subdirección de Investigación e Información un 100% y de la Oficina Asesora de Comunicaciones de 100%, lo que da como resultado un avance promedio del PAII de las dependencias que hacen parte del proyecto de inversión 7741 del 100% </t>
  </si>
  <si>
    <t>07/04/2022 No se generan observaciones respecto al análisis presentado en el seguimiento al indicador de gestión. Se deja la siguiente recomendación: revisar si en los próximos reportes trimestrales seguirá siendo su porcentaje de cumplimiento mayor a la meta 95% propuesta, actualmente el indicador está en 111% de sobrecumplimiento.</t>
  </si>
  <si>
    <t>PSS-7564-002</t>
  </si>
  <si>
    <t>Circular 010 de 31/03/2022</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</si>
  <si>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</si>
  <si>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</si>
  <si>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</si>
  <si>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</si>
  <si>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</si>
  <si>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Base de datos suministrada por la DADE</t>
  </si>
  <si>
    <t>Para el mes de  enero de 2022 el proceso de contratación de los profesionales de seguimiento en las comisarías de familia se fue dando de manera progresiva , contando para este mes con por lo menos un profesional por despacho, lo cual aunado a la medición trimestral del indicador, se traducen en  acciones que benefician el registro oportuno de actuaciones en el SIRBE.</t>
  </si>
  <si>
    <t>11/03/2022 No se generan observaciones respecto al análisis presentado en el seguimiento al indicador de gestión. Se deja las siguientes recomendaciones: se debe adelantar todas las acciones pertinentes para dar cumplimiento a la meta propuesta en este último trimestres de la vigencia y enviar los insumos para la actualización del indicador y se oficialice en la circular del mes de marzo.</t>
  </si>
  <si>
    <t>Durante el mes de febrero de 2022 , con ocasión de nuevos  brotes de Covid 19 y teniendo en cuenta las Recomendaciones del Ministerio de Salud y Protección Social, se presentó un porcentaje significativo de aislamientos preventivos de profesionales de seguimiento. lo que puede generar dificultades en el registro de información en el sistema SIRBE Comisarías,  e incidir en el cumplimiento de la meta.</t>
  </si>
  <si>
    <r>
      <t xml:space="preserve">El día 5 de  abril de 2022 se recibe reporte de la medición del indicador con periodo de enero a marzo del 2022. 
</t>
    </r>
    <r>
      <rPr>
        <sz val="9"/>
        <color indexed="8"/>
        <rFont val="Arial"/>
        <family val="2"/>
      </rPr>
      <t>Análisis cuantitativo
Durante el periodo de medición se identifica que se programaron en seguimiento 12278 actuaciones, de las cuales 11578 registran resultado.  Lo cual indica un porcentaje de cumplimiento del  94.3% para este indicador. 
Análisis Cualitativo
Durante   el periodo comprendido entre el 1 de enero y el 31 de marzo de 2022, no se tiene reporte de novedades que hubieran podido afectar la prestación del servicio en las Comisarías de Familia, tampoco novedades frente al  registro de la información en el sistema SIRBE de forma oportuna y que estén relacionadas con el talento humano del nivel 4 de atención de la Ruta Interna de Comisarías de Familia.  Durante el periodo de medición se fortaleció el equipo de profesionales que se encuentran realizando seguimiento de años anteriores y su correspondiente registro en el sistema de información. Contando en la actualidad con 12 profesionales distribuidos en las siguientes comisarias Usme-1, Usme-2, Tunjuelito, Bosa-1, Bosa-3, Kennedy-1,  Engativa-1, Engativa-2, Suba-1, Puente Aranda, Ciudad Bolivar-1, Ciudad Bolivar-2 .</t>
    </r>
  </si>
  <si>
    <t>08/04/2022 No se generan observaciones respecto al análisis presentado en el seguimiento al indicador de gestión. Se deja la siguiente recomendación: revisar si en los próximos reportes trimestrales seguirá siendo su porcentaje de cumplimiento mayor a la meta 90% propuesta, actualmente el indicador está en 105% de sobrecumplimiento.</t>
  </si>
  <si>
    <t>Prestación de servicios sociales  para la inclusión social</t>
  </si>
  <si>
    <t>PSS-7730-001</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</si>
  <si>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</si>
  <si>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</si>
  <si>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</si>
  <si>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</si>
  <si>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</si>
  <si>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Formato de seguimiento a la referenciación de población (FOR-PSS-086) consolidado por las unidades operativas del periodo de reporte correspondiente.</t>
  </si>
  <si>
    <t>Durante el primer mes del año 2022, se realizaron actividades orientadas a favorecer las opciones de seguimiento a la referenciación del servicio para la Integración y los derechos del migrante, refugiado y retornado, llevando a cabo el seguimiento a referenciaciones realizadas a los servicios de la Secretaria Distrital de Integración Social, Creciendo en Familia y Comisaría de familia. 
De otra parte, se hizo seguimiento a las referenciaciones realizadas a los servicios ofrecidos por agencias multilaterales tales como la Cruz Roja, Save the Children, Acnur y Humanity and Inclusión, actores que desarrollan acciones orientadas a la inclusión de la población migrante, refugiada y retornada. Lo anterior en consonancia con los propósitos definidos desde el servicio en mención y aportando en la cualificación del ejercicio de seguimiento a la referenciación, incluido en el procedimiento Orientación, información y referenciación (PCD-PSS-006).</t>
  </si>
  <si>
    <t>14/03/2022 No se generan observaciones respecto al análisis reportado para el seguimiento del indicador.</t>
  </si>
  <si>
    <t xml:space="preserve">Durante el mes de febrero se continuó realizando seguimiento de manera significativa a las referenciaciones adelantadas a los diferentes servicios de la Secretaria Distrital de Integración Social (SDIS). Por otra parte, se hizo seguimiento a referenciaciones adelantadas a actores externos como la Secretaría de Educación del Distrito (SED) y organismos internacionales como: Scalabrini, Save The Children, Cruz Roja, Fundación De Atención Al Migrante (FAMIG), la Organización Internacional para las Migraciones (OIM) y la Oficina del Alto Comisionado de las Naciones Unidas para los Refugiados (ACNUR), actores que desarrollan acciones orientadas a la Atención e inclusión de la población migrante, refugiada y retornada en la ciudad. Lo anterior en consonancia con los propósitos definidos desde el servicio en mención y el Procedimiento Orientación, información y referenciación (PCD-PSS-006).
Hasta el momento el seguimiento a la referenciación no presenta ningún rezago ni sobre cumplimiento en su ejecución y se muestra efectiva para la atención de la población migrante, refugiada y retornada, se espera seguir fortaleciendo dicho Actividad.
Por último, es importante señalar que este indicador surtió un proceso de actualización que se oficializo mediante circular 007 SG del 28/02/2022 la cual condujo a que ya no se utilice el Formato Base de consolidación población migrante (FOR-PSS-270) como evidencia del reporte y que solo quede como evidencia a partir de febrero el Formato Seguimiento a la referenciación de población (FOR-PSS-086). </t>
  </si>
  <si>
    <t>Durante el mes de marzo el cumplimiento del indicador corresponde a 61,7 %, dado que se referenciaron 123 personas y se realizaron 76 seguimientos a referenciación. 
Durante el primer trimestre de 2022, se referenciaron un total de 385 personas, realizando seguimiento a un total de 230 personas con lo cual el porcentaje de seguimiento fue de 60%, que corresponde al cumplimiento de lo programado en la meta del indicador.  Se continua con el proceso de referenciación de población proveniente de flujos migratorios mixtos tanto a los servicios de la Secretaria Distrital de Integración Social, como a otras entidades del orden distrital y de cooperación actores que desarrollan acciones orientadas a la atención e inclusión de la población migrante, refugiada y retornada en la ciudad. Lo anterior en concordancia con los propósitos definidos desde el servicio en mención y el procedimiento Orientación, información y referenciación (PCD-PSS-006).
Hasta el momento el seguimiento a la referenciación no presenta ningún rezago ni sobre cumplimiento en su ejecución y se muestra efectiva para la atención.</t>
  </si>
  <si>
    <t>08/04/2022 No se generan observaciones respecto al análisis reportado para el seguimiento del indicador.</t>
  </si>
  <si>
    <t>PSS-7735-002</t>
  </si>
  <si>
    <t>Personas atendidas en el servicio Centros de Desarrollo Comunitario que participan en otros servicios de la Secretaría Distrital de Integración Social.</t>
  </si>
  <si>
    <t>Medir el número de personas que se vinculan al servicio Centros de Desarrollo Comunitario-CDC,  que participan en otros servicios sociales de la Secretaría Distrital de integración Social - SDIS.</t>
  </si>
  <si>
    <t xml:space="preserve">1. Desarrollo de acciones del servicio CDC, para vincular participantes de otros servicios de la SDIS
2. Complementariedad y articulación de acciones  entre los servicios de la SDIS y el servicio CDC
</t>
  </si>
  <si>
    <t>(Número de personas vinculadas al servicio Centros de Desarrollo Comunitario en estado "atendido formado(cursos)" y estado "atendido no formado (cursos)", que participan en otros servicios de la SDIS en cualquier estado / Número total de personas vinculadas al servicio Centros de Desarrollo Comunitario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</si>
  <si>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</si>
  <si>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CDC en los estados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</si>
  <si>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</si>
  <si>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 xml:space="preserve">En el mes de enero se registraron 2199 personas únicas atendidas en los Centros de Desarrollo Comunitario, de estas 472 se encuentran vinculados a otros servicios de la SDIS, presentando como resultado un 21% en el indicador de gestión. Lo que es un buen indicador teniendo en cuenta que la meta es el 35%. esto se relaciona con que se han venido posicionando la complementariedad de los servicios que se prestan en los CDCs, con los demás servicios de la entidad.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En enero la oferta relacionada con respiro y autocuidado como yoga, pilates, defensa personal, vacaciones recreativas, actividad física y deportiva tuvo muy buena acogida entre las personas cuidadoras, especialmente en las localidades de san Cristóbal y Rafael Uribe y Usme que recogen el 63% de las atenciones. 
</t>
  </si>
  <si>
    <t>14/03/2022. Registrar el avance y análisis correspondiente al mes de enero.
22/03/2022. No se generan observaciones adicionales respecto al análisis y evidencia reportada para el seguimiento del indicador.</t>
  </si>
  <si>
    <t>En el mes de febrero se registraron 6838 personas únicas atendidas en los Centros de Desarrollo Comunitario, de las cuales 1766 se encuentran vinculados a otros servicios de la SDIS, presentando como resultado un 26% en el indicador de gestión. Lo que es un buen indicador teniendo en cuenta que la meta es el 35%; esto se relaciona con que se han venido posicionando la complementariedad de los servicios que se prestan en los CDCs , con los demás servicios de la entidad. Esto se asocia a la implementación del Sistema Distrital del Cuidado, donde la oferta de los CDCs se plantea como uno de los componentes de la dupla de atención formulada en las manzanas del cuidado y se proponen servicios simultáneos para los sujetos de cuidado y para las personas cuidadoras, impactando en la dinámica de la modalidad orientando así la complementariedad de los servicios de manera más amplia. 
En particular, en febrero la oferta relacionada con respiro y autocuidado como yoga, pilates, defensa personal, vacaciones recreativas, actividad física y deportiva, tuvo muy buena acogida entre las personas cuidadoras, especialmente en las localidades de san Cristóbal, Rafael Uribe Uribe, Santa Fe y Barrios unidos que recogen el 60% de las atenciones. Los servicios con los que mas se presentó complementariedad desde CDC fueron paquetes alimentarios de jardines, Bono para personas con Discapacidad y apoyos económicos.</t>
  </si>
  <si>
    <t>14/03/2022. No se cuenta con las evidencias para validar el avance cuantitativo reportado. Adicionalmente se recomienda revisar el análisis cualitativo teniendo en cuenta la gestión de cada mes a reportar por separado (enero y febrero).
22/03/2022. No se generan observaciones adicionales respecto al análisis y evidencia reportada para el seguimiento del indicador.</t>
  </si>
  <si>
    <t>En el mes de marzo se registraron 13599 personas únicas atendidas en los Centros de Desarrollo Comunitario, de estas, 4557 se encuentran vinculados a otros servicios de la SDIS, presentando como resultado un 34% en el indicador de gestión. Lo anterior refleja la efectividad de las acciones implementadas teniendo en cuenta que la meta es del 35%, lo cual se relaciona con las articulaciones que se han venido desarrollando con las diferentes subdirecciones técnicas para el posicionamiento de la modalidad Desarrollo de Capacidades para la Generación de Oportunidades y del Servicio Tiempo Propio para Personas Cuidadoras; esto permite la referenciación y vinculación de los usuarios de los servicios y modalidades de la SDIS a la oferta de los CDC.
A corte de marzo el servicio tiempo propio para personas cuidadoras se ha visto fortalecido con la realización de 56 actividades donde se atendieron 1360 usuarios a través de la oferta de la modalidad de zonas de descanso y autocuidado. Los CDC que realizaron mayor número de atenciones a través de actividades son: CDC San Blas 461 atenciones, CDC La Victoria 185 atenciones, CDC José Antonio Galán 163 atenciones, CDC Porvenir 137 atenciones y CDC Arborizadora Alta 113 atenciones.</t>
  </si>
  <si>
    <t>05/04/2022. La cifra relacionada para el numerador del indicador, no corresponde con lo encontrado en la evidencia suministrada. Se recomienda revisar y ajustar según corresponda.
08/04/2022. No se generan observaciones adicionales respecto al análisis y evidencia reportada para el seguimiento del indicador.</t>
  </si>
  <si>
    <t>PSS-7740-001</t>
  </si>
  <si>
    <t>Circular 023 del 27/05/2021</t>
  </si>
  <si>
    <t>Jóvenes informados sobre Prevención Integral en el marco del componente de prevención integral.</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</si>
  <si>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</si>
  <si>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</si>
  <si>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Número de jóvenes programados para ser informados sobre prevención integral) *100</t>
  </si>
  <si>
    <t xml:space="preserve">1.Sistema de Información Misional SIRBE.
2. Informe de Medios digital y redes sociales.
3. Listado de asistencia con información básica (para aquellos jóvenes que no desean consignar su información completa)
</t>
  </si>
  <si>
    <t>El numerador corresponde al número de jóvenes informados en prevención integral de acuerdo con el  conteo de datos del Sistema misional SIRBE y/o el dato tomado del informe de medios digitales y redes sociales y/o el dato que aporta el listado de asistencia con la información básica de los jóvenes que no desean aportar su información completa. 
El denominador corresponde a la totalidad de jóvenes que se programaron para ser informados en prevención integral para la vigencia 2020-2024.</t>
  </si>
  <si>
    <t>1. Conteo de metas del Sistema de Información Misional SIRBE
2. Soporte (capturas de pantalla y bases de datos de registros electrónicos) de medios digital y redes sociales
3. Listados de asistencia con información básica (para aquellos jóvenes que no desean consignar su información completa).</t>
  </si>
  <si>
    <t>Para el componente de prevención integral se realizaron diferentes talleres virtuales y presenciales, campañas comunicativas, jornadas, conferencias, ferias, entre otros, en torno a temas de prevención en Salud Mental y Orientación Socio Ocupacional-OSO; Prevención sustancias psicoactivas SPA; Prevención de paternidad y maternidad temprana PPYMT, y violencias. Desarrollado de forma articulada en los servicios territoriales de la Subdirección para la Juventud.</t>
  </si>
  <si>
    <t>14/03/2022 No se generan observaciones respecto al análisis presentado en el seguimiento al indicador de gestión. Se deja la siguiente recomendación: se debe adelantar todas las acciones pertinentes para dar cumplimiento a la meta propuesta.
Por favor revisar la ortografía antes de enviar el reporte.</t>
  </si>
  <si>
    <t>Es importante mencionar que para el mes de febrero se realizaron dos reuniones importantes con el equipo de prevención integral, una de ellas para organizar el plan de trabajo y otra para proponer la elaboración de un podcast de prevención de consumo de sustancias psicoactivas. Otra actividad a tener en cuenta es que se realizó una pieza gráfica que informe a los jóvenes acerca de las atenciones psicosociales que ofrece este componente.</t>
  </si>
  <si>
    <t>08/04/2022 No se generan observaciones respecto al análisis presentado en el seguimiento al indicador de gestión. Se deja la siguiente recomendación: se debe adelantar todas las acciones pertinentes para dar cumplimiento a la meta propuesta.
Se debe actualizar el indicador de gestión, con las recomendaciones dadas anteriormente en el correo. Por favor revisar la ortografía antes de enviar el reporte.</t>
  </si>
  <si>
    <t>PSS-7740-002</t>
  </si>
  <si>
    <t xml:space="preserve">Jóvenes vinculados a la plataforma Distrito Joven. </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</si>
  <si>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</si>
  <si>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</si>
  <si>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joven/número de jóvenes programados para vincular a la plataforma distrito joven) *100</t>
  </si>
  <si>
    <t xml:space="preserve">Reportes plataforma Distrito Joven. </t>
  </si>
  <si>
    <t xml:space="preserve">El numerador corresponde al dato obtenido de los reportes de la plataforma Distrito Joven.
El denominador corresponde al totalidad de jóvenes programados para vincular a la plataforma Distrito Joven de acuerdo con lo definido en el perfil del proyecto de inversión.
</t>
  </si>
  <si>
    <t>Reporte de registros de la plataforma Distrito Joven</t>
  </si>
  <si>
    <t>PSS-7740-003</t>
  </si>
  <si>
    <t>Mujeres jóvenes vinculadas y beneficiadas de los  servicios sociales.</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</si>
  <si>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</si>
  <si>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</si>
  <si>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  Número total de jóvenes beneficiados por los servicios sociales)*100.  </t>
  </si>
  <si>
    <t>Sistema de Información Misional SIRBE</t>
  </si>
  <si>
    <t>El Numerador corresponde al dato tomado del conteo de metas  de la ficha sirbe específicamente del cuadro de clasificación de variables por grupo etario, sexo femenino.
El denominador corresponde al dato tomado del conteo de metas de la ficha SIRBE específicamente del cuadro de clasificación de variables grupo etario, sexo en su totalidad.</t>
  </si>
  <si>
    <t>Conteo de metas del  Sistema de Información Misional SIRBE.</t>
  </si>
  <si>
    <t>N/A</t>
  </si>
  <si>
    <t>Las actividades que se realizaron para el mes de enero referente a las actividades del enfoque diferencial fueron ajustar el plan de trabajo y actualizar el cronograma de fechas conmemorativas</t>
  </si>
  <si>
    <t>PSS-7740-004</t>
  </si>
  <si>
    <t>Adolescentes y jóvenes vinculados al Sistema de Responsabilidad Penal para adolescentes que cumplen la medida o sanción.</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</si>
  <si>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</si>
  <si>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</si>
  <si>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</si>
  <si>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Sistema Misional SIRBE</t>
  </si>
  <si>
    <t>Numerador: Reporte oficial del sistema misional SIRBE de la vigencia (Estado: atendido por criterio cumplimiento de la medida o sanción, o finalización del proceso de atención)
Denominador: Reporte oficial del sistema misional SIRBE de la vigencia (estado: atendido).</t>
  </si>
  <si>
    <t>Identificar el número de adolescentes que egresan del servicio de atención especializada por cumplimiento de la medida o sanción durante la vigencia dividido entre el número de adolescentes y jóvenes en estado  atendido en la vigencia en el sistema misional SIRBE.</t>
  </si>
  <si>
    <t>En gestión, articulación y en concordancia con el Modelo de Atención Integral para Adolescentes y Jóvenes vinculados al Sistema de Responsabilidad Penal SRPA, tanto en medio abierto, familiar, y socio comunitario del Servicio Forjar Restaurativo Suba.
Se realizaron articulaciones con las diferentes instancias de participación de la localidad las cuales generaron acciones e impactos positivos para los Jóvenes Activos y Egreso del servicio, a continuación, se relaciona Ruta Integral de Atención Juvenil mes marzo de 2022.
Dentro del comportamiento de remisiones establecidas entre las defensorías de bienestar familiar y los juzgados de conocimiento del sistema de responsabilidad penal para adolescentes para el mes de marzo de 2022 se obtuvo un total de 42 remisiones divididas en 4 para procesos de IARAJ, 22 RIAJ, 10 para libertad asistida y 6 para prestación de servicios a la comunidad, divididas en 13 para ciudad Bolívar, 20 para Rafael Uribe y 9 para Suba.</t>
  </si>
  <si>
    <t>PSS-7744-001</t>
  </si>
  <si>
    <t>Niñas y niños de primera infancia con permanencia mínima de 90 días en las modalidades jardines infantiles diurnos, nocturnos, casas de pensamiento intercultural y espacios rurales.</t>
  </si>
  <si>
    <t>Monitorear la permanencia mínima de 90 días de niñas y niños de primera infancia que participan en las modalidades jardines infantiles diurnos, nocturnos, casas de pensamiento intercultural y espacios rurales.</t>
  </si>
  <si>
    <t>Diligenciamiento del Formato Ficha SIRBE y el registro oportuno de su información en el Sistema  Misional SIRBE.
Formalización del cupo asignado a niñas y niños de primera infancia en las modalidades jardines infantiles diurnos, nocturnos, casas de pensamiento intercultural y espacios rurales.</t>
  </si>
  <si>
    <t>(No. de niñas y niños de primera infancia que permanecen mínimo 90 días en jardines infantiles diurnos, nocturnos, casas de pensamiento intercultural y espacios rurales / No. de niñas y niños de primera infancia atendidos en jardines infantiles diurnos, nocturnos, casas de pensamiento intercultural y espacios rurales en el periodo) * 100</t>
  </si>
  <si>
    <t>Numerador: Sistema Misional SIRBE.
Denominador: Sistema Misional SIRBE.</t>
  </si>
  <si>
    <t>Identificar en el reporte de la meta 2 remitido por la DADE el número de niñas y niños de primera infancia en estados: atendido, en atención y suspendido que hayan permanecido mínimo 90 días en las modalidades jardines infantiles diurnos, nocturnos, casas de pensamiento intercultural y espacios rurales y dividirlo entre el número de niñas y niños en estados: atendido, en atención y suspendido en jardines infantiles diurnos, nocturnos, casas de pensamiento intercultural y espacios rurales en el periodo.
La permanencia de 90 días es el tiempo mínimo requerido para evidenciar efectos de la atención en el desarrollo de niñas y niños.
El denominador se registrará de manera trimestral dado que se obtiene del reporte suministrado por la DADE.</t>
  </si>
  <si>
    <t>Numerador: reporte de la meta 2 de las modalidades jardines infantiles diurnos, nocturnos, casas de pensamiento intercultural y espacios rurales. 
Denominador: reporte Sistema Misional SIRBE</t>
  </si>
  <si>
    <t>En enero, se continuó el acompañamiento a familias, niñas y niños de primera infancia y el apoyo alimentario por medio de la entrega del bono canjeable por alimentos en las unidades operativas que brindan la atención en esquemas diferentes al presencial. Además, se avanzó en la implementación gradual del esquema de atención presencial en jardines infantiles diurnos, nocturnos y casas de pensamiento intercultural, de acuerdo con las características y particularidades de las unidades operativas, dando respuesta a las necesidades de las familias a fin de garantizar el desarrollo integral de niñas y niños, así como promover la corresponsabilidad y el auto cuidado.</t>
  </si>
  <si>
    <t>17/03/2022
No se generan observaciones o recomendaciones respecto al análisis presentado en el seguimiento al indicador de gestión.</t>
  </si>
  <si>
    <t>En febrero, en las unidades operativas que brindan atención a través de la modalidad educación inicial en casa, se mantuvo el acompañamiento dirigido a familias, niñas y niños de primera infancia y el apoyo alimentario por medio de la entrega del bono canjeable por alimentos. Además, en jardines infantiles diurnos, nocturnos y casas de pensamiento intercultural se continuó avanzando en la implementación del esquema de atención presencial, logrando incrementar el número de unidades operativas que atiende a las y los participantes a través de dicho esquema. Cabe precisar, que la implementación del esquema de atención presencial se efectuó en el marco de las normas nacionales y distritales aplicables vigentes, las particularidades de cada una de las unidades operativas, las necesidades de las familias de cada localidad y la promoción de la corresponsabilidad, el autocuidado y el desarrollo integral de las niñas y los niños.</t>
  </si>
  <si>
    <t>11/04/2022
No se generan observaciones o recomendaciones respecto al análisis presentado en el seguimiento al indicador de gestión.</t>
  </si>
  <si>
    <t>PSS-7744-002</t>
  </si>
  <si>
    <t>Gestantes, niñas y niños de primera infancia atendidos en la modalidad creciendo juntos.</t>
  </si>
  <si>
    <t xml:space="preserve">Monitorear la atención de gestantes, niñas y niños de primera infancia que participan en la modalidad creciendo juntos. </t>
  </si>
  <si>
    <t>Calidad de la información al focalizar gestantes, niñas y niños de primera infancia para el ingreso a la modalidad creciendo juntos.
Diligenciamiento del Formato Ficha SIRBE y registro oportuno de su información en el Sistema Misional SIRBE.
Formalización del ingreso de gestantes, niñas y niños de primera infancia en la modalidad creciendo juntos.</t>
  </si>
  <si>
    <t>(No. de gestantes, niñas y niños de primera infancia en estados: atendido, en atención y suspendido en la modalidad creciendo juntos en el periodo / No. de cupos ofertados en la modalidad creciendo juntos) * 100</t>
  </si>
  <si>
    <t>Numerador: Sistema Misional SIRBE
Denominador: directorio servicios sociales Subdirección para la Infancia</t>
  </si>
  <si>
    <t>Identificar en el aplicativo SIRBE el número de gestantes, niñas y niños de primera infancia de la modalidad creciendo juntos atendidos en el mes en estados: atendido, en atención y suspendido y dividirlo entre el número de cupos ofertados en la modalidad creciendo juntos registrado en el directorio servicios sociales Subdirección para la Infancia.</t>
  </si>
  <si>
    <t>Numerador: reporte Sistema Misional SIRBE.
Denominador: directorio servicios sociales Subdirección para la Infancia.</t>
  </si>
  <si>
    <t>En enero se atendieron 15.746 gestantes, niñas y niños de primera infancia (estados: en atención, atendido y suspendido) lo que equivale a un resultado del indicador de 105%, es decir, cinco (5) puntos porcentuales por encima de la meta  del indicador; lo anterior, debido al tránsito progresivo de las y los participantes a jardines infantiles, el avance gradual de los egresos de las niñas y los niños que cumplen la edad máxima de permanencia en la modalidad definida en la Resolución 0509 de 2021 y la depuración de participantes en estado suspendido por motivo de egreso.
Por otra parte, se registraron 13.912 participantes en estado "en atención" en la modalidad, a quienes se les asignó bono canjeable por alimentos, así como la realización de caracterizaciones familiares, jornadas de toma de peso y talla y acciones de seguimiento a casos identificados con malnutrición.</t>
  </si>
  <si>
    <t>En febrero, se atendieron 14.351 gestantes, niñas y niños de primera infancia (estados: en atención, atendido y suspendido) lo que equivale a un resultado del indicador de 96%, es decir, un resultado cuatro (4) puntos porcentuales inferior a la meta del indicador. Este comportamiento obedece al avance en el egreso de las y los participantes y en la depuración de niñas y niños en estado “Suspendido” en el sistema de información misional SIRBE a nivel distrital; lo anterior, evidencia la gestión de las Subdirecciones Locales para la Integración Social en relación con dichas acciones.
Por otro lado, en el mes de reporte se registraron en la modalidad creciendo juntos 13.993 participantes en estado "en atención", a quienes se les brindó bono canjeable por alimentos; atenciones programadas en la modalidad en los diferentes componentes de atención a través de los esquemas encuentros en casa, encuentros grupales y encuentros de cuidado; seguimientos por malnutrición; y activaciones de ruta por presuntas vulneraciones de derechos.</t>
  </si>
  <si>
    <t>En marzo se atendieron 21.478 gestantes, niñas y niños de primera infancia (estados: en atención, atendido y suspendido) en la modalidad Creciendo Juntos, lo que equivale a un resultado del indicador de 86%, es decir 14 puntos porcentuales inferiores a la meta del indicador. El comportamiento enunciado obedece a la alta flotabilidad de las familias y al ingreso progresivo de las y los participantes a la modalidad durante el primer trimestre de la vigencia; se proyecta el aumento progresivo de participantes en la modalidad en la medida en que avanza la vigencia.
Así mismo, se precisa que las atenciones brindadas a las y los participantes de la modalidad se realizó a través de encuentros grupales, en casa y de cuidado en el marco del Sistema Distrital de Cuidado, en aspectos asociados a los componentes salud y nutrición, psicosocial, fortalecimiento comunitario y desarrollo infantil. Además, se realizaron jornadas de toma de datos antropométricos a participantes en atención; seguimiento a casos de malnutrición y de presuntas vulneraciones de derechos; y jornadas pedagógicas. Adicionalmente, se generaron acciones de articulación con la estrategia “NIDOS” de IDARTES; con la Fundación Éxito a fin de establecer criterios de vinculación para la vigencia 2022; se continuaron las acciones con la estrategia "Medio acuático" y con la estrategia "Lo que la teta da", así como la vinculación de los jóvenes a las acciones de la estrategia RETO.
Nota: el cambio en los valores del numerador y del denominador en relación con el mes anterior se debe a que el indicador se actualizó a través de la Circular No. 010 de 31/03/2022, incluyendo a partir de entonces los participantes y cupos generados con la implementación del plan de Rescate Social, que inició en marzo de la presente vigencia.</t>
  </si>
  <si>
    <t>PSS-7744-003</t>
  </si>
  <si>
    <t>Gestantes, niñas y niños de primera infancia con permanencia mínima de 90 días en la modalidad creciendo juntos.</t>
  </si>
  <si>
    <t xml:space="preserve">Monitorear la permanencia mínima de 90 días de gestantes, niñas y niños de primera infancia que participan en la modalidad creciendo juntos. </t>
  </si>
  <si>
    <t>Promoción de acuerdos de corresponsabilidad con participantes de la modalidad creciendo juntos.
Seguimiento a la permanencia de gestantes, niñas y niños de la modalidad creciendo juntos.</t>
  </si>
  <si>
    <t>(No. de gestantes, niñas y niños de primera infancia en estados: atendido, en atención y suspendido (con motivo diferente a notificación de egreso) que permanecen mínimo 90 días en la modalidad creciendo juntos / No. de gestantes, niñas y niños de primera infancia en estados: atendido, en atención y suspendido (con motivo diferente a notificación de egreso) durante la vigencia en la modalidad creciendo juntos) * 100</t>
  </si>
  <si>
    <t>Numerador: sistema misional SIRBE.
Denominador: sistema misional SIRBE.</t>
  </si>
  <si>
    <t>Identificar en el sistema misional SIRBE el número de gestantes, niñas y niños de primera infancia en estados: atendido, en atención y suspendido (con motivo diferente a notificación de egreso) con mínimo 90 días de permanencia en la modalidad creciendo juntos y dividirlo entre el número de gestantes, niñas y niños de primera infancia en estados: atendido, en atención y suspendido (con motivo diferente a notificación de egreso) durante la vigencia (acumulados) en la modalidad creciendo juntos, identificados en el sistema misional SIRBE. 
Se toma la permanencia de 90 días dado que es el tiempo mínimo en el que gestantes, niñas y niños reciben la totalidad de atenciones ofrecidas por la modalidad.
El denominador se registrará de manera trimestral dado que se obtiene del reporte suministrado por la DADE.</t>
  </si>
  <si>
    <t>Numerador: reporte sistema misional SIRBE. 
Denominador: reporte sistema misional SIRBE.</t>
  </si>
  <si>
    <t xml:space="preserve">En enero se brindó atención a 13.912 participantes en la modalidad Creciendo Juntos, quienes se beneficiaron con la asignación de bono canjeable por alimentos, la realización de caracterizaciones familiares, el desarrollo de jornadas de toma de datos antropométricos en las cuales se determinó la talla y el peso de ellas y ellos a fin identificar su estado nutricional y la implementación de acciones de seguimiento a los casos identificados con malnutrición por bajo peso o sobrepeso. </t>
  </si>
  <si>
    <t>En febrero en la modalidad Creciendo Juntos se brindó atención a 13.993 participantes, a quienes se les entregó bono canjeable por alimentos y atenciones programadas en los diferentes componentes de la modalidad. Cabe precisar que los participantes se atendieron a través de los esquemas encuentros en casa, encuentros grupales y encuentros de cuidado en respuesta a las necesidades y particularidades de ellas y ellos. Así mismo, se efectuó seguimiento a los casos de malnutrición por bajo peso o sobrepeso identificados previamente y se activaron rutas de atención a presuntas vulneraciones de derechos de gestantes, niñas y niños. Las acciones enunciadas contribuyen a la garantía de los derechos de las y los participantes, al potenciamiento de su desarrollo integral y al fortalecimiento de las capacidades de las familias para educar, cuidar y proteger.</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</si>
  <si>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</si>
  <si>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</si>
  <si>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</si>
  <si>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</si>
  <si>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</si>
  <si>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</si>
  <si>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t>
  </si>
  <si>
    <t>Numerador: reporte sistema misional SIRBE.
Denominador: directorio servicios sociales Subdirección para la Infancia.</t>
  </si>
  <si>
    <t>En enero 554 gestantes, niñas y niños de primera infancia fueron atendidos en las modalidades Espacios Rurales y Crecemos en la Ruralidad, lo que corresponde a un resultado del indicador de 86% en razón a que las actividades en dichas modalidades iniciaron a partir del desarrollo de procesos de inducción y reinducción con los profesionales y se verificaron los datos de gestantes, niñas, niños y sus familias participantes en las dos modalidades en Suba, Chapinero, Ciudad Bolívar, Usme y Sumapaz a fin de identificar los cupos e iniciar las búsquedas activa. Así mismo, se realizaron fortalecimientos técnicos a las familias de las niñas y los niños en el marco de los compromisos y responsabilidades para contribuir a la garantía de sus derechos.</t>
  </si>
  <si>
    <t>En febrero 527 gestantes, niñas y niños de primera infancia fueron atendidos en las modalidades Espacios Rurales y Crecemos en la Ruralidad, lo que corresponde a un resultado del indicador de 82% en razón a que las actividades desarrolladas en dichas modalidades consistieron en la caracterización de las y los participantes en las áreas pedagógica, psicosocial y nutricional para iniciar los acompañamientos integrales; en Espacio Rurales se caracterizaron a las niñas y los niños que habitan cerca de centros poblados con condiciones geográficas que les impide llegar a estos a fin de proyectar acompañamientos presenciales; y en crecemos en la ruralidad se realizaron caracterizaciones interdisciplinarias a gestantes, niñas y niños que habitan en la zona rural dispersa.
Por otro lado, en el proceso de consolidación de los grupos participantes de las dos modalidades se realizaron transiciones efectivas de niñas y niños a la Secretaría Distrital de Educación; el equipo psicosocial atendió situaciones asociadas a salud, aspectos psicosociales y riesgos en la garantía de derechos. Las acciones mencionadas se registraron de manera semanal en la matriz de seguimiento mensual. Así mismo, se entregaron paquetes alimentarios a gestantes, niñas y niños de Sumapaz, Usme, Chapinero; y bonos canjeables por alimentos a gestantes, niñas y niños de Ciudad Bolívar y Suba; las entregas de alimentos permiten mantener o mejorar el adecuado estado nutricional de las y los participantes.
Además, en los cinco territorios rurales niñas, niños y comunidad participaron de la movilización social “Manos Rojas” orientada a sensibilizar a madres, padres y cuidadores en la prevención del reclutamiento de niñas, niños y adolescentes rurales a la guerra. La movilización permitió acordar con las y los participantes el compromiso de socializar con otras personas habitantes de la ruralidad el tema y promover la denuncia ante las autoridades competentes.
Adicionalmente, se continuaron las búsquedas activas de gestantes, niñas y niños para lograr la cobertura propuesta en las dos modalidades de atención. Cabe precisar, que las atenciones brindadas por las modalidades en el esquema de atención en alternancia, se registraron en el formulario habilitado en Google Apps, estas atenciones se realizaron al identificar casos de COVID-19 en las y los participantes o en el talento humano a fin de garantizar el aislamiento y la reducción de la probabilidad de contagio.</t>
  </si>
  <si>
    <t>En marzo, se atendieron 609 gestantes, niñas y niños de primera infancia en la modalidad Crecemos en la Ruralidad, lo que equivale a un resultado del indicador de 113%, es decir 13 puntos porcentuales por encima de la meta, en razón al avance progresivo del egreso de participantes en estado suspendido y a que en los territorios rurales han emergido habitantes migrantes, que ingresan y egresan de manera permanente a la modalidad.
Así mismo, se brindó a las niñas y a los niños acompañamiento interdisciplinario en el esquema de atención presencial en la mayoría de las localidades. En algunos casos, de acuerdo con la situación específica, se realizó la atención en el esquema de alternancia; se priorizaron en los territorios rurales actividades orientadas al seguimiento nutricional a través de la toma de medidas antropométricas y seguimiento al esquema de vacunación a fin de prevenir enfermedades prevalentes de la primera infancia rural.
Nota: el cambio en los valores del numerador y del denominador en relación con el mes anterior se debe a que el indicador se actualizó a través de la Circular No. 010 de 31/03/2022, reflejando únicamente la modalidad Crecemos en la Ruralidad.</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</si>
  <si>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</si>
  <si>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</si>
  <si>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</si>
  <si>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</si>
  <si>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(No. de gestantes, niñas y niños de primera infancia en estados: atendido, en atención y suspendido (con motivo diferente a notificación de egreso) que permanecen mínimo 90 días en la modalidad crecemos en la ruralidad / No. de gestantes, niñas y niños de primera infancia en estados: atendido, en atención y suspendido (con motivo diferente a notificación de egreso) en la modalidad crecemos en la ruralidad durante la vigencia) * 100</t>
  </si>
  <si>
    <t xml:space="preserve">Identificar en el sistema misional SIRBE el número de gestantes, niñas y niños de primera infancia en estados: atendido, en atención y suspendido (con motivo diferente a notificación de egreso) con mínimo 90 días de permanencia en la modalidad crecemos en la ruralidad y dividirlo entre el número de gestantes, niñas y niños de primera infancia en estados: atendido, en atención y suspendido (con motivo diferente a notificación de egreso) en la modalidad crecemos en la ruralidad durante la vigencia (acumulados)identificado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t>
  </si>
  <si>
    <t>Numerador: reporte sistema misional SIRBE 
Denominador: reporte sistema misional SIRBE</t>
  </si>
  <si>
    <t>En enero se inició, según los cronogramas del memorando remitido a las subdirecciones locales con asunto “cierre actividades vigencia 2021 e inicio vigencia 2022 en el servicio educación inicial en el marco de la atención integral”, a partir de la inducción, reinducción, planeación de actividades de fortalecimiento técnico y la movilización social con los equipos interdisciplinares de las modalidades espacios rurales y crecemos en la ruralidad.
Además, se actualizó la información de las familias, se confirmó su permanencia en la modalidad Espacios Rurales en Sumapaz y Ciudad Bolívar y en la modalidad Crecemos en la Ruralidad en Suba, Chapinero, Ciudad Bolívar, Usme y Sumapaz. Así mismo, se realizó la acogida de niñas, niños y sus familias, logrando la generación de confianza con las y los participantes nuevos, así como, el fortalecimiento con las niñas y los niños que permanecen en la modalidad.</t>
  </si>
  <si>
    <t>En febrero, en las modalidades Crecemos en la Ruralidad y Espacios Rurales se iniciaron las actualizaciones de los Proyectos Educativos Comunitarios (PEC) y la propuesta de acompañamiento y seguimiento, que contempla actividades presenciales que favorecen interacciones y orientaciones relacionadas con los procesos de desarrollo infantil y el fortalecimiento de habilidades parentales de las familias para educar, cuidar y proteger, las cuales serán potenciadas desde la perspectiva pedagógica, psicosocial, nutricional  y de género según los contextos rurales donde se desarrolla.
Adicionalmente, se proyectó la atención de gestantes y lactantes para contribuir a la garantía de sus derechos, la prevención de embarazos subsecuentes y el proyecto de vida personal y familiar en el marco del Sistema Distrital de Cuidado.</t>
  </si>
  <si>
    <t>PSS-7744-006</t>
  </si>
  <si>
    <t>Niñas, niños y adolescentes atendidos en las modalidades centros amar diurnos y nocturnos que culminan el plan de atención integral.</t>
  </si>
  <si>
    <t>Monitorear el número de niñas, niños y adolescentes atendidos en las modalidades centros amar diurnos y nocturnos que culminan el plan de atención integral.</t>
  </si>
  <si>
    <t>Estrategias oportunas de atención dirigidas a niñas, niñas, adolescentes y familias en situación de trabajo infantil vinculados a las modalidades centros amar diurnos y nocturnos.
Cambio del estado de seguimiento en el Sistema Misional SIRBE.</t>
  </si>
  <si>
    <t>(No. De niñas, niños y adolescentes que culminan el plan de atención integral / No. total de niñas, niños y adolescentes en estado atendido en el período) * 100</t>
  </si>
  <si>
    <t>Numerador: sistema misional SIRBE
Denominador: sistema misional SIRBE</t>
  </si>
  <si>
    <t>Identificar manera bimestral el número de niñas, niños y adolescentes que egresan de las modalidades centros amar diurnos y nocturnos  "estado ATENDIDO" con motivo "finalización proceso de atención" en el sistema misional SIRBE (acumulado); y dividirlo entre el número total de niñas, niños y adolescentes en "estado ATENDIDO" en el sistema misional SIRBE bimestralmente (acumulado).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anual del indicador es el reportado en el último periodo de medición, por ser de tendencia creciente.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</si>
  <si>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</si>
  <si>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</si>
  <si>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En enero, en concordancia con la reactivación económica y escolar que ha generado nuevos lineamientos a nivel distrital y nacional, se continuó el regreso gradual para brindar atención a las y los participantes vinculados de manera presencial. En once (11) de las trece (13) unidades operativas se brindó atención presencial, contando así con espacios protectores con la entrega de desayuno, almuerzo o cena y el proceso de atención integral a través de los componentes: atención psicosocial, desarrollo pedagógico, nutrición y salubridad y gestión para la articulación. En dos unidades operativas se presentó atención virtual mientras se cumplen las condiciones de infraestructura y dotación requeridas para la atención presencial; las unidades de San Cristóbal y Usaquén continuaron con la atención en alternancia tres días a la semana con entrega de refrigerios y actividades extramurales.
Se precisa que el retorno a la presencialidad ha permitido continuar procesos para los cuales el Modelo de Atención Integral establece un tiempo máximo de dos años, y que debido a la pandemia se pospusieron a fin de privilegiar los derechos de la niñez y la adolescencia, reconociendo la identificación de situaciones de riesgos de vulneración derechos que se profundizaron por la Pandemia y las grandes brechas socioeconómicas de las familias, debido a la afectación de las actividades económicas en las cuarentenas, a la operación virtual de los colegios que ocasionó que niñas, niños y adolescentes se encontraran hacinados, en espacios con deficientes condiciones de salubridad y riesgos asociados al consumo de sustancias psicoactivas. La reactivación permite continuar el plan de atención integral y retomar la culminación de procesos de atención por finalización de este.</t>
  </si>
  <si>
    <t>En marzo, los Centros Amar brindaron atención a las y los participantes en los esquemas de atención que se precisan a continuación: once (11) unidades operativas retornaron a acciones de atención presencial y dos (2) unidades operativas en no presencial, debido al avance progresivo de adecuaciones en la infraestructura para poder preparar alimentos en dichas unidades operativas.
Cabe precisar que el regreso a la presencialidad continúa siendo un reto para lograr las coberturas y la asistencia permanente de los participantes a los Centros Amar, debido a la resistencia y cambio de hábitos generados por aislamiento en las familias, siendo este un factor determinante en los procesos de atención integral, derivados del modelo propuesto para la prestación de las modalidades.
Ante el reto enunciado, los equipos interdisciplinarios hacen seguimiento a las acciones y actividades promovidas para incentivar la corresponsabilidad de las familias a través de la generación de acuerdos. Por otro lado, se realizaron talleres de padres, escuelas de padres y reuniones, para revisar uno a uno los retrocesos y avances de cada uno de los participantes de los Centros Amar. Así mismo, se trabajó en las unidades operativas a partir de la línea técnica suministrada para el fortalecimiento de acciones que contribuyen a mejorar los procesos de atención, incluyendo el diligenciamiento de la ficha SIRBE, con sus novedades, a fin de lograr que niñas, niños y adolescentes terminen su proceso de atención para erradicar el trabajo infantil de sus vidas.</t>
  </si>
  <si>
    <t>PSS-7744-007</t>
  </si>
  <si>
    <t>Unidades operativas de la Subdirección para la Infancia cualificadas por la estrategia atrapasueños para la atención de niñas, niños y adolescentes víctimas y afectados por el conflicto armado.</t>
  </si>
  <si>
    <t>Monitorear las unidades operativas de la Subdirección para la Infancia cualificadas por la estrategia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</si>
  <si>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</si>
  <si>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la estrategia atrapasueños (acumulado) / No. total de unidades operativas diurnas de la Subdirección para la Infancia que operan en el periodo de reporte) *100</t>
  </si>
  <si>
    <t>Numerador: base de datos de asistencia a las cualificaciones de la estrategia atrapasueños.
Denominador: directorio servicios sociales Subdirección para la Infancia.</t>
  </si>
  <si>
    <t>Identificar en la base de datos de cualificación de la estrategia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t>
  </si>
  <si>
    <t>Numerador: base de datos de cualificación de la estrategia atrapasueños.
Denominador: directorio servicios sociales Subdirección para la Infancia.</t>
  </si>
  <si>
    <t>En atención a lo definido en la “Descripción del método de cálculo” del presente indicador, se hará seguimiento a este, a partir de febrero dadas las dinámicas de las unidades operativas a las cuales se dirige el ciclo de cualificación.</t>
  </si>
  <si>
    <t>En febrero, se elaboró la propuesta de cualificación que se implementará en las unidades operativas de la Subdirección para la Infancia durante la vigencia 2022, en la cual se proyectó la realización de sesiones de concienciación; acogida; laboratorio de paz; encuentros con madres, padres y cuidadores; cuidado emocional y un cierre simbólico. Se planea efectuar la cualificación a partir de dos ciclos, uno que se desarrollará de marzo a junio y otro de julio a octubre, y el cierre se desarrollará en noviembre a fin de desarrollar 7 sesiones en cada ciclo.
Además, se convocaron dos (2) espacios donde se socializó la propuesta que se desarrollará con el talento humano de las unidades operativas ubicadas en siete (7) localidades del Distrito. El primer espacio se realizó el 18 de febrero con la participación del equipo implementador que construirá la metodología con la cual se desarrollarán las siete (7) sesiones proyectadas; el segundo espacio fue el 24 de febrero con el equipo de seguimiento y los referentes de infancia donde se contextualizó sobre la estrategia atrapasueños y los ciclos de cualificación que se llevarán a cabo en Suba, Engativá, Usaquén, Fontibón, San Cristóbal, Los Mártires y Santafé; así mismo, se intercambiaron contactos telefónicos con referentes de infancia a fin de contactarlas para concertar el inicio en el mes de marzo.</t>
  </si>
  <si>
    <t>En marzo, se socializó con las y los referentes de infancia de las Subdirecciones Locales para la Integración Social de Engativá, Fontibón, Santafé y Suba la metodología y dinámica con se realizará la cualificación para la atención de niñas, niños y adolescentes víctimas y afectados por el conflicto armado, el cual se estructuró en siete (7) encuentros, a saber: concienciación; acogida; laboratorio de paz; encuentros con madres, padres y cuidadores; cuidado emocional; y un cierre simbólico. En dichas localidades, se generaron los acuerdos para desarrollar el primer ciclo de la cualificación con la participación de 40 unidades operativas de atención integral a la primera infancia, infancia y adolescencia durante el periodo comprendido entre marzo y junio. Así mismo, se concertó con las y los referentes desarrollar el encuentro de concienciación en la primera semana de abril, en el cual se programarán de manera conjunta las fechas de los encuentros con las 40 unidades seleccionadas.</t>
  </si>
  <si>
    <t>PSS-7744-008</t>
  </si>
  <si>
    <t>Salas amigas de la familia lactante reconocidas en el Distrito.</t>
  </si>
  <si>
    <t xml:space="preserve"> Medir y monitorear el número de salas amigas de la familia lactante reconocidas en el Distrito.</t>
  </si>
  <si>
    <t>Implementación de los criterios establecidos para el reconocimiento de una sala amiga de la familia lactante en el Distrito.</t>
  </si>
  <si>
    <t>(No. de salas amigas de la familia lactante reconocidas en el Distrito durante el período / No. de salas amigas de la familia lactante programadas para evaluar en el Distrito durante el período) *100</t>
  </si>
  <si>
    <t>Actas de evaluación y reconocimiento</t>
  </si>
  <si>
    <t>Identificar en la base de datos oficial del equipo lactancia materna el número de salas amigas de la familia lactante reconocidas y dividirlo entre el número de salas amigas de la familia lactante programadas para evaluar durante el periodo.
El término salas amigas de la familia lactante reconocidas incluye salas reconocidas y con actualización del reconocimiento durante la vigencia dado que el proceso es el mismo y en ambos casos se emite un "reconocimiento".  
El denominador se registrará de manera anual pues depende de la implementación del procedimiento y el manual de la estrategia.</t>
  </si>
  <si>
    <t xml:space="preserve">Actas de verificación </t>
  </si>
  <si>
    <t>En enero, en cumplimiento de las medidas para reducir el contagio de la COVID-19 y avanzar en el regreso a la presencialidad direccionado por la Entidad, el equipo técnico de lactancia materna continuó el desarrollo de las acciones virtuales y presenciales enunciadas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 telefónica en lactancia materna y alimentación infantil saludable a familias usuarias de salas amigas de la familia lactante.
• Registro de información de acompañamientos telefónicos realizados por localidad en bases de datos.
• Seguimiento a los grupos de apoyo a la lactancia materna (GALM) a través del fortalecimiento técnico de los agentes educativos de entornos comunitarios en zonas rural y urbana de la ciudad.
• Acompañamiento a las salas amigas de la familia lactante en los entornos vida cotidiana, laboral, comunitario e institucional.</t>
  </si>
  <si>
    <t>En febrero, en cumplimiento de las medidas para reducir el contagio de la COVID-19 y avanzar en el regreso voluntario a la presencialidad direccionado por la Entidad, el equipo técnico de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a los grupos de apoyo a la lactancia materna (GALM), acompañamiento al GALM de la localidad de Suba coordinado por la líder comunitaria Jenny González y la sensibilización para la creación del grupo de apoyo comunitario del espacio rural Nazareth en la localidad de Sumapaz.
• Se acompañó a las salas amigas de la familia lactante en los entornos vida cotidiana, laboral, comunitario e institucional.
• Se adelantaron mesas de trabajo con los equipos jurídico y sistema de gestión de la Subdirección para la Infancia, así como, con la Subdirección de Nutrición de la Entidad y la Secretaría Distrital de Salud a fin de generar acuerdos en torno a la terminología de los manuales operativos de la estrategia salas amigas de la familia lactante.</t>
  </si>
  <si>
    <t>En marzo, en cumplimiento de las medidas para reducir el contagio de la COVID-19 y avanzar en el regreso a la presencialidad direccionado por la Entidad,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a los grupos de apoyo a la lactancia materna (GALM) en Ciudad Bolívar con la lideresa comunitaria y se acordó programar reunión de socialización sobre el proceso de conformación de GALM ya que cuenta con madres gestantes y lactantes de su comunidad.
• Se acompañó a las salas amigas de la familia lactante en los entornos vida cotidiana, laboral, comunitario e institucional.
• Se realizaron mesas de trabajo con diferentes áreas de la Secretaría Distrital de Integración Social y con variadas instituciones del sector salud a fin de actualizar los procedimientos y manuales del reconocimiento y actualización del reconocimiento de Salas Amigas de la Familia Lactante según la normatividad vigente en la materia. Es así que, por directriz del área jurídica, se cambian los términos “certificación” por “reconocimiento”, “cumplir” por “implementar” y “recertificación” por “actualización del reconocimiento”.</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</si>
  <si>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</si>
  <si>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</si>
  <si>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</si>
  <si>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</si>
  <si>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</si>
  <si>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</si>
  <si>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t>
  </si>
  <si>
    <t>Numerador: Reporte del Sistema Misional SIRBE por localidad.
Denominador: reporte del Sistema de Información y Registro de Servicios Sociales.</t>
  </si>
  <si>
    <t xml:space="preserve">En atención a lo definido en la “descripción del método de cálculo” se hará seguimiento al indicador a partir de febrero dado que los jardines infantiles privados inician servicio en la última semana de enero.    </t>
  </si>
  <si>
    <t>PSS-7744-011</t>
  </si>
  <si>
    <t>Niñas y niños de primera infancia atendidos en las modalidades jardines infantiles diurnos, nocturnos, casas de pensamiento intercultural y espacios rurales.</t>
  </si>
  <si>
    <t>Monitorear la atención de las niñas y los niños de primera infancia atendidos en las modalidades jardines infantiles diurnos, nocturnos, casa de pensamiento intercultural y espacios rurales.</t>
  </si>
  <si>
    <t>Diligenciamiento del Formato Ficha SIRBE y registro oportuno de su información en el Sistema Misional SIRBE.
Formalización del cupo asignado a niñas y niños de primera infancia en las modalidades jardines infantiles diurnos, nocturnos, casas de pensamiento intercultural y espacios rurales.</t>
  </si>
  <si>
    <t>(No. de niñas y niños de primera infancia que participan en jardines infantiles diurnos, nocturnos, casas de pensamiento intercultural y espacios rurales en el periodo / No. de cupos ofertados en jardines infantiles diurnos, nocturnos, casas de pensamiento intercultural y espacios rurales en el periodo) * 100</t>
  </si>
  <si>
    <t>Numerador: Sistema Misional SIRBE.
Denominador: directorio de servicios sociales Subdirección para la Infancia.</t>
  </si>
  <si>
    <t>Identificar en el reporte de la meta 2 remitido por la DADE el número de niñas y niños de primera infancia en estados: atendido, en atención y suspendido y dividirlo entre el número de cupos ofertados y su optimización en jardines infantiles diurnos, nocturnos, casas de pensamiento intercultural y espacios rurales del directorio de servicios sociales Subdirección para la Infancia en el periodo.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t>
  </si>
  <si>
    <t>Numerador: reporte de la meta 2 de las modalidades jardines infantiles diurnos, nocturnos, casas de pensamiento intercultural y espacios rurales, remitido por la DADE.
Denominador: directorio de servicios sociales Subdirección para la Infancia.</t>
  </si>
  <si>
    <t>En enero se atendieron 29.953 niñas y niños de primera infancia en las distintas modalidades, lo que equivale a un resultado para el indicador de 51% es decir cuarenta y nueve (49) puntos porcentuales debajo de la meta mensual, en razón al cierre de la vigencia anterior y ajustes graduales requeridos para iniciar la atención en las unidades operativas, así como, al avance progresivo en el registro de participantes en el aplicativo SIRBE y la activación de niñas y niños en estado de atención en jardines infantiles diurnos, nocturnos y casas de pensamiento intercultural. Además, se precisa que se generaron nuevas estrategias de atención en horarios adicionales en el marco del plan de rescate social.
Adicionalmente, se adelantaron acciones para promover la participación de las niñas y los niños, los procesos de corresponsabilidad con las familias a través del autocuidado y la protección en los hogares y en otros espacios; se efectuaron las gestiones correspondientes para mantener un número de colaboradoras y colaboradores acorde con la cobertura autorizada y/o ajustada a fin de cumplir los estándares técnicos de calidad para la educación inicial.
Se debe aclarar que la atención de niñas y niños inició el 18 de enero de 2022 a partir de la implementación de los esquemas: presencial en 254 unidades operativas y educación inicial en casa en 18 unidades operativas.
Así mismo, por medio de los convenios suscritos con Cajas de Compensación Familiar se operaron 36 jardines infantiles sociales, los cuales atendieron a las niñas y los niños a través de los siguientes esquemas: presencialidad en 34 y educación inicial en casa en 2. Además, por medio de convenios de asociación celebrados con Organizaciones sin Ánimo de Lucro se atendieron a las niñas y los niños en 42 jardines infantiles cofinanciados, los cuales prestaron servicio en presencialidad.</t>
  </si>
  <si>
    <t>En marzo, se atendieron 53.685 niñas y niños de primera infancia en las modalidades jardines infantiles, diurnos, nocturnos, casas de pensamiento intercultural y espacios rurales; lo cual equivales a un resultado del indicador de 85%, es decir, quince puntos porcentuales por debajo de la meta del indicador, en razón a los ajustes graduales requeridos para la operación de jardines infantiles diurnos, nocturnos, casas de pensamiento intercultural y espacios rurales; el ingreso progresivo de niñas y niños; y el traslado de las familias en el territorio a causa de su condición económicas y de empleo. Se proyecta avanzar de manera progresiva con la vinculación de niñas y niños a las modalidades.
Se precisa, que en los espacios rurales se realizó toma de medidas antropométricas y seguimiento al esquema de vacunación en corresponsabilidad con madres, padres y cuidadores. Por otra parte, se realizaron acciones de fortalecimiento del eje ambiental del proyecto educativo comunitario a través de las actividades: preparación del terreno y elaboración de eras para la siembra de perejil, cilantro, gladiolos, con el apoyo de algunas familias. Así mismo, en la unidad operativa Montaña de Colores se cosecharon las arvejas de la huerta con las niñas y los niños promoviendo las tradiciones culturales y campesinas de la ruralidad. 
Se continuó la implementación de acciones que promueven la participación de niñas y niños, los procesos de corresponsabilidad con las familias a partir del autocuidado y las gestiones para mantener el número de colaboradores acorde con la cobertura autorizada y/o ajustada a fin de cumplir los estándares técnicos de calidad para la educación inicial.
Adicionalmente, en el mes se implementaron el esquema de atención presencial en 334 unidades operativas y el de educación inicial en casa en 6 Jardines Infantiles; operaron a partir de convenios suscritos con Cajas de Compensación Familiar 36 jardines infantiles sociales que atendieron a niñas y niños a través de los esquemas: presencialidad 35 y educación inicial en casa 1; y por medio de convenios de asociación celebrados con entidades sin ánimo de lucro se atendieron a las y los participantes en 42 jardines infantiles cofinanciados, los cuales brindaron la atención de manera presencial.</t>
  </si>
  <si>
    <t>PSS-7744-013</t>
  </si>
  <si>
    <t>Gestantes, niñas y niños de primera infancia atendidos en las modalidades jardines infantiles diurnos (incluyendo horario adicional), nocturnos y creciendo juntos con recursos del plan de rescate social.</t>
  </si>
  <si>
    <t>Monitorear el número de gestantes, niñas y niños de primera infancia atendidos en las modalidades jardines infantiles diurnos (incluyendo horario adicional), nocturnos y creciendo juntos con recursos del plan de rescate social.</t>
  </si>
  <si>
    <t>Diligenciamiento del Formato Ficha SIRBE y registro oportuno de su información en el Sistema Misional SIRBE.
Formalización del cupo asignado a gestantes, niñas y niños de primera infancia en las modalidades jardines infantiles diurnos (incluyendo horario adicional), nocturnos y creciendo juntos.</t>
  </si>
  <si>
    <t>(No. gestantes, niñas y niños únicos atendidos en las modalidades jardines infantiles diurnos (incluyendo horario adicional), nocturnos y creciendo juntos con recursos del plan de rescate social durante la vigencia / No. de gestantes, niñas y niños que se proyecta atender con recursos del plan de rescate social) * 100</t>
  </si>
  <si>
    <t xml:space="preserve">Numerador: sistema misional SIRBE.
Denominador: documento proyección gestantes, niñas y niños que se atenderán con recursos del plan de rescate social.  </t>
  </si>
  <si>
    <t>Identificar por la variable id persona en su último estado actual (atendido, en atención y suspendido) a gestantes, niñas y niños únicos atendidos en las modalidades jardines infantiles diurnos (incluyendo horario adicional), nocturnos y creciendo juntos en unidades operativas que incluyan en su nemotecnia "RESO" o "RESCATE SOCIAL" o participantes con actuación de intervención "1010 rescate social subinfancia" atendidos en la unidad operativa Rayito de Luna durante la vigencia y dividirlo entre el número de gestantes, niñas y niños que se proyecta atender con recursos del plan de rescate social.</t>
  </si>
  <si>
    <t xml:space="preserve">Numerador: reporte sistema misional SIRBE.
Denominador: documento proyección gestantes, niñas y niños que se atenderán con recursos del plan de rescate social.  </t>
  </si>
  <si>
    <t>En marzo se atendieron 7,411 gestantes, niñas y niños de primera infancia en las modalidades jardines infantiles diurnos (incluyendo horario adicional), nocturnos y creciendo juntos con recursos del plan de Rescate Social, lo cual equivale a un resultado del indicador de 35% que obedece al ingreso progresivo de las y los participantes a las modalidades y a su constante traslado de lugar de residencia dada su vulnerable condición socioeconómicas.
Así mismo, se precisa que con los recursos del plan de Rescate Social se brindó atención a gestantes, niñas y niños de primera infancia cuyas condiciones socioeconómicas, culturales y familiares se vieron afectadas por los efectos adversos de la pandemia de la Covid-19. Dicha atención se brindó a las y los participantes a través de una oferta flexible y diferencial acorde con sus realidades y necesidades, favoreciendo sus dinámicas económicas y sociales para disminuir la pobreza; suministrando entornos protectores, cuidado calificado, apoyo alimentario, prácticas pedagógicas y promoción de la corresponsabilidad de las familias a fin de contribuir a la garantizar de sus derechos.
Adicionalmente, se efectuó la suscripción progresiva de convenios y contratos en las 19 localidades del Distrito, principalmente aquellas en las cuales se identificó mayor vulnerabilidad a fin de favorecer la operación de las modalidades jardines infantiles diurnos (incluyendo horario adicional), nocturnos y creciendo juntos.</t>
  </si>
  <si>
    <t>PSS-7745-001</t>
  </si>
  <si>
    <t>Población participante de los servicios sociales y apoyos alimentarios con clasificación de su estado nutricional.</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</si>
  <si>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</si>
  <si>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Calidad y oportunidad del dato de antropometría registrado</t>
  </si>
  <si>
    <t>(Número de participantes en atención en servicios sociales o apoyos alimentarios con clasificación del estado nutricional / Total de participantes en atención en servicios sociales o apoyos alimentarios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</si>
  <si>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</si>
  <si>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ACOMULADO DE LA VIGENCIA SERA EL PROMEDIO DE LOS CUATRO TRIMESTRES</t>
  </si>
  <si>
    <t xml:space="preserve">Base de datos del Total de participantes en atención en servicios sociales o apoyos de complementación alimentaria con clasificación del estado nutricional en la SDIS.           </t>
  </si>
  <si>
    <t>La información presentada corresponde a las bases de datos mensuales del  mes de enero con información de los participantes en atención, en el periodo se registraron 2873 datos de registros de peso y talla de participantes en atención entre el 1 de enero y 31 de enero de 2022, de estos, lograron ser clasificados de acuerdo a indicadores del estado nutricional 2857 datos, lo que equivale al 99,4% de los datos registrado en el periodo, la meta establecida para el indicador es del 100%.</t>
  </si>
  <si>
    <t>11/03/2022 No se generan observaciones respecto al análisis presentado en el seguimiento al indicador de gestión. Se deja las siguientes recomendaciones: se debe adelantar todas las acciones pertinentes para dar cumplimiento a la meta propuesta en este último trimestres de la vigencia y enviar los insumos para la actualización del indicador y se oficialice en la circular del mes de marzo. Está solicitud se hizo en la retroalimentación de enero y a la fecha no se ha cumplido.</t>
  </si>
  <si>
    <t>La información presentada corresponde a las bases de datos mensuales del  mes de enero a febrero con información de los participantes en atención, en el periodo se registraron 17961 datos de registros de peso y talla de participantes en atención entre el 1 de enero y 28 de febrero de 2022, de estos, lograron ser clasificados de acuerdo a indicadores del estado nutricional 17881 datos, lo que equivale al 99,5% de los datos registrado en el periodo, la meta establecida para el indicador es del 100%.</t>
  </si>
  <si>
    <t>La información presentada corresponde a las bases de datos mensuales del  mes de enero a marzo con información de los participantes en atención, en el periodo se registraron 68787 datos de registros de peso y talla de participantes en atención entre el 1 de enero y 31 de marzo de 2022, de estos, lograron ser clasificados de acuerdo a indicadores del estado nutricional 69500 datos, lo que equivale al 99,6% de los datos registrado en el periodo, la meta establecida para el indicador es del 100%.</t>
  </si>
  <si>
    <t>10/04/2022 No se encuentran evidencias cargadas en la carpeta de indicadores para validar la información cuantitativa reportada.
11/04/2022 Luego de revisar las evidencias no se generan observaciones y/o recomendaciones respecto al análisis presentado en el seguimiento al indicador de gestión.</t>
  </si>
  <si>
    <t>PSS-7749-001</t>
  </si>
  <si>
    <t xml:space="preserve">Personas atendidas en emergencia social, referenciadas a servicios sociales </t>
  </si>
  <si>
    <t>Monitorear la referenciación de población a servicios sociales</t>
  </si>
  <si>
    <t>Diligenciamiento correcto del formato seguimiento a la referenciación (FOR-PSS-086) de población por parte de los equipos locales</t>
  </si>
  <si>
    <t>(No. de personas atendidas en emergencia social, referenciadas a los servicios sociales en el periodo / No. de personas atendidas en Emergencia Social en el periodo) *100</t>
  </si>
  <si>
    <t>Formato seguimiento a la referenciación de población (FOR-PSS-086)
Reporte SIRBE personas atendidas en Emergencia Social</t>
  </si>
  <si>
    <t>Numerador:
1. Solicitar a los equipos locales la información registrada en el formato seguimiento a la referenciación de población (FOR-PSS-086) con corte mensual.
2. Sumar y totalizar los reportes de cada equipo local.
3. El dato se extrae del total de registros de la columna A de la base consolidada del formato de seguimiento a la referenciación de población (FOR-PSS-086)
Denominador:
4. Solicitar a la Dirección de Análisis y Diseño Estratégico -DADE- el reporte del número de personas atendidas en la modalidad de emergencia social del período a medir
5. Dividir el número de personas referenciadas entre el número de personas atendidas en la modalidad de emergencia social en el período y multiplicar por 100
Nota: Para el cálculo del indicador de la vigencia tanto el numerador como el denominador corresponderá a la sumatoria de los períodos.</t>
  </si>
  <si>
    <t>Base consolidada del formato de seguimiento a la referenciación de población (FOR-PSS-086)
Reporte SIRBE personas atendidas en Emergencia Social</t>
  </si>
  <si>
    <t>Durante el mes de enero  se continua con el proceso de referenciar a las y los ciudadanos que lo requirieron a los diferentes servicios y proyectos tanto de la Secretaria Distrital de Integración Social (SDIS) como del Distrito Capital,  a través del formato “Seguimiento a la referenciación de población (FOR-PSS-086)" de acuerdo con lo establecido en el procedimiento Orientación, Información y Referenciación (PCD-PSS-006) de la entidad, logrando fortalecer la atención a las personas que se encuentran en emergencia social.
Es importante anotar que, debido a la finalización de contratos y recomposición de los equipos locales e incluso contingencias (activación de bonos), algunos equipos locales  no pudieron realizar el proceso de referenciación de población. Es necesario entonces, continuar desde la coordinación del servicio, con el acompañamiento y apoyo a los equipos locales, frente al seguimiento y fortalecimiento del proceso de referenciación de población.</t>
  </si>
  <si>
    <t>14/03/2022 Se recomienda complementar la gestión realizada.
15/03/2022  No se generan más observaciones respecto al análisis reportado para el seguimiento del indicador.</t>
  </si>
  <si>
    <t xml:space="preserve">En el mes de febrero la atención y el proceso de referenciación a la población atendida se ha venido realizando de manera permanente tanto a los servicios de la Secretaria Distrital de Integración Social (SDIS)  como a otras entidades del orden distrital y nacional, siguiendo el procedimiento Orientación, Información y Referenciación (PCD-PSS-006) de la entidad. 
En este periodo, pese a las diferentes situaciones que ha tenido que afrontar el equipo tales como la reorganización de los mismos y la realización de contingencias en algunas localidades, se ha venido aumentando el número de referenciaciones en relación con el mes anterior. Al respecto y con el fin de impactar de manera positiva el indicador, se espera continuar reforzando el proceso de referenciación de la población que se atiende desde el servicio.
</t>
  </si>
  <si>
    <t>14/03/2022  No se generan observaciones respecto al análisis reportado para el seguimiento del indicador.</t>
  </si>
  <si>
    <t>Durante el mes de marzo se realiza el proceso de referenciación a las y los ciudadanos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este mes de marzo se evidencia un ligero aumento en el número de referenciaciones en comparación con el mes de febrero. 
Para el trimestre enero, febrero y marzo, se referenciaron a los diferentes servicios sociales internos y externos a 2.315 personas, de un total de 52218 personas atendidas en emergencia social en el mismo periodo, logrando así un 44%  de avance de la meta del indicador de gestión del servicio Respuesta Social.
Como se puede observar en los resultados del indicador, este presenta una ligera sobre ejecución que puede estar relacionada con registros de atenciones realizadas desde las modalidades de atención en Emergencia Social: Alojamiento Transitorio, Bono Apoyo Alimentario, Auxilio Funerario y Suministros que aún no han sido actualizadas en el Sistema de Registro de Beneficiarios para los Programas Sociales del Distrito (SIRBE) mediante los cambios de estado de los beneficios, lo que seguramente con posterioridad aumentara el número de personas atendidas en el servicio.</t>
  </si>
  <si>
    <t>08/04/2022 Se recomienda verificar la meta proyectada ya que el indicador presenta sobrecumplimiento, así como revisar la presentación y organización de  las evidencias que soportan la gestión del indicador. 
No se generan más observaciones respecto al análisis reportado para el seguimiento del indicador.</t>
  </si>
  <si>
    <t>PSS-7749-002</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</si>
  <si>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</si>
  <si>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</si>
  <si>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</si>
  <si>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</si>
  <si>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No controlado)
Reporte SIRBE de EDRAN Social con registro de población afectada (F05.)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</si>
  <si>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(Formato No controlado) diligenciados durante el mes.
3. El dato se extrae del total de registros de la columna A (# FAMILIAS 
ORIENTADAS) de la base consolidada del Formato de reporte de las orientaciones realizadas a las Familias atendidas en EDRAN social con registro de población afectada (F05). (Formato No controlado).
Denominador:
4. Solicitar a la Dirección de Análisis y Diseño Estratégico -DADE- el reporte del número de familias (núcleos) atendidas en EDRAN social con registro de población afectada (F05).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períodos.</t>
  </si>
  <si>
    <t>Base consolidada del Formato de reporte de las orientaciones realizadas a las Familias atendidas en EDRAN social con registro de población afectada (F05). (Formato No controlado)
Reporte SIRBE familias atendidas en EDRAN social con registro de población afectada (F05)</t>
  </si>
  <si>
    <t>En el mes de febrero se realizó orientación y se brindó información a familias afectadas por emergencias de origen natural o antrópico, en el marco de la Evaluación de Daños, Riesgo Asociado y Análisis de Necesidades en el ámbito social - EDRAN Social, para las que fue activada la Secretaria Distrital de Integración Social (SDIS) por el Instituto distrital de gestión de riesgo y cambio climático (IDIGER) y se les diligenció el formato de registro de población afectada (F05).
Dado que es el primer mes que se pone en funcionamiento el indicador, el equipo de Gestión del Riesgo se va adaptando gradualmente al proceso, orientando e informando a la comunidad afectada en una proporción similar, tanto para los servicios que ofrece la SDIS, como para los ofertados por otras entidades del Sistema Distrital para la Gestión de Riesgos y Cambio Climático.
Considerando que los requerimientos que plantea la resolución 0509 del 2021 al servicio, en particular el de generar respuesta integrales a la población atendida, se decide crear este indicador, el cual medirá las orientaciones que se haga a las familias atendidas y que se les haya diligenciado el formato de registro de población afectada (F05).</t>
  </si>
  <si>
    <t>Para el mes de marzo se realizó orientación a diferentes servicios sociales internos y externos a la Secretaría Distrital de Integración Social (SDIS) a 20 familias afectadas por emergencias de origen natural o antrópico, para las cuales se realizó la Evaluación de daños, riesgo asociado y análisis de necesidades en el ámbito social - EDRAN Social, con el diligenciamiento del formato de registro de población afectada (F05). El reporte de este mes muestra un ligero incremento con respecto al mes anterior lo cual constituye un dato importante que alimenta positivamente el indicador para el primer trimestre de la vigencia 2022.
El indicador PSS-7749-002 se creó con la Circular No. 007 del 28/02/2022 razón por la cual para el primer trimestre de la vigencia 2022 se reporta información acumulada de los meses febrero y marzo. Teniendo en cuenta lo anterior se reporta que para este periodo se realizó orientación a diferentes servicios sociales internos y externos a la Secretaria Distrital de Integración Social (SDIS) a 39 familias, de un total de 107 familias afectadas por emergencias de origen natural o antrópico,  para las cuales se realizó la EDRAN Social, con el diligenciamiento del formato de registro de población afectada (F05). Logrando así un 36% de avance de la meta del indicador de gestión del servicio Gestión del riesgo, este resultado indica una ligera sobre ejecución, que esta relacionada a factores como:
• El empoderamiento del equipo humano en las unidades operativas en la realización de la orientación.
• El seguimiento y acompañamiento realizado a los profesionales del servicio, por parte del equipo coordinador en relación con el diligenciamiento y consolidación de la información para el presente reporte.
• Las características particulares de las emergencias atendidas han permitido a los profesionales del servicio de Gestión del Riesgo realizar las respectivas orientaciones a las familias.</t>
  </si>
  <si>
    <t>PSS-7752-001</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</si>
  <si>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</si>
  <si>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</si>
  <si>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</si>
  <si>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</si>
  <si>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</si>
  <si>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t>Informe parcial de atención a niños y niñas con corte a la fecha</t>
  </si>
  <si>
    <t>15/03/2022 Revisar, debido a que el indicador es semestral no se debe reportar avance cuantitativo pero si cualitativo.
16/03/2022 No se generan más observaciones respecto al análisis reportado para el seguimiento del indicador.</t>
  </si>
  <si>
    <t>En los Centros Proteger se ha dado continuidad a la atención de niños,  niñas  y sus familias en el marco de la protección integral. Durante el mes de febrero de 2022 se dio continuidad a la modalidad de atención integral de niños y niñas con medida de ubicación institucional atendiendo el 100% de niños y niñas remitidos por autoridad competente. 
Durante este mes se atendieron un total de 192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15 niños y niñas lo cual muestra el trabajo de los equipos interdisciplinarios, se realizaron 25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</si>
  <si>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15/03/2022 Revisar, debido a que el indicador es semestral no se debe reportar avance cuantitativo. Adicionalmente se recomienda emplear la estructura sugerida para realizar el análisis mensual, por lo que se sugiere ser mas precisos en la información presentada.
16/03/2022 No se generan más observaciones respecto al análisis reportado para el seguimiento del indicador.</t>
  </si>
  <si>
    <t>En los Centros Proteger se ha dado continuidad a la atención de niños,  niñas  y sus familias en el marco de la protección integral. Durante los meses de enero, febrero y marzo de 2022 se dio continuidad a la modalidad de atención integral de niños y niñas con medida de ubicación institucional atendiendo el 100% de niños y niñas remitidos por autoridad competente. 
Durante los meses de enero, febrero y marzo de 2022 se atendieron un total de 192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15 niños y niñas lo cual muestra el trabajo de los equipos interdisciplinarios, se realizaron 25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</si>
  <si>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08/04/2022 Se recomienda revisar el análisis suministrado, ya que se debe reportar solamente el análisis mensual, es decir, marzo. Adicionalmente verificar las cifras y la información, ya que es muy similar  a la reportada en febrero.
13/04/2022 No se generan más observaciones respecto al análisis reportado para el seguimiento del indicador.</t>
  </si>
  <si>
    <t>PSS-7756-002</t>
  </si>
  <si>
    <t>Acciones de gestión asociadas al alistamiento para la entrega de bonos multicolor</t>
  </si>
  <si>
    <t xml:space="preserve">Monitorear el proceso de gestión para la entrega de bonos multicolor a personas LGBTI, con el propósito de identificar alertas tempranas para su implementación a través del servicio "Apoyos multicolor para personas de los sectores sociales LGBTI". </t>
  </si>
  <si>
    <t xml:space="preserve">Identificar los avances en la gestión para la implementación de la modalidad "Bono multicolor". </t>
  </si>
  <si>
    <t>(Número de acciones de alistamiento para la entrega de bonos multicolor gestionadas / Número de acciones de alistamiento para la entrega de bonos multicolor programadas en el periodo)* 100</t>
  </si>
  <si>
    <t>Documentos internos generados en el proyecto</t>
  </si>
  <si>
    <t>Para calcular el numerador se debe identificar las acciones de alistamiento para la entrega de bonos multicolor gestionadas, a través de la revisión de matrices, manuales, memorandos, bitácoras de parametrización, actas de reunión, bases de datos, protocolos, procedimientos y/o formatos de planeación operativa suministrados por el líder de los servicios del proyecto, la referente de planeación, la referente financiera, la líder SIRBE y gestora del Sistema de Gestión de la dependencia. 
Para obtener el denominador se toma la programación del proyecto y se identifica la cifra de acciones de alistamiento para la entrega de bonos multicolor programadas</t>
  </si>
  <si>
    <t>Informe de seguimiento a las acciones de  alistamiento para la entrega de bonos multicolor gestionadas</t>
  </si>
  <si>
    <t xml:space="preserve">En enero 2022 se cerró el proceso de entrega de bonos multicolor por finalización del contrato establecido desde la Dirección de Nutrición y Abastecimiento de la Secretaría Distrital de Integración Social. 
Desde la Subdirección para Asuntos LGBTI, se realizó una (1) reunión de lideres de proceso, con el fin de validar en el Sistema de Información Misional de la entidad, los estados de actuación asignados a cada uno de los bonos que fueron autorizados, con base en los criterios de ingreso establecidos en la resolución 0509 de 2021 de la Secretaría Distrital de Integración Social, para esta modalidad del servicio "Apoyos multicolor para personas de los sectores sociales LGBTI" del proyecto 7756 Compromiso Social por la Diversidad en Bogotá. 
Se espera que el nuevo contrato establecido desde la Secretaría Distrital de Integración Social para la entrega de bonos canjeables por alimentos, inicie a partir del mes de marzo o abril 2022. </t>
  </si>
  <si>
    <t>Durante el mes de febrero 2022, se realizó una (1) reunión de gestión con la Dirección de Nutrición y Abastecimiento de la Secretaría Distrital de Integración Social, con el fin de evaluar qué procesos o acciones internas se deben adelantar, para dar inicio al proceso de planeación y entrega de bonos multicolor a personas de los sectores sociales LGBTI.
Cabe resaltar que, la gestión de las dependencias para la entrega de bonos canjeables por alimentos, está sujeta al inicio del contrato establecido desde la Secretaría Distrital de Integración Social. Se espera que dicho contrato inicie entre los meses de marzo o abril del año 2022.</t>
  </si>
  <si>
    <t>11/04/2022 No se generan observaciones respecto al análisis y evidencias reportadas para el seguimiento del indicador.</t>
  </si>
  <si>
    <t>PSS-7757-001</t>
  </si>
  <si>
    <t>Circular N° 010 del 31/03/2022</t>
  </si>
  <si>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</si>
  <si>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</si>
  <si>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</si>
  <si>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</si>
  <si>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</si>
  <si>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</si>
  <si>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Para el mes de enero de 2022 se identificó que, uno de los principales factores de riesgo de habitabilidad en calle hace referencia a aquellos aspectos y dinámicas internas de cada persona, en este sentido, los discursos de los y las personas a las cuales se les aplicó el instrumento de tamizaje permitieron evidenciar que, los factores relacionados con la salud mental están altamente presentes especialmente frente a la baja autoestima, fluctuación de emociones, sentimientos de desprotección, soledad y baja tolerancia a la frustración. También se destacan como factores determinantes, aspectos relacionados con la presión de grupo, capacidad de toma de decisiones y aceptación de opiniones propias por parte de otros interlocutores.
Así mismo se destaca que, otro aspecto relevante en los factores de riesgo identificados, es el consumo problemático de sustancias psicoactivas legales o no, donde se evidenció policonsumo especialmente de mezclas entre el tabaco, alcohol, marihuana y bazuco.
En este sentido y según los análisis realizados se determina que, otros factores que han acercado a la población al riesgo de habitar la calle, son aspectos relacionados con la fragilidad de redes de apoyo, necesidades básicas insatisfecha y dificultad a la resolución de conflictos. Por otro lado, se ven enfrentados a riesgos relacionados con la cercanía a actividades delictivas, las cuales pasan por vía familiar, de amigos o personas de su entorno o contexto, aspectos estrechamente relacionados con factores individuales de codependencia y consumo de sustancias psicoactivas.</t>
  </si>
  <si>
    <t>La dinámica en los factores de riesgo de habitabilidad en calle, para el mes de febrero de 2022, presentó mayor incidencia en los factores relacionados con lo individual y lo eventual, en este sentido los discursos de los y las personas a las cuales se les aplicó el instrumento de tamizaje, permitió evidenciar que, los factores relacionados con fluctuación de emociones, sentimientos de desprotección, temor, soledad y baja tolerancia a la frustración, se encuentran presentes de forma reiterativa. En este sentido, los otros factores que inciden hacen referencia a la presión de grupo, el consumo problemático de sustancias psicoactivas legales o no con presencia de policonsumo y a la relación directa de haber afrontado situaciones relacionadas con violencia por conflicto armado, atención por centros de protección y cumplimiento de penas privativas de la libertad por actos delictivos.
Así mismo y en coherencia lo antes mencionado, se considera que otros de los factores principales que han acercado a la población, generando riesgo de habitar la calle, son aquellos asociados con pérdidas o duelos en relación con ruptura de vínculos de pareja y perdida por fallecimiento de familiares y/o personas que fueron fundamentales para la estabilidad emocional y/o económica de estas. Lo anterior también se refleja en las personas identificadas en riesgo, por la pérdida de empleo o de las actividades que les permitían el acceso a los recursos para la manutención propia o de su núcleo familiar y repercusión debido a las afectaciones por la emergencia sanitaria referente al COVID 19, enfatizando en la limitación por barreras de acceso a la atención medica en salud física y mental, relacionada con el virus u otras afectaciones.</t>
  </si>
  <si>
    <t>Para el mes de marzo y como reporte del primer trimestre del 2022, se obtiene un 92% de cumplimiento del indicador, traducido en cuarenta y nueve (49) personas en riesgo de habitar la calle atendidas mediante la estrategia, de un potencial de cincuenta y tres (53) personas identificadas en riesgo de habitar la calle. 
Lo anterior se obtiene mediante la consolidación de equipos territoriales por zonas sociales con enfoque interdisciplinar y las actividades de impacto realizadas a nivel distrital que produjeron un reconocimiento desde lo comunitario, social e institucional, permitiendo la ampliación de escenarios y el aumento en la identificación de personas en riesgo. Con estos aspectos se amplía la gama de posibilidades para la generación de oportunidades y diversificación de la oferta institucional pública y privada para la atención integral de la población.   
Teniendo en cuanta que, la meta del indicador es del 98% y cumplido el primer trimestre del año, nos encontramos seis (6) puntos porcentuales por debajo de la meta proyectada, con una tendencia anual constante.
Esta situación se origina por la dinámica en los factores de riesgo de habitabilidad en calle durante el trimestre, obteniendo mayor incidencia en aspectos relacionados con lo individual, familiar y de contexto, evidenciando que en la población de personas mayores predominan aspectos relacionados con presencia de ideas y pensamientos de baja probabilidad que la situación de vulnerabilidad mejore, percepción de disminución en las habilidades físicas y cognitivas, además de sentimiento de desprotección o abandonado por referentes que, en algunos caso, obedece a la pérdida de seres significativos por fallecimiento. Aunado a ello, hay desconocimiento de las entidades sociales y gubernamentales que pueden generar apoyo en situaciones de vulnerabilidad, por lo que la tendencia a gestionar apoyos y redes es escasa.</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</si>
  <si>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</si>
  <si>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</si>
  <si>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</si>
  <si>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</si>
  <si>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</si>
  <si>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</si>
  <si>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Ruta Individual de Derechos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</si>
  <si>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"2 INTERVENCION" durante el periodo de consulta, realizando la misma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</si>
  <si>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</si>
  <si>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 xml:space="preserve">Iniciando la medición de este indicador para la vigencia 2022, durante el mes de enero realizó seguimiento a los procesos establecidos con ciudadanas y ciudadanos habitantes de calle vinculados al Planes de atención Individual para el Desarrollo de Capacidades - PIDC durante el año 2021. Para ello, se realizó articulación con el eje de ampliación de capacidades y generación de oportunidades, en dos áreas fundamentales: el desarrollo de estudios de básica primaria y bachillerato, y la formación a nivel laboral. Así mismo, se adelantaron acciones conjuntas e interinstitucionales con la SDS para la atención en salud, en su mayoría por especialidades y con las registradurías locales para el proceso de identificación plena y tramite de solicitud de contraseña. Estos llevaron a cabo aportes valiosos para la atención integral de las personas vinculadas a PIDC, acompañándolas en el cumplimento de sus objetivos de trabajo.  
Por su parte, el equipo interdisciplinario brindó acompañamiento y orientación a nivel individual y grupal para el manejo de emociones, el fortalecimiento de redes familiares y sociales, así como a la mitigación de daños asociados a la vida en calle. Es importante resaltar que se ha logrado que, desde calle los ciudadanos y las ciudadanas habitantes de calle tomen la decisión de iniciar procesos institucionalizados para la deshabituación de la vida en calle y el fortalecimiento de un nuevo proyecto de vida, llevando a cabo el traslado de personas a la Comunidad de Vida El Camino y al Centro de Desarrollo Integral y Diferencial -Proyecto de Vida (CEDID-PV). </t>
  </si>
  <si>
    <t>Para el mes de febrero se continuó con la aplicación del instrumento de identificación de posibles planes de atención (PIDC). Lo anterior posibilitó la identificación de nuevas ciudadanas y ciudadanos habitantes de calle, para el desarrollo de sus capacidades y focalizar las acciones en los diferentes territorios. Durante este periodo de tiempo también se detectó que la gran mayoría de las atenciones ejecutadas correspondieron a personas de género masculino y por lo tanto, una minoría correspondió al género femenino. Así mismo, se evidenció participación comparativamente mayor en los planes de atención individual para el desarrollo de capacidades, por cuanto refiere a la población ubicada en la zona social del norte de la ciudad y un aumento significativo de la participación en la zona occidente.</t>
  </si>
  <si>
    <t>Durante este trimestre se inició con la identificación de posibles ciudadanos y ciudadanas habitantes de calle que evidenciaron interés por iniciar un proceso, dentro del plan de atención individual para el desarrollo de capacidades PIDC, a quienes se les realizó seguimiento y orientación desde el territorio, para evaluar el ejercicio de compromiso y corresponsabilidad. 
Así mismo, respondiendo a los perfiles ocupacionales que se llevaron a cabo en las localidades, se identificaron ciudadanos habitantes de calle que mostraron interés por culminar sus estudios de formación básica. Sin embargo, debido a que los colegios cercanos ya iniciaron ciclos y CIPREIA tiene inscripciones en el mes de junio, se realizan compromisos para iniciar estudios en el mes de junio y se llevarás a cabo acompañamientos en el desarrollo de capacidades cognitivas, que permitan crear hábitos de estudio y favorecer funciones ejecutivas. 
La medición de este indicador nos permite evidenciar un rezago del 20%, frente a la meta fijada en 70%, con una tendencia anual constante. Lo anterior obedece a la escasa identificación de personas potenciales para ser atendidas, situación que dificultó lograr una eficiencia en la atención mediante los planes de atención individual para el desarrollo de capacidades.
Sin embargo, se realiza articulación con los Centros Transitorios de Cuidado al Carretero que lidera la Unidad Administrativa Especial de Servicios Públicos – UAESP en las localidades de Los Mártires y Puente Aranda, en donde se acuerda realizar Jornadas móviles de Autocuidado y escucha activa. Además, se logra vincular en las Jornadas móviles de Autocuidado y escucha activa, a las Personerías locales y la oferta de los servicios brindados en las Casas de la Igualdad. Estos aspectos aportarán en la identificación de las ciudadanas y ciudadanos habitantes de calle para su atención mediante los planes de atención, siendo este el factor crítico de éxito para el indicador.</t>
  </si>
  <si>
    <t>PSS-7757-003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</si>
  <si>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</si>
  <si>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</si>
  <si>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</si>
  <si>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</si>
  <si>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Contacto y atención en calle - Educación en calle del SIRBE
Base de datos instrumento de mapa de actores sociales de la Subdirección para la Adultez</t>
  </si>
  <si>
    <t>El valor del numerador corresponde con el número de personas que participan en educación en calle como parte de la estrategia de abordaje comunitario (1. Ubicar y seleccionar en la parte superior de la pantalla la opción "Consultas". 2. Seleccionar la opción "Consulta información cursos" y luego "Cursos registrados" 3. Seleccionar el proyecto.  4. Desplegar la modalidad de "Contacto y atención en calle" y seleccionar la submodalidad "Educación en calle". 5. En actuación seleccionar "Educación en calle".  6. En la pestaña de "Información de cursos" se debe de diligenciar, en los espacios de filtros de fechas, en la opción que "Cuya fecha de inicio este entre" se debe diligenciar la fecha inicial de consulta. Y en el filtro "Cuya fecha de fin este entre" se debe diligenciar la fecha final de la consulta, los demás espacios de fecha no se deben de seleccionar. Las variables de consulta para esta pestaña son: actividad, código del curso, fecha fin, fecha inicio, nombre corto del CDS, nombre del curso, asistentes asignados e instructor. 7. Para conocer los asistentes a estos cursos se debe de seleccionar la pestaña de "Información de beneficiarios inscritos en curso y seleccionar las variables básicas de consulta como nombre, apellidos etc.).
El denominador hace referencia al número total de personas registradas en la base de datos de mapa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</si>
  <si>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</si>
  <si>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Para iniciar el año, en lo corrido del mes de enero de 2022 se avanzó en la identificación de motivos de conflicto en las 4 zonas sociales. Esto se dio a partir de la implementación de la guía de lecturas territoriales, la cual orienta el proceso de revisión documental y de antecedentes históricos sobre la presencia del fenómeno de la habitabilidad en calle en los distintos territorios. Adicionalmente, se realiza lectura territorial a través de la identificación y caracterización de actores sociales y comunitarios por medio de la herramienta ODK, la vinculación de estos actores sociales a los espacios de diálogo comunitario y el posicionamiento de los acuerdos derivados de los mismos en las mesas locales de habitabilidad en calle.</t>
  </si>
  <si>
    <t>Continuar con la implementación de los diálogos comunitarios sobre el fenómeno social de habitabilidad en calle, fue una de las actividades a las que se le dio continuidad durante el mes de febrero de 2022, gestión que tuvo como protagonistas a los actores vinculados a la estrategia que, en su mayoría, fueron miembros de la comunidad, líderes locales o barriales y/o miembros de organizaciones. También se pudo establecer un aumento en la participación de ciudadanos y ciudadanas habitantes de calle, siendo tan solo una minoría corresponde a actores relacionados con la institucionalidad. Lo anterior nos permite evidenciar un significativo avance en la transformación de imaginarios, la identificación de conflictos asociados al fenómeno, basados en las dinámicas de los territorios, aspectos claves para la formulación de planes de trabajo con acuerdos que permiten la mitigación de los posibles impactos negativos.</t>
  </si>
  <si>
    <t xml:space="preserve">Durante el mes de marzo del 2022, hubo continuidad en la implementación de los diálogos comunitarios sobre el fenómeno social de habitabilidad en calle, estos escenarios permitieron el intercambio de percepciones, emociones, inconformidades y necesidades, que conllevaron a la definición de acuerdos y compromisos para la transformación de esos imaginarios y conflictos asociados al fenómeno de habitabilidad en calle, desde un marco de corresponsabilidad entre los diferentes actores que confluyen en los territorios.
Como resultado de estos diálogos se logró identificar que, en las dinámicas de la ciudad, los mayores conflictos asociados al fenómeno de habitabilidad en calle hacen referencia a la relación con percepción de inseguridad, el uso del espacio público y la presencia de factores relacionados con la comercialización y consumo de sustancias psicoactivas legales o no.
</t>
  </si>
  <si>
    <t>11/40/2022 No se generan observaciones respecto al análisis reportado para el seguimiento del indicador.</t>
  </si>
  <si>
    <t>PSS-7757-004</t>
  </si>
  <si>
    <t>Servicios adaptados desde los enfoques diferencial, de género y territorial para la atención de ciudadanas y ciudadanos habitantes de calle o en riesgo de estarlo</t>
  </si>
  <si>
    <t>Medir el número de servicios adaptados bajo enfoque diferencial, de género y territorial para la atención de personas habitantes de calle o en riesgo de estarlo, a fin de generar insumos con miras a optimizar la oferta del proyecto 7757.</t>
  </si>
  <si>
    <t>Adaptar la prestación de los servicios, brindando una atención diferencial con enfoque de género y territorial.</t>
  </si>
  <si>
    <t>(Número de servicios adaptados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</si>
  <si>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</si>
  <si>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El denominador hace referencia al número de servicios que presta la entidad y que están en funcionamiento para la vigencia.</t>
  </si>
  <si>
    <t>Reporte del avance en la adaptación de los enfoques en los servicios en funcionamiento.</t>
  </si>
  <si>
    <t>Durante el mes de enero de 2022, se llevaron a cabo reuniones de seguimiento para evaluar los procesos adelantados frente al indicador. Así es como se propuso adelantar acciones de mejora para la medición durante el resto de la vigencia 2022. En coherencia, se definieron algunos ajustes a realizar en los instrumentos de recolección de información, los cuales den respuesta a los reportes que se adelantan de manera mensual y anual de acuerdo a los equipos que intervienen en dichos enfoques. 
Por lo anterior, se entabla comunicación permanente con los delegados de las modalidades y estrategias para alinear el reporte mensual de las acciones relacionadas con el indicador, en donde se sostiene comunicación a través del grupo y se comparte la matriz definida para el reporte del mes de enero y socializar el cronograma para los reportes del año 2022. 
Según los registros reportados por las modalidades, se cuenta con un total de treinta y dos (32) actividades relacionadas con los enfoques de género, diferencial y territorial, reportados por la Comunidad de vida El camino, Cedid-PV, Centro alta dependencia física mental o cognitiva, Centro para el desarrollo de capacidades para mujeres, Centro de atención sociosanitario Balcanes y Hogar de paso Bakatá. Dentro de las actividades reportadas en relación al enfoque de género, se encuentran machismo y feminismo, tipos de violencias, rutas de atención a violencias, dignidad menstrual, equidad de género, enfoque de género, violencia sobre la mujer en países en vía de desarrollo, equidad de género, prevención de violencias. Desde el enfoque diferencial se reportan grupo de apoyo LGBTI, prevención en violencia, interacción social con enfoque diferencial, enfoque diferencial, diversidad, activación de rutas de atención y prevención, coordinación motriz y estrategias de afrontamiento. Desde el enfoque territorial, se evidencian actividades como orientación geoespacial, interculturalidad, recorrido transmicable, como afecta el fenómeno de habitabilidad en calle a un territorio, territorio y roles, habitabilidad en calle y territorio.</t>
  </si>
  <si>
    <t>Para febrero de 2022 se llevaron a cabo reuniones, cuya finalidad fue evaluar los procesos de medición que se adelantan en relación al indicador. En estos espacios de evaluación se concluyó realizar ajustes a la herramienta ODK, con el fin de fortalecer el proceso, en articulación con los equipos que intervienen en la implementación de los enfoques de género, territorial y diferencial. 
Se recalca que, a través de los delegados de las modalidades, se continúe con la socialización de información que aporte a la apropiación de los enfoques desde los equipos de sus modalidades. En coherencia, se verificó el reporte de actividades que generan las modalidades y estrategias, evidenciando acciones en relación al enfoque de género, como salud e higiene menstrual, libre sexismo, enfoque de género, dignidad y desigualdad de género. Desde el abordaje con enfoque territorial se adelantan acciones relacionadas con temáticas como recorridos al centro histórico, habitabilidad en calle y territorio, mecanismos de participación ciudadana, derecho a la paz, georreferenciación, verdad y justicia. Es así como desde el enfoque diferencial se desarrollan acciones sobre ciclo vital vejez, sensibilización desde el enfoque diferencial, discapacidad desde las habilidades y capacidades.</t>
  </si>
  <si>
    <t xml:space="preserve">Para el mes de marzo se adelantaron mesas de trabajo con diferentes miembros del equipo técnico, el equipo de políticas y el eje de ampliación de capacidades y generación de oportunidades, con quienes se generaron propuestas de ajustes al instrumento de recolección de información, con el objetivo de optimizar y mejorar la información recolectada en relación al indicador. 
De otro lado, se realizaron los ajustes correspondientes y se socializaron, para posterior aprobación con el fin de dar continuidad a la medición del indicador y generar programación para la misma en las diferentes modalidades de atención.
</t>
  </si>
  <si>
    <t>Prestación de servicios sociales para la inclusión social</t>
  </si>
  <si>
    <t>PSS-7757-005</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</si>
  <si>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</si>
  <si>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</si>
  <si>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 xml:space="preserve"> 
Acciones promovidas desde las estrategias y modalidades frente a los procesos de inclusión social de los participantes.</t>
  </si>
  <si>
    <t>(Número de personas habitantes de calle y en riesgo de estarlo que participan en estrategias y modalidades y logran avances en sus planes de atención individual / Número de personas habitantes de calle y en riesgo de estarlo que participan en estrategias y modalidades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</si>
  <si>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</si>
  <si>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las estrategias y modalidades del proyecto con planes de atención individual activos.</t>
  </si>
  <si>
    <t>Informe del monitoreo y seguimiento a los procesos de inclusión social de personas atendidas en servicios y estrategias del proyecto.</t>
  </si>
  <si>
    <t xml:space="preserve">Como ejercicio de apertura del año 2022, durante el mes de enero se llevaron a cabo reuniones para la verificación y revisión de las estrategias utilizadas en la medición del indicador, de donde se identifica la necesidad de generar ajustes a los instrumentos de recolección de información, para lograr incorporar las características y particularidades de las diferentes modalidades y estrategias, teniendo como énfasis el concepto de inclusión social que se tiene desde el proyecto. Para esto, es necesario definir criterios de evaluación que permitan condensar y dar cuenta de la realidad de cada centro de atención, logrando un resultado verás a la hora de realizar la medición del indicador. 
Se programarán espacios de reunión para definir las estrategias y herramientas necesarios para el seguimiento del indicador y que, a través de estas, se logre medir los avances frente a la inclusión social de las y los ciudadanos.  </t>
  </si>
  <si>
    <t>Los espacios para la evaluación del indicador, fueron los protagonistas para el mes de febrero, logrando que se generen acuerdos para el ajuste al instrumento de recolección de información y la metodología de medición del mismo. Aspectos que permitirán evidenciar, de mejor manera, los avances de los procesos de inclusión social de las y los ciudadanos habitantes de calle y en riesgo de estarlo. Lo anterior se concreta mediante la creación mesas de trabajo para el ajuste a dicho proceso.</t>
  </si>
  <si>
    <t xml:space="preserve">Con el fin de afinar el accionar y promover las estrategias y modalidades, frente a los procesos de inclusión social de los participantes, durante el mes de marzo se llevaron a cabo mesas de trabajo donde se acordó incorporar ajustes al instrumento de medición de indicador, reformulando la metodología de recolección y ajustando el instrumento a los formatos e instrumentos que se implementan en las modalidades de acuerdo al umbral y decisión de la persona. 
Por lo anterior, se creó y ajustó el instrumento de recolección de información, además se socializa el mismo para ser implementado y definir su aplicación en las mediciones a realizar durante el 2022. </t>
  </si>
  <si>
    <t>PSS-7770-001</t>
  </si>
  <si>
    <t>Evaluar e identificar la cantidad de personas mayores que están siendo atendidas en el servicio de Apoyos Económicos, a partir de los cupos disponibles.</t>
  </si>
  <si>
    <t>Generar las acciones y procedimientos necesarios para garantizar los ingresos de personas mayores, en el marco de la rotación de cupos del servicio.</t>
  </si>
  <si>
    <t>* Sistema de Información y Registro de Beneficiarios (SIRBE) (A, B y B Desplazados).
* Informe de Balance del Programa Colombia Mayor (Cofinanciado).</t>
  </si>
  <si>
    <t xml:space="preserve">
Para el periodo reportado (mes de enero) el indicador logra un cumplimiento del 93% de acuerdo con lo programado para la vigencia 2022. Lo anterior teniendo en cuenta que en este periodo  se atendieron a 90.055 personas mayores que se encuentran activas en Apoyos Económicos.
</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</si>
  <si>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18/03/2022:
No se generan observaciones respecto al análisis reportado para el seguimiento del indicador.  </t>
  </si>
  <si>
    <t xml:space="preserve">
Para el periodo reportado (mes de febrero) el indicador logra un cumplimiento del 92% de acuerdo con lo programado para la vigencia 2022. Lo anterior teniendo en cuenta que en este periodo, se atendieron a 89.891 personas mayores que se encuentran activas en Apoyos Económicos.
</t>
  </si>
  <si>
    <t xml:space="preserve">18/03/2022:
No se generan observaciones respecto al análisis reportado para el seguimiento del indicador.  </t>
  </si>
  <si>
    <t xml:space="preserve">
Para el primer trimestre del año 2022, el indicador logró un cumplimiento del 94% de acuerdo con lo programado para lo corrido de la vigencia 2022. Lo anterior teniendo en cuenta que, hasta el mes de marzo de 2022, se atendieron a un total de 91.572. personas mayores. 
El 1% de no cumplimiento se debe a la rotación de las personas en el servicio, debido a las particularidades que el mismo presenta.</t>
  </si>
  <si>
    <t>PSS-7768-001</t>
  </si>
  <si>
    <t>Circular 013 de 28 de abril de 2021</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</si>
  <si>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</si>
  <si>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</si>
  <si>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</si>
  <si>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(Número acumulado de tareas en el plan de acción realizadas al periodo / Número acumulado de tareas programadas en el plan de acción al periodo)*100</t>
  </si>
  <si>
    <t>Plan de Acción Proyecto 7768 corresponde a los soportes relacionados en el Plan de Acción:
Matriz de Seguimiento, Documentos Técnicos,
Informes de proceso y  tablero de Control</t>
  </si>
  <si>
    <t xml:space="preserve">El numerador corresponderá al número total de tareas acumuladas que se realizaron al periodo y el denominador corresponderá al número total de tareas acumuladas y actuales programadas al periodo de reporte.
Nota: el resultado del indicador de gestión corresponderá al acumulado de tareas en la vigencia 
La cantidad de tareas programadas puede variar según las dinámicas propias del proyecto las cuales se verán reflejadas en plan de acción actualizado </t>
  </si>
  <si>
    <t xml:space="preserve">Reporte en Excel de los soportes programados para cada periodo. Este contendrá el listado de tareas con: fecha de creación de la tarea, fecha programada de ejecución, fecha de ejecución y observaciones
</t>
  </si>
  <si>
    <t xml:space="preserve">En el mes de enero no se tienen programadas tareas y soportes que den cuenta del avance del indicador </t>
  </si>
  <si>
    <t xml:space="preserve">16/03/2022 se recomienda actualizar el indicador de acuerdo a lo socializado en el comité de gestores </t>
  </si>
  <si>
    <t>16/03/2022 No se generan observaciones respecto al análisis reportado para el seguimiento del indicador.</t>
  </si>
  <si>
    <t>PSS-7770-002</t>
  </si>
  <si>
    <t>Relación de la Cantidad de Abonos Efectivos respecto a los Cupos Disponibles.</t>
  </si>
  <si>
    <t>Evaluar el total de Abonos Efectivos a las personas mayores, respecto del total de cupos disponibles en el servicio.</t>
  </si>
  <si>
    <t>(Número de Abonos Efectivos / Total de Cupos Disponibles) * 100</t>
  </si>
  <si>
    <t>Con la información de SIRBE, se toma el total de personas mayores que se encuentran en atención en los Apoyos Tipo A, B y B Desplazados y que se le realizó el abono. Para los tipo Cofinanciado, se toma la cantidad de personas que están en atención y cuyo pago fue programado en Nomina, de acuerdo con el balance referenciado por Colombia Mayor. La información de los cupos corresponde a la cobertura global.</t>
  </si>
  <si>
    <t>Para el periodo reportado (mes de enero) el indicador logra un cumplimiento del 97%, teniendo en cuenta que en el mes enero se realizó el giro de los apoyos económicos a 37.637 personas mayores de los apoyos tipo A, B, desplazados y se programaron en nómina a 49.896 personas mayores del apoyo económico cofinanciado D, lo cual permitió que un total de 87.533 personas mayores contarán con un apoyo económico de $130,0000 para cubrir alguna de sus necesidades básicas.</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</si>
  <si>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18/03/2022:
El total indicado no corresponde con el valor de la suma realizada entre 37.637 y 49.896, revisar. 
22/03/2022:
No se generan observaciones respecto al análisis reportado para el seguimiento del indicador.  </t>
  </si>
  <si>
    <t xml:space="preserve">Para el periodo reportado (mes de febrero) el indicador logra un cumplimiento del 97%, teniendo en cuenta que para este periodo se realizó el giro de los apoyos económicos a 37.333 apoyos económicos a  personas mayores de los apoyos tipo A, B, desplazados y se programaron en nomina a 49.985 personas mayores del apoyo económico cofinanciado D, lo cual permitió que 87.318 personas mayores contarán con un apoyo económico de $130.000 para cubrir alguna de sus necesidades básicas. </t>
  </si>
  <si>
    <r>
      <t xml:space="preserve">18/03/2022:
El total indicado no corresponde con el valor de la suma realizada entre 37.637 y 49.982, revisar. 
</t>
    </r>
    <r>
      <rPr>
        <sz val="10"/>
        <rFont val="Arial"/>
        <family val="2"/>
      </rPr>
      <t xml:space="preserve">
22/03/2022:
No se generan observaciones respecto al análisis reportado para el seguimiento del indicador.  
</t>
    </r>
  </si>
  <si>
    <t xml:space="preserve">Para el primer trimestre del año 2022, el indicador logró un cumplimiento del 97%, teniendo en cuenta que se realizó el giro de los apoyos económicos a 37.237 a personas mayores de los apoyos tipo A, B, desplazados y se programaron en nómina a 49.813 personas mayores del apoyo económico cofinanciado D, lo cual permitió que 87.050 personas mayores contaran con un apoyo económico de $130,0000 para cubrir alguna de sus necesidades básicas.
El 2% por encima de lo proyectado, se debe al efectivo seguimiento realizado por el servicio, lo que se traduce en disminución de personas mayores bloqueadas en el servicio.  </t>
  </si>
  <si>
    <t>PSS-7770-003</t>
  </si>
  <si>
    <t>Para el periodo reportado (mes de enero) se realizaron diferentes actividades en las unidades operativas, las cuales promovieron la participación de 17.896 personas mayores, al menos en 2 sesiones al mes, cada una de 2 horas, con quienes se iniciaron y realizaron procesos ocupacionales, asociativos y de desarrollo humano donde a través de la Modalidad Casa de la Sabiduría del Servicio Social Centro Día, se continúa con la atención integral interdisciplinaria y el desarrollo de las acciones definidas en la canasta mínima de la ley 1276 de 2009 que incluyen la entrega de apoyo alimentario, orientación psicosocial, desarrollo de actividades ocupacionales y productivas, recreativas, deportivas y culturales, gestión intersectorial para la atención primaria en salud, verificación del aseguramiento en salud y encuentros intergeneracionales, garantizando así las acciones que promuevan la permanencia de los participantes en el servicio social y vinculándolos a diferentes estrategias extramurales que fomenten los componentes y las líneas de acción para la atención integral.</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</si>
  <si>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No se generan observaciones respecto al análisis reportado para el seguimiento del indicador.  </t>
  </si>
  <si>
    <t>Para el periodo reportado (mes de febrero) se estableció dentro del ajuste al lineamiento del Servicio Social Centro Día, como  componentes, los siguientes: Ocupación Humana y el de participación y redes y Estilos de vida saludable, mediante los cuales se podrá evidenciar el abanico de oportunidades a las que pueden acceder las personas mayores en la unidad operativa. También se logró la parametrización en el sistema de información SIRBE, de dichos componentes, lo que permitirá observar el comportamiento de las asistencias y monitorear las tendencias de participación. 
Durante el mes de febrero de 2022 además se realizaron más de 920 actividades grupales relacionadas con ocupación, desarrollo humano, recreación, actividad física, deportiva, artística, interacción social y demás, garantizando la atención integral interdisciplinaria desde el inicio del proyecto de inversión a 24.487 personas mayores en el Servicio.</t>
  </si>
  <si>
    <t>18/03/2022:
No se generan observaciones respecto al análisis reportado para el seguimiento del indicador.</t>
  </si>
  <si>
    <t>Para el primer trimestre del año 2022, se beneficiaron 25,092 personas mayores en lo corrido del proyecto de inversión 7770. Se amplió la cobertura con la reubicación de la unidad operativa Monseñor Oscar A. Romero de la localidad Rafael Uribe Uribe, pasado de atender 520 personas a poner a disposición un total de 720 cupos en la nueva sede. Se mantiene focalización en las localidades de Antonio Nariño y Usme en el sector La Flora. Mediante la Estrategia Centro Día al Barrio se está culminando la fase de identificación, georreferenciación y caracterización en el lote 1 que acoge a las localidades de Suba, Engativá, Barrios Unidos y Usaquén. Mediante la resolución 0509 del 20 de abril de 2021 y su anexo modificado el 17 de dic de 2021 “Por la cual se definen las reglas aplicables a los servicios sociales, los instrumentos de focalización de las SDIS, y se dictan otras disposiciones”, se incluye el enfoque étnico en la priorización para el ingreso de las personas mayores al Servicio Social. 
Durante el mes de marzo se logró aumentar de 920 de más de 1.500 encuentros generacionales en las unidades operativas, a través de la Modalidad Casa de la Sabiduría del Servicio Social Centro Día, atendiendo integral e interdisciplinariamente a la población en desarrollo de las acciones definidas en el lineamiento general del servicio y en lo establecido en la canasta mínima de la ley 1276 de 2009, logrando una cobertura desde el inicio del proyecto de 25.092 personas mayores en 24 unidades operativas.</t>
  </si>
  <si>
    <t>PSS-7770-004</t>
  </si>
  <si>
    <t xml:space="preserve">Para el periodo reportado (mes de febrero), se realizaron 113 encuentros en la modalidad de Cuidado Transitorio orientados al autocuidado y dignificación de las personas mayores, donde se identificó que se contribuyó al fortalecimiento y establecimiento de hábitos salubres así como el aporte a la calidad de vida mediante la dignificación humana y descanso integral. Estos encuentros permitieron seguir potenciando las habilidades personales y grupales de las personas, sus habilidades motoras, mentales y físicas, se fortalecieron los hábitos saludables, las relaciones interpersonales. Así mismo, se impacto positivamente en las personas en tanto que se reforzó la dimensión comunicativa de la persona y en la construcción de identidad y valores de las persona mayor. </t>
  </si>
  <si>
    <t xml:space="preserve">Para el periodo reportado (primer trimestre del año 2022), han participado en actividades de autocuidado y dignificación 948 personas mayores conforme lo reportado en el sistema SIRBE. Para ello se llevaron a cabo 68 encuentros orientados al cuidado y dignificación de las personas mayores, a través de los cuáles se continúa fortaleciendo sus procesos de autonomía, independencia y reducción del daño. De igual forma, por medio de estos encuentros las personas mayores adquirieron herramientas para fortalecer sus vínculos, su corresponsabilidad, toma decisiones, autocuidado y hábitos saludables. Estos encuentros también continuaron fortaleciendo las habilidades motoras, mentales y físicas de las personas mayores, la promoción del buen trato y la prevención de las violencias.	
Frente a la evidencia es necesario precisar que el reporte se realiza con base en el reporte SIRBE, debido a que por el cambio en las condiciones en la prestación del servicio (pandemia COVID-19), ya no se tienen en cuenta los listados de asistencia. Esta actualización se verá reflejada en el siguiente seguimiento.
Cabe resaltar que las personas que se encuentran a la modalidad de Cuidado Transitorio, todas sin excepción participan en dichas actividades. </t>
  </si>
  <si>
    <t>Sistema de Información y Registro de Beneficiaros (SIRBE).</t>
  </si>
  <si>
    <t>PSS-7770-006</t>
  </si>
  <si>
    <t>Sistema de Información y Registro de Beneficiaros (SIRBE).
Se requiere parametrizar en el SIRBE la  actuación de intervención que responda a la etapa en que se encuentra el Plan de Atención Integral Individual, de cada persona mayor.
A todos los participantes se les registrará la actuación de intervención de acuerdo a su tiempo de permanencia en el servicio.</t>
  </si>
  <si>
    <t xml:space="preserve">Para el periodo reportado (mes de enero) las 1.958 personas participantes de la modalidad Comunidad de Cuidado contaron con un Plan de atención individual, lo cual ha permitido trabajar desde las necesidades y realidades propias de cada persona en pro de favorecer su calidad de vida y el ejercicio de sus derechos. Las personas mayores  contaron con un plan de atención individual y a través de estos se logró el reconocimiento individual de las habilidades, capacidades, potencialidades de las personas mayores, así como su desarrollo de la autonomía, la seguridad, la protección y el envejecimiento activo. </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</si>
  <si>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Completar la información faltante.
22/03/2022:
No se generan observaciones respecto al análisis reportado para el seguimiento del indicador.  </t>
  </si>
  <si>
    <t>Para el periodo reportado (mes de febrero), las 1.944 personas participantes de la modalidad Comunidad de Cuidado contaron con un Plan de atención individual, lo cual ha permitido trabajar desde las necesidades y realidades propias de cada persona en pro de favorecer su calidad de vida y el ejercicio de sus derechos. A través del plan de atención individual, el cuál está conformado por las fases de conociendo, planeando y actuando y donde se logró fomentar las habilidades de las personas mayores, sus potencialidades y capacidades individuales, potenciando de esta forma su autonomía, su autoimagen, lo anterior a partir de actividades y espacios que correspondan a los intereses de las personas desde su identidad cultural.</t>
  </si>
  <si>
    <r>
      <t xml:space="preserve">Para el periodo reportado (mes de marzo) </t>
    </r>
    <r>
      <rPr>
        <sz val="10"/>
        <rFont val="Arial"/>
        <family val="2"/>
      </rPr>
      <t xml:space="preserve">las 1.926 personas participantes de la modalidad Comunidad de Cuidado contaron con un Plan de atención individual (PAIIN). A partir de la implementación del PAIIN se ha continuado trabajando en sus distintas fases: conociendo, planeando y actuando. En estas fases se continúa fortaleciendo los procesos personales de cada persona mayor en cada uno de los componentes de la atención: ocupación humana, cuidado integral, familia, participación y redes. </t>
    </r>
  </si>
  <si>
    <t xml:space="preserve">08/04/2022:
El indicador es de medición semestral, por lo tanto no se deben reportar cifras ni evidencias, eliminar las evidencias de este indicador.
20/04/2022:
No se generan observaciones respecto al análisis y evidencias reportados para el seguimiento del indicador.  </t>
  </si>
  <si>
    <t>PSS-7770-007</t>
  </si>
  <si>
    <t>Implementar la Política Pública Social para el Envejecimiento y la Vejez (PPSEV), desde las acciones que corresponden al Sector de Integración Social.</t>
  </si>
  <si>
    <t>Desarrollo de  procesos de articulación dentro de los servicios y estrategias de atención, para dar cumplimiento a los lineamientos de la PPSEV.</t>
  </si>
  <si>
    <t>(Número de actividades del Plan de Acción ejecutadas / Número de actividades del Plan de Acción programadas) * 100</t>
  </si>
  <si>
    <t>* Plan de Acción. 
* Seguimiento al proyecto de inversión (SPI).</t>
  </si>
  <si>
    <t>Se realizará una programación anual de las actividades contempladas dentro del Plan de Acción, haciendo su correspondiente seguimiento.</t>
  </si>
  <si>
    <t>Para el periodo reportado (mes de enero) por parte del equipo de política pública se realizó la proyección de la Mesa técnica de Envejecimiento y Vejez donde se abordó el proceso de seguimiento al Plan de Acción de la PPSEV. Como resultado se programó en articulación con la Secretaría Distrital de Planeación el asesoramiento técnico en materia de ingreso y cargue de información del Sistema de Seguimiento y Evaluación de las Política Públicas-SSEPP, el cual será el instrumento para reportar el avance del Plan de Acción de la PPSEV. Cabe resaltar, que, tanto la SDIS como el resto de sectores se encuentran en un proceso de armonización para el uso del sistema, por lo que se requerirá un asesoramiento permanente por parte de la Secretaría Distrital de Planeación en esta materia</t>
  </si>
  <si>
    <t xml:space="preserve">Para el periodo reportado (mes de febrero), se realizaron dos mesas técnicas los días 2 y 16 de febrero, así como la primera sesión del Comité Operativo de Envejecimiento y Vejez el 22 de febrero, espacios donde se abordó el tema de proceso de seguimiento al Plan de Acción de la PPSEV. Como resultado, se establece la necesidad de mantener una comunicación permanente para realizar adecuadamente los reportes de información dado que aún la SDIS y los distintos sectores se encuentran en el proceso de asignación de usuarios. Así mismo en la sesión del 16 de febrero se preparó la sesión del Comité Operativo de Envejecimiento y Vejez realizado el  22 de febrero, en esta sesión se presentó el Plan de Acción de la PPSEV aprobado, el proceso de seguimiento al mismo,  el Plan de Cualificación de los Consejos Distrital y Local de Sabios y Sabias y el Plan de trabajo del COEV durante la vigencia. </t>
  </si>
  <si>
    <t xml:space="preserve">18/03/2022:
Completar la redacción faltante.
22/03/2022:
No se generan observaciones respecto al análisis reportado para el seguimiento del indicador.  </t>
  </si>
  <si>
    <t xml:space="preserve">Durante el primer trimestre del año 2022, se realizaron para el mes de febrero dos mesas técnicas los días 2 y 16 de febrero, así como la primera sesión del Comité Operativo de Envejecimiento y Vejez el 22 de febrero, espacios  donde se abordó el proceso de seguimiento al Plan de Acción de la PPSEV, así como se aprobó el plan de trabajo del COEV para el presente año. Par el mes de marzo se realizaron dos mesas técnicas, los días 2 y 16 de marzo. En la primera fecha, se abordó la conmemoración del Día Internacional de la Mujer Trabajadora, se socializaron el Plan de Trabajo del Comité Operativo de Envejecimiento y Vejez (COEV), los avances en la Ruta de Atención Integral para las Personas Mayores (RAIM), se presentó además la oferta de los Beneficios Económicos Periódicos (BEPS) por parte de la Secretaría de Cultura y finalmente, se brindaron precisiones sobre los usuarios del Sistema de Seguimiento y Evaluación de las Políticas Públicas. En la segunda fecha se abordaron los siguientes temas: Presentación por parte del Ministerio de Salud sobre el proceso de actualización de la Política Nacional, ajustes al plan de acción de la PPSEV y el reporte del primer trimestre de las acciones del plan de acción y capacitación por parte de la Subdirección para las familias con relación a la oferta de servicios de comisarías de familia. En la actualidad, la centralidad la ha ocupado el proceso de reporte de la implementación del plan de acción de la PPSEV, por lo cual se han realizado mesas de trabajo con Secretaría de Hábitat, Secretaría de Cultura, Secretaría de Salud, IPES, IDPAC y Secretaría de la Mujer, así como con los/las líderes de todos Servicios Sociales de la Subdirección para la Vejez. En síntesis, se realizaron 4 mesas técnicas y una (1) sesión del Comité Operativo de Envejecimiento y Vejez. </t>
  </si>
  <si>
    <t>PSS-7770-008</t>
  </si>
  <si>
    <t>Establecer cuántas personas participan de las Redes de Cuidado Comunitario.</t>
  </si>
  <si>
    <t>Desarrollo de estrategias y acciones por parte de los gestores territoriales, para la identificación y vinculación de personas en las Redes de Cuidado Comunitario.</t>
  </si>
  <si>
    <t>(Número de personas participantes de la Redes de Cuidado Comunitario / Número de personas identificadas para participar en Redes de Cuidado Comunitario) * 100</t>
  </si>
  <si>
    <t>Instrumento de identificación de personas y seguimiento al proceso de participación.</t>
  </si>
  <si>
    <t>Se cuenta como persona vinculada a una Red de Cuidado Comunitario, aquella que participa en al menos el 75% de las líneas de acción. Se contará con un instrumento para realizar el registro y verificación.</t>
  </si>
  <si>
    <t>Para el periodo reportado (mes de enero) la estrategia de Redes de Cuidado Comunitario cuenta con 10 localidades dinamizadas y un total de 4.124 personas participantes en el marco de la prevención de violencias contra personas mayores, con corte a 30 de enero de 2022. Se proyecta un cambio en la forma en que la Estrategia de Redes de Cuidado Comunitario interactúa en los territorios desde los Centros Día Casa de la Sabiduría con el fin de crear redes de cuidado comunitario en el marco de acciones articuladas con el Sistema Distrital de Cuidado.</t>
  </si>
  <si>
    <t xml:space="preserve">14/03/2022: Al día de hoy el proyecto no ha realizado actualización de sus indicadores  para la vigencia 2022, se sugiere realizar la misma lo antes posible. Por otro lado, se debe ajustar la redacción del análisis correspondiente ya no que no está teniendo en cuenta la estructura sugerida para este fin.
17/03/2022:
Completar la información faltante.
22/03/2022:
No se generan observaciones respecto al análisis reportado para el seguimiento del indicador.  </t>
  </si>
  <si>
    <t>Para el periodo reportado (mes de febrero), para la implementación territorial de la estrategia de Redes de Cuidado Comunitario, se ajustó la estructura de operación territorial y el despliegue de la estrategia en articulación con las unidades operativas de la modalidad Casa de la Sabiduría y la estrategia Centro día al Barrio, de tal manera que, se identificó claramente la población objetivo a atender en el servicio Centros Día y en los territorios para la conformación de Redes de Cuidado; adicionalmente, se incluyeron elementos claves para el desarrollo de la estrategia en el marco del SIDICU, lo que permitirá fortalecer las líneas de acción del Lineamiento Técnico y realizar una correcta distribución del talento humano en el territorio.                                                                           Se mantiene una población de 4.124 personas.</t>
  </si>
  <si>
    <t>Para el periodo reportado (primer trimestre del año 2022), se atendieron a 4.124 personas participantes de las redes de cuidado comunitario logrando la aprobación de la estructura de la operación en territorios en articulación con la modalidad casa de la sabiduría del Servicio Social Centro Día por parte de la Subdirección para la Vejez, lográndose el desarrollo de la identificación de la población a integrarse a partir de 4 espacios de trabajo así:  
*Somos Red de Cuidado* (personas mayores solas o familias unipersonales) pertenecientes a las Casas de Sabiduría.
*Escuela de Familias - A cuidar se aprende* (Familias y cuidadores de personas mayores o personas mayores cuidadoras) de las personas mayores de las Casas de la Sabiduría.
*SIDICU*:  La Estrategia de Redes de Cuidado Comunitario asumirá la gestión del Sistema Distrital del Cuidado en el Servicio Centro Día, mediante la articulación, referenciación y acompañamiento de cuidadores a los servicios de la Manzana del Cuidado
*Acciones afirmativas* con población indígena, afro, palenquera, raizal y ROM, en las localidades definidas. 
Adicionalmente, se identificaron organizaciones sociales interesadas en aportar a los procesos de cuidado de las personas mayores y se vincularon e iniciaron actividades en articulación con la Estrategia Centro Día al Barrio un total de 73 personas nuevas en las localidades de Ciudad Bolívar (37), Engativá (19) y Teusaquillo (17), mediante procesos de referenciación y acompañamiento del equipo en los territorios. Los grupos con los que se venía trabajando en 2021, se referenciaron durante este mes, dando a conocer los beneficios de la Estrategia Centro Día al Barrio y realizando acompañamiento para su inclusión y en la misma, fortaleciendo su autonomía y brindando mayores oportunidades para mejorar su calidad de vida y prevenir el abandono social y familiar, al que se ven expuestos.</t>
  </si>
  <si>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Falta mencionar porqué no se logró el cumplimiento del 100% de la meta y que se está haciendo para lograrlo. En cuanto a las evidencias adjuntas no se pueden identificar en las mismas, las cifras reportadas, revisar. Recuerden que las evidencias definidas son: * Instrumento de identificación y seguimiento.
* Informe de resultados y balance y en estas deben estar estas cifras (tanto el programado, como el ejecutado).
20/04/2022:
No se generan observaciones respecto al análisis y evidencias reportados para el seguimiento del indicador.  </t>
  </si>
  <si>
    <t>PSS-7770-009</t>
  </si>
  <si>
    <t>Número de localidades con Redes de Cuidado Comunitario dinamizadas</t>
  </si>
  <si>
    <t>Determinar cuántas localidades de Bogotá cuentan con Redes de Cuidado Comunitario</t>
  </si>
  <si>
    <t>Desarrollo de estrategias y acciones por parte de los gestores territoriales, para la identificación y vinculación de personas en las Redes de Cuidado Comunitario</t>
  </si>
  <si>
    <t>Informe de dinamización de redes de cuidado comunitario</t>
  </si>
  <si>
    <t>El calculo del indicador se obtiene del seguimiento de los planes de acción local que cada localidad formula e implementa.
Se entiende como cumplido cuando se ha implementado mínimo 3 de las 4 de las líneas de acción establecidas en las localidades determinadas. Esta información se documenta en el Informe de dinamización de redes de cuidado comunitario.
El avance será progresivo a lo largo de la vigencia, contando a final del año con las localidades dinamizadas.</t>
  </si>
  <si>
    <t>Para el periodo reportado (mes de enero) la estrategia de Redes de Cuidado Comunitario ha dinamizado procesos en las localidades de Suba, Engativá, Teusaquillo, Kennedy, Bosa, Ciudad Bolívar, Los Mártires, Chapinero, Santa Fe y Candelaria, a partir de las intervenciones pedagógicas y culturales que permiten la apropiación del cuidado colectivo, así mismo se proyecta un ajuste que permita la continuidad de procesos entorno a Redes de Cuidado desde los Centros Día Casa de la Sabiduría.</t>
  </si>
  <si>
    <t xml:space="preserve">Para el periodo reportado (mes de febrero), la estrategia de Redes de Cuidado Comunitario ha realizado  procesos enfocados en la generación de lineamientos y articulación con los Centros Día - Casa de la Sabiduría, con el fin de lograr la armonización y apropiación de cuidado colectivo en las localidades de Suba, Engativá, Teusaquillo, Kennedy, Bosa, Ciudad Bolívar, Los Mártires, Chapinero, Santa Fe y Candelaria, </t>
  </si>
  <si>
    <t>08/04/2022:
No se generan observaciones respecto al análisis reportado para el seguimiento del indicador.</t>
  </si>
  <si>
    <t>PSS-7771-001</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</si>
  <si>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</si>
  <si>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</si>
  <si>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</si>
  <si>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</si>
  <si>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</si>
  <si>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</si>
  <si>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</si>
  <si>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 xml:space="preserve">Dado el cuarto pico de la pandemia derivada por la emergencia COVID 19 en el mes de enero, el equipo de la estrategia de fortalecimiento a la inclusión EFI de la Subdirección para la Discapacidad, adelanta la fase preparatoria para la implementación de los ejercicios de sensibilización para la vigencia 202, mediante la identificación de posibles participantes entre ellas entidades públicas y privadas, ciudadanía en general a las cuales realizar estos procesos de sensibilización, revisión y ajuste de la metodología, asignación de responsables, entre otros aspectos. </t>
  </si>
  <si>
    <t>14/03/2022 se recomienda actualizar el indicador de acuerdo a lo socializado en el comité de gestores, adicionalmente se recomienda especificar las actividades que se realizaron  en la fase preparatoria en el mes de enero.</t>
  </si>
  <si>
    <t>En el mes de febrero se adelantan ejercicios de sensibilización y toma de conciencia con Centros Crecer Usaquén, Campo Alegre - Calandaima, Puente Aranda, Vista Hermosa, Tejares, Arborizadora Alta, Jardín Infantil Serranías, Estrategia Móvil - Subdirección para la Infancia, Subdirección Local Rafael Uribe Uribe, Alimentación Integral, Colegio Class Sede B y C, Secretaría Distrital de Hábitat, Hogar El Camino - Subdirección para la Adultez entre otras, lo anterior con el propósito de seguir transformando los imaginarios existentes sobre la discapacidad y reducir barreras actitudinales hacia las personas con discapacidad.</t>
  </si>
  <si>
    <t xml:space="preserve">A corte 31 de marzo se han  realizado 1301 ejercicios de sensibilización y toma de conciencia dirigidos a entidades públicas, privadas y ciudadanía en general para avanzar en la transformación de imaginarios frente a la discapacidad y reducir barreras actitudinales hacia las personas con discapacidad., es de resaltar los ejercicios adelantados con BANCOS DAVIVIENDA, AGRARIO, AV VILLAS, CENTROS CRECER, JARDINES INFANTILES, COLEGIOS E INSTITUCIONES DE EDUCACIÓN DISTRITAL, ESCUELA SUPERIOR DE ADMINISTRACION PUBLICA,  POLITECNICO GRANCOLOMBIANO, SENA, SECRETARIA DISTRITAL DE HABITAT, UNIVERSIDAD NACIONAL DE COLOMBIA  entre otras. 
Es así como se logra un cumplimiento del 87% frente a lo programado durante el periodo gracias al trabajo que viene realizando el equipo de la Estrategia de Fortalecimiento para la Inclusión EFI, </t>
  </si>
  <si>
    <t xml:space="preserve">7/04/2022.  No se generan observaciones respecto al análisis reportado para el seguimiento del indicador
Se recomienda actualizar el indicador de acuerdo a lo socializado en el comité de gestores </t>
  </si>
  <si>
    <t>PSS-7771-002</t>
  </si>
  <si>
    <t>Circular N° 046 del 21/10/2021</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</si>
  <si>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</si>
  <si>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</si>
  <si>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</si>
  <si>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</si>
  <si>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</si>
  <si>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</si>
  <si>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</si>
  <si>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En el mes de Enero se inicia el proceso de articulación y gestión para la vinculación de personas con discapacidad y cuidadores-as en entorno productivo, lo anterior como resultado del trabajo que adelanta el equipo de la estrategia de fortalecimiento a la inclusión EFI de la Subdirección para la Discapacidad, logrando  articulación con HOTEL B3 VIRRREY- UNITA HOTELS CORP COLOMBIA</t>
  </si>
  <si>
    <t xml:space="preserve">14/03/2022 se recomienda actualizar el indicador de acuerdo a lo socializado en el comité de gestores </t>
  </si>
  <si>
    <t>En el primer trimestre se logran 86 procesos de gestión para la inclusión de personas con discapacidad y cuidadores en los entornos educativo y productivo, de las cuales se destaca con: SEGURIDAD MARBELLA LTDA, CATERING SERVICES,  SECRETARIA DISTRITAL DE DESARROLLO ECONOMICO, SEGURIDAD CELTA, UNIDAD DE MANTENIMIENTO VIAL, IED CIUDAD DE VILLAVICENCIO, IED COLEGIO CHARRY, IED FEDERICO GARCIA LORCA SEDE B, , IED FRANCISCO ANTONIO ZEA, COLEGIO DISTRITAL GUSTAVO RESTREPO SEDE C, SUBDIRECCION LOCAL PARA LA INTEGRACION SOCIAL DE ENGATIVA, IED MANUELA AYALA DE GAITAN, SIERRA NEVADA HAMBURGUESAS,  IED REPUBLICA BOLIVARIANA DE VENEZUELA, INSTITUCIÓN EDUCATIVA DISTRITAL LA VICTORIA, IED COLEGIO ALMIRANTE PADILLA, COLEGIO COLOMBO JAPONES,  ALCALDIA LOCAL MARTIRES, IED FERNANDO MAZUERA VILLEGAS, UNIVERSIDAD LA GRAN COLOMBIA, IED JULIO GARAVITO ARMERO SEDE C</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</si>
  <si>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</si>
  <si>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</si>
  <si>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el proyecto,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</si>
  <si>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</si>
  <si>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</si>
  <si>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los servicios, estrategias y equipo de política a cargo del proyecto,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</si>
  <si>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los servicios, estrategias y equipo de política en la matriz de registro acciones de articulación  y se cruza con el número de acciones de articulación gestionadas por  cada servicio, estrategia del proyecto y equipo de política del proyecto.  
Nota: el reporte acumulado corresponde a la suma de los valores reportados en el trimestre.</t>
  </si>
  <si>
    <t>Porcentaje </t>
  </si>
  <si>
    <t>1. Matriz de registro acciones de articulación transectorial
2. Actas de reunión</t>
  </si>
  <si>
    <t>Dentro de las articulaciones adelantadas por Centros Avanzar en el mes de enero se destacan las efectuadas en  los entornos educativo, recreativo, cultural y deportivo con  Secretaria de Educación Distrital, Centro de Atención Distrital para la Inclusión Social - CADIS, SENA, en entorno recreativo con Instituto  Distrital  para  la  recreación  y  el  deporte(IDRD).  Parques San  Andrés y Gilma Jiménez, CDC La Victoria, Transmilenio S.A, Biblioteca Pública La Victoria y Museo de Bogotá entre otras. 
La modalidad Centros Crecer realiza articulaciones en el período de reporte con Universidad Pedagógica Nacional, Fundación Caritas Kids  y se da inicio además a las búsquedas activas de articulaciones con entidades externas como CADIS, CREA, IDRD, IDARTES, para fortalecer procesos ocupacionales que puedan culminar  en vinculación ocupacional de los participantes en los diferentes entornos. 
En  el  marco  de  los  procesos  de  inclusión  liderados  por  el  Centro  Renacer  en  el  entorno  educativo,  se  realizó  articulación  con Instituciones  Educativas  Distritales  y  por  convenio,  estableciendo  compromisos  para  el  inicio  del  período  académico  de  doce (12)  niños, niñas  y  adolescentes,  definición  de  horarios  escolares,  socialización  e  implementación  de  protocolos  de  bioseguridad  para  la prevención de COVID 19, no se llevaron a cabo salidas pedagógicas para goce y disfrute de la ciudad, por causa del incremento de casos de COVID 19 en la ciudad (cuarto pico de la pandemia). 
La modalidad Centros Integrarte Atención Externa realiza articulaciones  en entorno educativo con la Casa de la Participación, Bibliotecas Virgilio Barco, Lagos de Timiza  y la Victoria ; Humedal el Salitre, Colegio Integrado de Fontibón, Casa de la igualdad de oportunidades, CDC Tunjuelito, CADIS, Universidad Nacional de Colombia - Escuela de Género: “Mujeres Imparables”, MinTIC - Proyecto iniciativas sociales, SUBRED INTEGRADA DE SERVICIOS DE SALUD SUROCCIDENTE, en el entorno cultural Escuela de Carabineros de Bogotá, Parques: San Luis, Atahualpa, La Serena, Villa Mayor y Cuidad Montes, Secretaria Distrital de Medio Ambiente  Coliseos Jazmín y Castilla y en entorno productivo con Plastiluchos, Plaza de mercado del 07 de agosto, Se continua con articulación con empresa MarPrint SAS para práctica en taller extramural en ambientes normalizados. Desarrollo Social Bosa Subdirección Local Laureles. 
En los Centros Integrarte atención interna es de resaltar las siguientes articulaciones para la inclusión de los participantes 
Educativo: Se realizó la matricula de las personas con discapacidad que para el 2022 realizarán procesos educativos en los colegios. 
Recreativo y Deportivo : No  se realizan  articulaciones  con  el IDRD para  la  apertura  de  espacios y  actividades  a  nivel  recreativo,  dado  que  se encuentran en proceso de contratación.  
Productivo: No se desarrollan eventos deportivos debido al cuarto pico por pandemia Covid-19.</t>
  </si>
  <si>
    <t xml:space="preserve">En el periodo de reporte Centros Crecer realiza  articulaciones para promover la inclusión de los participantes, sus familias y cuidadores(as) en diferentes entornos, con entidades como: BATUTA, CENTRO DIA PALABRAS MAYORES, SUBRED CENTRO ORIENTE, ESAP, IDRD - ESCUELAS DE FORMACIÓN, JARDIN BOTANICO, BIBLIORED, BEST BUDDIES, FUNDACION FE, UNIVERSIDAD ANTONIO NARIÑO, TRANSMILENIO - GRUPO TRANSMICHIQUIS, ESCUELA COLOMBIANA DE REHABILITACIÓN, para un total de 66 articulaciones durante el trimestre. 
En Centros Avanzar se realiza seguimiento a la inclusión escolar de los participantes, a través de comunicación con referentes familiares como parte de su inclusión en el entorno educativo, en cuanto al entorno deportivo se establece la práctica recreativa y terapéutica en natación y se realiza, ejecución proyección-adaptación de  juegos  autóctonos  adaptados.  De  igual  manera  se  ejecutan  a  nivel  simulado,  mediante ejercicios  estáticos-dinámicos activos  asistidos,  talleres  predeportivos de estimulación motriz y juegos autóctonos adaptados. Se desarrollaron  actividades  lúdico  recreativas  y  desarrollo  de  habilidades  motrices  en  espacio  abierto como resultado de las articulaciones para la inclusión en entorno recreativo, para un total de 13 articulaciones. 
En centros integrarte atención externa se realizaron acciones de articulación para  favorecer los procesos  de  independencia,  participación  de  escenarios diversos, generando hábitos de lectura, desarrollo de actividades recreo-deportivas promoviendo la auto percepción física de los participantes y estimulando el aprovechamiento del tiempo libre, gracias al trabajo del equipo interdisciplinario se realizan 88 articulaciones durante el periodo 
Respecto a Centros Integrarte Atención Interna con  el  proceso  de  inclusión  educativa  en  los  colegios las personas con discapacidad logran vincularse de manera presencial al sistema Educativo, siguiendo los protocolos de bioseguridad para la prevención del COVID 19, en el entorno deportivo se realizan juegos en medio acuático con material didáctico construido con base en las necesidades de los participantes asistentes identificando diferentes habilidades gustos y pasiones con las experiencias ejecutadas, favoreciendo relaciones interpersonales, habilidades motrices y comunicación asertiva dentro del medio y se realizó gestión con entidades públicas para llevar a cabo actividades de forma presencial con las personas con discapacidad en diferentes escenarios culturales, par aun total de 54 articulaciones durante el periodo. 
El Centro Renacer realizó articulación con las Instituciones Educativas Distritales y por convenio, estableciendo compromisos para favorecer el retorno a la presencialidad y adaptación de algunos niños y niñas que completaron esquema de vacunación de COVID 19 , flexibilización curricular e implementación de estrategias pedagógicas colegio/hogar y fortalecimiento de los procesos académico-escolares, en cuanto al entorno recreativo participación en el componente de derechos humanos del circuito por la cultura como medio de fortalecimiento del tejido social en los territorios, para un total de 8 articulaciones por parte de la modalidad de atención. 
En resumen las modalidades de atención Centros Crecer, Avanzar, Integrarte Atención Interna y Atención Externa y Renacer realizaron 229 articulaciones para la inclusión de los participantes en diferentes entornos, con una efectividad del 100% en la gestión </t>
  </si>
  <si>
    <t xml:space="preserve">3. Transformar los servicios sociales de la SDIS con el fin de responder a los aspectos clave del Plan Distrital de Desarrollo como el Sistema Distrital de Cuidado, la Estrategia Territorial de Integración Social y el Ingreso Mínimo Garantizado.    </t>
  </si>
  <si>
    <t>PSS-7771-004</t>
  </si>
  <si>
    <t>Actividades realizadas con familias y cuidadores(as) para promover el desarrollo de capacidades y habilidades.</t>
  </si>
  <si>
    <t>Medir el número de actividades que realiza el proyecto para el desarrollo de capacidades y habilidades  para familias y cuidadores(as) de las personas con discapacidad vinculadas a las servicios de atención</t>
  </si>
  <si>
    <t>Respuesta de las familias</t>
  </si>
  <si>
    <t xml:space="preserve">(Número de actividades desarrolladas con familias y cuidadores(as) de los servicios de atención del proyecto / Número de actividades programadas con familias y cuidadores(as) de las personas con discapacidad de los servicios  del proyecto) * 100% </t>
  </si>
  <si>
    <t>Actas de actividades desarrolladas, formatos diligenciados de intervenciones individuales y grupales</t>
  </si>
  <si>
    <t>Este indicador se calcula tomando el número de actividades reportadas en el informe cualitativo y cuantitativo como realizadas con las familias y cuidadores(as) de las personas con discapacidad en los servicios del proyecto dividido entre la cantidad de actividades programadas con familias y cuidadores(as) de las personas con discapacidad en los servicios del proyecto, de acuerdo con lo establecido en su plan de acción.
Nota: el reporte acumulado corresponde a la suma de los valores reportados en el trimestre.</t>
  </si>
  <si>
    <t>Informe cualitativo y cuantitativo</t>
  </si>
  <si>
    <t xml:space="preserve">En el mes de Enero la modalidad Centros Avanzar se logra un  total  de  veintiséis  (26)  intervenciones,  de las  cuales  cuatro  (4)  fueron entrevistas, entre las temáticas abordadas se destacan: corresponsabilidad, implementación de consistencias dietarías y maniobras posturales durante la  ingesta, abordaje en  enfermedades  diarreicas agudas y enfermedades respiratorias, fortalecimiento de  la independencia y habilidades sensorio motoras de los participantes  según  sus niveles  de  funcionalidad. En los grupos focales se abordan temas relacionados con Inteligencia emocional, Comunicación asertiva y Creación Proyecto de Vida-Incluyendo a la persona con discapacidad.
En la modalidad Centros Crecer  se fortaleció en el proceso de la corresponsabilidad familiar y en acciones encaminadas en la implementación del modelo integral a familias, en la cual se identifican las necesidades, se caracterizan y se realizan intervenciones grupales e individuales según sean los requerimientos para favorecer los procesos de inclusión social efectiva en los diferentes entornos. Se realizó encuentro virtual encaminado a brindar estrategias que puedan ser desarrolladas en casa para el bienestar propio y familiar y se aboraron temáticas como prevención de violencias, prevención de sustancias psicoactivas (SPA), pautas de crianza, proyectos de vida e inclusión. 
En el Centro Renacer en  el  marco  de  los  procesos  de  atención  para  la  garantía  y  restablecimiento  de  derechos se  realiza  atención  a  familias  y  súper amigos  y  amigas  de  manera  presencial  en  la  institución,  fortaleciendo las  relaciones y  vínculos afectivos entre los niños, niñas y adolescentes con sus redes vinculares, es así como se  realizó intervención con dos (2) referentes  familiares  activos,   desde  las  áreas  de  Trabajo  Social  y Psicología, igualmente  se  realizó  intervención  con diez (10) referentes  afectivos  de  manera  virtual.
En Centros Integrarte Atención Externa  se realizaron intervenciones individuales y grupales con familia, generando espacios conversacionales que han permitido el  seguimiento a  la  dinámica  familiar,  a  través  de  estrategias  pedagógicas  y  formativas  para  la  adquisición  de  herramientas  de afrontamiento ante situaciones de crisis, enfocadas al aprendizaje, crecimiento y unión familiar. Como herramienta de apoyo se utiliza la visita domiciliaria la cual permite ayudar a dar a conocer la  dinámica familiar  de cada uno de los participantes, por medio de un entrevista semi estructurada; la observación de relaciones familiares, vínculos afectivos, funcionamiento familiar y verificación de espacio habitacional y soporte económico. Adicionalmente se identifican junto con la familia redes de apoyo familiar, social e institucional que se encuentran en su entorno y se incentiva la participación de los referentes familiares en los espacios formativos que brinda el Centro Integrarte,  siendo  estos  enriquecedores  en  su  crecimiento  personal  y  en  su  rol  cuidador.
En los Centros Integrarte Atención Interna se da continuidad al proceso de visitas presenciales y salidas a medio familiar de acuerdo con los protocolos establecidos, los cuales han sido acogidos por los referentes familiares, esta medida ha permitido que las familias se reencuentren y afiancen nuevamente sus vínculos a través de la interacción presencial. Por otro lado se disminuyen las intervenciones dado que aumentan las visitas y salidas. </t>
  </si>
  <si>
    <t>Durante el mes de febrero el Centro Renacer realiza 20 intervenciones familiares abordando el seguimiento de los procesos socio legales, Intervenciones con referentes afectivos “Padrinos de Corazón” como parte de la estrategia de acompañamiento emocional y afectivo de los niños, niñas y adolescentes con medida de adopción y  con medida de vulneración, se realiza acompañamiento y seguimiento a las visitas, llamadas y video llamadas de los referentes afectivos a los niños, niñas y adolescentes, fortaleciendo el vínculo afectivo. Igualmente se realiza seguimiento a los procesos y niveles en los cuales se encuentran cada caso con la defensoría de familia y con los referentes afectivos.
Desde la modalidad Centros Crecer, se abordan temas orientados a  fortalecer corresponsabilidad familiar, Derecho a una vivienda digna, mediante la identificación de condiciones socioeconómicas, habitacionales y riesgos del entorno, redes de apoyo e identificar dinámica familiar, seguimiento a compromisos con familia (médicos, autocuidado, procesos de independencia, atención). Seguimiento a los procesos que se llevan en ICBF por vulneración de los derechos de los niños, niñas y adolescentes que pertenecen al servicio social. A nivel grupal, se propiciaron espacios para Informar a los referentes familiares los aspectos sobre los cuales se enmarca la atención diferencial para los adolescentes mayores de 18 años. En total se realizan 430 intervenciones con familias.
Para el periodo reportado se realizaron 359 intervenciones individuales con familia en Centros Avanzar,  se abordaron de manera prioritaria dificultades en los procesos de deglución que presentan algunos participantes y con ello disminuir los riesgos durante el proceso de alimentación, se realizan 4 grupos focales, con una participación de 36 referentes familiares, acercando  a  las  familias  a  prácticas que les permitan mejorar la armonía y bienestar nivel emocional,  físico y mental, deconstruir  algunos  conceptos asociados a los roles en función del género y activar  la ruta de atención integral de violencia sexual. 
En los Centros Integrarte Atención Externa,  se realizan 874 intervenciones individuales con los referentes familiares.  Los referentes familiares mantienen su interés y compromiso por participar de las acciones propuestas desde los centros, atendiendo llamada o video llamada realizada por el equipo profesional  en  donde  adoptan las recomendaciones particulares  para  cada  participante  y/o  sistema  familiar.  Así  mismo  se  vinculan  a  los encuentros  locales  y  virtuales  favoreciendo  la  adquisición  de  habilidades  adaptativas  y  ocupacionales,  además  de  reconocer  diferentes escenarios que permiten la inclusión de los adultos con discapacidad y su familia. De manera presencial se orienta a las familias sobre la gestión del tiempo y su uso eficiente, donde se comparten estrategias de organización del tiempo para implementar en familia propiciando un equilibrio en los roles y funciones. Adicionalmente se realizan 14 grupos focales, en los cuales se obtuvo la participación de 127 referentes familiares. También se  llevaron  a cabo  3  encuentros  virtuales  con  el  fin  de  brindar  espacios  de  descanso  al  rol  de  cuidador  promoviendo  entre  los  referentes familiares la apropiación de estrategias que les permitan incorporar a sus rutinas diarias actividades de descanso y cuidado propio.
En los Centros Integrarte Atención Interna se dio continuidad a las visitas presenciales y salidas a medio familiar de acuerdo con los protocolos establecidos, los cuales han sido acogidos por los referentes familiares, esta medida ha permitido que las familias se reencuentren y afiancen nuevamente sus vínculos a  través  de  la  interacción  presencial. Por  otro lado, semanalmente  se  mantienen  las  llamadas  y/o  video  llamadas  a  los  referentes familiares  y  amigos,  como  una  estrategia  para  mantener  los  vínculos  afectivos,  los  canales  de  comunicación  y  el  nivel de corresponsabilidad. De  la  misma  manera  se  pretende  la  vinculación  de  los  miembros  de  las  redes  familiares  y  se  realiza  búsqueda activa de referentes familiares de aquellas personas con discapacidad que se encuentran dentro del proceso de atención.</t>
  </si>
  <si>
    <t xml:space="preserve">En el periodo de reporte Centros Crecer realiza 483 actividades con familias y cuidadores(as), dentro de las cuales se destacan  la identificación de las redes de apoyo de las familias, acciones de autocuidado por parte del referente familiar, fomentar herramientas para la elaboración de duelo, se realizaron intervenciones para orientar frente a pautas de crianza positiva en el que se regulen normas, acuerdos y herramientas sin utilizar la violencia, en articulación con la Subdirección para la Juventud al proyecto 7753, se desarrolla taller dirigido a las familias sobre los derechos sexuales y reproductivos de personas con discapacidad.
En Centros Avanzar en el marco de la línea de acción para el desarrollo de habilidades y capacidades familiares, se implementa el Modelo de Atención Integral para las Familias a través de las intervenciones con las familias, logrando un total de 802 intervenciones, de las cuales se llevaron a cabo 342 mediante visitas domiciliarias, en función de fortalecer redes de apoyo familiares y comunitarias.
En Centros Integrarte de Atención Externa se adelantaron un total de 639 intervenciones individuales con familiares por todas las  áreas  y  en  el  marco  de  las  diferentes  competencias generando espacios conversacionales que permiten el seguimiento a la dinámica familiar, a través de estrategias pedagógicas y formativas para la adquisición de herramientas de afrontamiento ante  la  situación  de  crisis,  las  cuales  permitan  el  aprendizaje,  crecimiento  y  unión familiar. Como  herramienta  de  apoyo  se  utiliza  la  visita domiciliaria la cual permite ayudar a dar a conocer   la dinámica familiar de cada uno de los participantes por medio de una entrevista semi estructurada; la observación de relaciones familiares, vínculos afectivos, funcionamiento familiar y verificación de espacio habitacional y soporte económico, siendo este un insumo para la identificación de un diagnóstico social.
En Centros Integrarte de Atención Interna se realizaron 224 actividades con referentes familiares, con el fin de fortalecer la  vinculación  de  los  miembros  de  las  redes  familiares, búsqueda activa  de  referentes  familiares  de  aquellas  personas  con  discapacidad  que  se  encuentran  dentro  del  proceso de  atención,  fortaleciendo a través de las  actividades  pedagógicas y grupos focales en el afianzamiento del rol de cuidadores. 
En el marco del proceso administrativo de restablecimiento de derechos y función de la implementación del modelo de atención integral para las familias, a través del equipo psicosocial del Centro Renacer se llevaron a cabo diez 10 intervenciones con referentes familiares de tres (3) niños, niñas y adolescentes; se propiciaron tres (3) visitas domiciliarias para la verificación de condiciones habitacionales; se realizaron dos (2) entrevistas para la caracterización y valoración de habilidades y capacidades familiares; se llevó a cabo una  (1) sesión de intervención grupal con familia. 
Teniendo en cuenta lo anterior, se realizaron un total de 2158 actividades con familias de los participantes de las modalidades de atención Centros Crecer, Renacer, Avanzar, Integrarte Atención Interna y Atención Externa común porcentaje de cumplimiento del 90% respecto a lo programado para el periodo. </t>
  </si>
  <si>
    <t>Sistema de gestión</t>
  </si>
  <si>
    <t>SG-002</t>
  </si>
  <si>
    <t>Circular 002 del 31/01/2022</t>
  </si>
  <si>
    <t>Plan de ajuste y sostenibilidad del Modelo Integrado de Planeación y Gestión (MIPG), implementado</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</si>
  <si>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</si>
  <si>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</si>
  <si>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(Avance promedio en las actividades ejecutadas en el periodo/ Porcentaje promedio programado para las actividades a ejecutar en el periodo)*100</t>
  </si>
  <si>
    <t>Matriz del Plan de ajuste y sostenibilidad del Modelo Integrado de Planeación y Gestión (MIPG) con seguimiento trimestral.</t>
  </si>
  <si>
    <r>
      <t xml:space="preserve">Para el cálculo del indicador se toma el avance promedio en las actividades ejecutadas por las dependencias (numerador) y se divide en el valor porcentual programado para las mismas hasta el periodo de seguimiento (denominador).
El cumplimiento anual corresponderá al promedio de los reportes por periodo.
</t>
    </r>
    <r>
      <rPr>
        <sz val="9"/>
        <rFont val="Arial"/>
        <family val="2"/>
      </rPr>
      <t>Nota: el total de actividades corresponde a las establecidas en el Plan de ajuste y sostenibilidad del del Modelo Integrado de Planeación y Gestión (MIPG) aprobado por el Comité Institucional de Gestión y Desempeño.</t>
    </r>
  </si>
  <si>
    <t>Durante el mes de enero se realizó la publicación del Plan de ajuste y sostenibilidad del Modelo Integrado de Planeación y Gestión (MIPG) formulado para la vigencia 2022, el cual fue aprobado de manera anticipada en sesión del Comité Institucional de Gestión y Desempeño, llevada a cabo el 30 de diciembre de 2021. Adicionalmente, la versión final se socializó mediante correo electrónico dirigido a los líderes de las políticas de gestión y desempeño.
La aprobación se registró en el Acta N° 12 del Comité Institucional de Gestión y Desempeño del 30/12/2021.</t>
  </si>
  <si>
    <t>16/03/2022. No se generan observaciones o recomendaciones respecto al análisis presentado en el seguimiento al indicador de gestión.</t>
  </si>
  <si>
    <t>Durante el mes de febrero, desde la Subdirección de Diseño, Evaluación y Sistematización, se lideraron las actividades institucionales para el diligenciamiento del Formulario Único de Reporte y Avance de Gestión - FURAG, en el cual se reflejan los avances en la implementación del MIPG a partir de los resultados en el Plan de ajuste y sostenibilidad de la vigencia 2021. Así mismo, los resultados que se obtengan a partir de esta medición del desempeño de la vigencia 2021, permitirán fortalecer las actividades a desarrollar en la vigencia 2022, en el marco del plan formulado.</t>
  </si>
  <si>
    <t>Para el primer trimestre el promedio programado en las actividades a ejecutar dentro del Plan de Ajuste y Sostenibilidad MIPG, fue del 96%. En el mes de marzo se consolidó el primer seguimiento al Plan, el cual programó 15 metas de las cuales 12 se cumplieron al 100%; 1 al 32% y 2 se reportan al 0%, en este sentido, se obtiene un cumplimiento del 82% para el trimestre. 
Para los dos (2) productos que no reportaron avance, desde la Subdirección de Diseño, Evaluación y Sistematización se enviarán las alertas respectivas a las dependencias responsables, con el fin de asegurar su cumplimiento en los siguientes periodos.
Igualmente, para este seguimiento, se solicitaron las evidencias que reposan en la carpeta compartida para este fin.
Los resultados se consolidan en el mes de abril para su socialización y publicación.</t>
  </si>
  <si>
    <t>TI-002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</si>
  <si>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</si>
  <si>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</si>
  <si>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</si>
  <si>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</si>
  <si>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 xml:space="preserve">Plan Estratégico de Tecnologías de la Información.
Matriz de seguimiento a las solicitudes de desarrollo o modificaciones de software. </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</si>
  <si>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</si>
  <si>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1. Informe de seguimiento al PETI.
2. Informes mensuales de solicitudes de desarrollo.</t>
  </si>
  <si>
    <t>14/03/2021 No se generan observaciones respecto al análisis presentado en el seguimiento al indicador de gestión. Se deja la siguiente recomendación: se debe adelantar todas las acciones pertinentes para dar cumplimiento a la meta propuesta.</t>
  </si>
  <si>
    <t>Se presenta avance cualitativo y cuantitativo de la ejecución del indicador, durante el mes de marzo se planeó la implementación de 3 requerimientos los cuales finalizaron y se desplegaron en producción de acuerdo a lo planeado.
En el 1 trimestre (enero a marzo) se implementaron 9 requerimientos, los cuales finalizaron en su totalidad según lo programado.</t>
  </si>
  <si>
    <t>19/04/2021 No se generan observaciones respecto al análisis presentado en el seguimiento al indicador de gestión. Se deja la siguiente recomendación: revisar la fuentes de datos y evidencia que sea acorde a lo que se está analizando en el indicador. Actualmente el indicador se encuentra en sobrecumplimiento, revisar la meta.</t>
  </si>
  <si>
    <t xml:space="preserve">PROPOSITO </t>
  </si>
  <si>
    <t>PROGRAMA ESTRATÉGICO</t>
  </si>
  <si>
    <t xml:space="preserve">PROYECTO ASOCIADO </t>
  </si>
  <si>
    <t>CODIGO META SECTORIAL</t>
  </si>
  <si>
    <t xml:space="preserve">DESCRIPCIÓN META SECTORIAL </t>
  </si>
  <si>
    <t>NOMBRE INDICADOR</t>
  </si>
  <si>
    <t xml:space="preserve">PROGRAMADO CUATRIENIO </t>
  </si>
  <si>
    <t>MAGNITUD PROGRAMADO 2022</t>
  </si>
  <si>
    <t>EJECUTADO 31 MARZO</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</si>
  <si>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</si>
  <si>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</si>
  <si>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</si>
  <si>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</si>
  <si>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0,44</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</si>
  <si>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</si>
  <si>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</si>
  <si>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0,141</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</si>
  <si>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</si>
  <si>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</si>
  <si>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0,165</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</si>
  <si>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</si>
  <si>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</si>
  <si>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</si>
  <si>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</si>
  <si>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</si>
  <si>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</si>
  <si>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</si>
  <si>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</si>
  <si>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</si>
  <si>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</si>
  <si>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</si>
  <si>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</si>
  <si>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</si>
  <si>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</si>
  <si>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</si>
  <si>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</si>
  <si>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</si>
  <si>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0,54</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</si>
  <si>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</si>
  <si>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</si>
  <si>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</si>
  <si>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</si>
  <si>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</si>
  <si>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</si>
  <si>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</si>
  <si>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</si>
  <si>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</si>
  <si>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</si>
  <si>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</si>
  <si>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</si>
  <si>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</si>
  <si>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</si>
  <si>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</si>
  <si>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</si>
  <si>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98,49</t>
  </si>
  <si>
    <t>99,2</t>
  </si>
  <si>
    <t>Entregar el 100% de los apoyos alimentarios requeridos por la población beneficiaria de los servicios sociales de integración social</t>
  </si>
  <si>
    <t xml:space="preserve">Porcentaje de apoyos alimentarios entregados a población beneficiaria de los servicios sociales </t>
  </si>
  <si>
    <t>97,48</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</si>
  <si>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</si>
  <si>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</si>
  <si>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0,55</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</si>
  <si>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</si>
  <si>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</si>
  <si>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0,41</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</si>
  <si>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</si>
  <si>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</si>
  <si>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0,07</t>
  </si>
  <si>
    <t>0,23</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</si>
  <si>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</si>
  <si>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</si>
  <si>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27,85%</t>
  </si>
  <si>
    <t>26,15</t>
  </si>
  <si>
    <t>27,03</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</si>
  <si>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</si>
  <si>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</si>
  <si>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</si>
  <si>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10,81%</t>
  </si>
  <si>
    <t>1,34</t>
  </si>
  <si>
    <t>4,55</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</si>
  <si>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</si>
  <si>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</si>
  <si>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</si>
  <si>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46,0%</t>
  </si>
  <si>
    <t>43,4</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</si>
  <si>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</si>
  <si>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</si>
  <si>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</si>
  <si>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</si>
  <si>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</si>
  <si>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</si>
  <si>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12,14</t>
  </si>
  <si>
    <t>17,89</t>
  </si>
  <si>
    <t xml:space="preserve">Numero de obras nuevas construidas </t>
  </si>
  <si>
    <t xml:space="preserve">Porcentaje de equipamientos con mantenimiento </t>
  </si>
  <si>
    <t>54,6</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</si>
  <si>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</si>
  <si>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</si>
  <si>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</si>
  <si>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0,04</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</si>
  <si>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</si>
  <si>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</si>
  <si>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</si>
  <si>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</si>
  <si>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</si>
  <si>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</si>
  <si>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</si>
  <si>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</si>
  <si>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</si>
  <si>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</si>
  <si>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</si>
  <si>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</si>
  <si>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4,36</t>
  </si>
  <si>
    <t>15,97</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</si>
  <si>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</si>
  <si>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</si>
  <si>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</si>
  <si>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</si>
  <si>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</si>
  <si>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</si>
  <si>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28,0%</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</si>
  <si>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</si>
  <si>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</si>
  <si>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</si>
  <si>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</si>
  <si>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70,0%</t>
  </si>
  <si>
    <t>47,5</t>
  </si>
  <si>
    <t>57,5</t>
  </si>
  <si>
    <t>Diseñar e implementar una solución tecnológica que facilite la participación de la ciudadanía en la gestión
y oferta institucional</t>
  </si>
  <si>
    <t>Nivel de avance de la solución tecnologica</t>
  </si>
  <si>
    <t>100,0%</t>
  </si>
  <si>
    <t>92,5</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</si>
  <si>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</si>
  <si>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</si>
  <si>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</si>
  <si>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</si>
  <si>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25,0%</t>
  </si>
  <si>
    <t>19,6</t>
  </si>
  <si>
    <t>22,3</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</si>
  <si>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</si>
  <si>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</si>
  <si>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59,46</t>
  </si>
  <si>
    <t>70,05</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</si>
  <si>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</si>
  <si>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</si>
  <si>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47,14</t>
  </si>
  <si>
    <t>64,41</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</si>
  <si>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</si>
  <si>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</si>
  <si>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</si>
  <si>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</si>
  <si>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30,0%</t>
  </si>
  <si>
    <t>1,87</t>
  </si>
  <si>
    <t>12,22</t>
  </si>
  <si>
    <t>SECRETARÍA DISTRITAL DE INTEGRACIÓN SOCIAL
PLAN DE ACCIÓN INSTITUCIONAL 2022
PROGRAMACIÓN DE PRESUPUESTO</t>
  </si>
  <si>
    <t xml:space="preserve">Fuente: Bogdata </t>
  </si>
  <si>
    <t>Avance 31 de marzo de 2022</t>
  </si>
  <si>
    <t>Avance 30 de junio de 2022</t>
  </si>
  <si>
    <t>Proyecto de Inversión</t>
  </si>
  <si>
    <t xml:space="preserve">Nombre </t>
  </si>
  <si>
    <t>Fuente de Financiación</t>
  </si>
  <si>
    <t>Presupuesto enero 2022</t>
  </si>
  <si>
    <t>Presupuesto vigente</t>
  </si>
  <si>
    <t>Compromisos</t>
  </si>
  <si>
    <t>% Avance</t>
  </si>
  <si>
    <t>1-100-F001  VA-Recursos distrito</t>
  </si>
  <si>
    <t>Implementación de  estrategias y servicios integrales para el abordaje del fenómeno de habitabilidad en calle en Bogotá</t>
  </si>
  <si>
    <t>1-100-I008  VA-Fondo de pobres y espectáculos</t>
  </si>
  <si>
    <t>1-601-I008  PAS-Fondo pobres y espectáculos p</t>
  </si>
  <si>
    <t>1-601-I052  PAS-SGP propósito general</t>
  </si>
  <si>
    <t>1-602-I008  PAS-RB-Fondo pobres y espectáculo</t>
  </si>
  <si>
    <t>1-602-I049  PAS-RB-SGP propósito general</t>
  </si>
  <si>
    <t>2-100-I009  VA-SGP propósito general</t>
  </si>
  <si>
    <t>Implementación de una estrategia de acompañamiento  a  hogares  con mayor pobreza evidente y oculta  de Bogotá</t>
  </si>
  <si>
    <t>Servicio de atención a la población proveniente de flujos migratorios mixtos en Bogotá</t>
  </si>
  <si>
    <t>Compromiso social por la diversidad en Bogotá</t>
  </si>
  <si>
    <t>1-100-F039  VA-Crédito</t>
  </si>
  <si>
    <t>Espacios adecuados, inclusivos y seguros para el desarrollo social integral</t>
  </si>
  <si>
    <t>1-100-I012  VA-Estampilla propersonas mayores</t>
  </si>
  <si>
    <t>1-601-I012  PAS-Estampilla propersonas mayore</t>
  </si>
  <si>
    <t>1-300-I010  REAF-Estampilla propersonas mayor</t>
  </si>
  <si>
    <t>1-601-I037  PAS-Crédito</t>
  </si>
  <si>
    <t>1-601-F001  PAS-Otros distrito</t>
  </si>
  <si>
    <t>Generación de Oportunidades para el Desarrollo Integral de la Niñez y la Adolescencia de Bogotá</t>
  </si>
  <si>
    <t>1-200-I049  RB-SGP propósito general</t>
  </si>
  <si>
    <t>1-601-I039  PAS-Otras nación</t>
  </si>
  <si>
    <t>2-100-I016  VA-Otras transferencias nación</t>
  </si>
  <si>
    <t>Compromiso por una alimentación integral en Bogotá</t>
  </si>
  <si>
    <t>1-200-F001  RB-Otros distrito</t>
  </si>
  <si>
    <t>1-601-I004  PAS-1% ingresos corrientes-Ley 99</t>
  </si>
  <si>
    <t>1-601-I015  PAS-Multas de tránsito</t>
  </si>
  <si>
    <t>1-601-I025  PAS-Derechos de tránsito</t>
  </si>
  <si>
    <t>1-200-I012  RB-Estampilla propersonas mayores</t>
  </si>
  <si>
    <t>Estrategia de territorios cuidadores que reconozca y fortalezca las acciones de cuidado en el marco de las situciones de emergencias sociales, sanitarias, naturales, antrópicas y de vulnerabilidad inminente, en los territorios de Bogotá.</t>
  </si>
  <si>
    <t>Contribución a la protección de los derechos de las familias especialmente de sus integrantes afectados por la violencia intrafamiliar en la ciudad de Bogotá</t>
  </si>
  <si>
    <t>Compromiso con el envejecimiento activo y una Bogotá cuidadora e incluyente.</t>
  </si>
  <si>
    <t>Fortalecimiento de las oportunidades de  inclusión de las personas con discapacidad y sus familias, cuidadores-as en Bogotá</t>
  </si>
  <si>
    <t>1-604-I023  PAS-RF-SGP propósito general</t>
  </si>
  <si>
    <t>Prevención de la Maternidad y la Paternidad Temprana en Bogotá</t>
  </si>
  <si>
    <t>Generación "Jóvenes con derechos" en Bogotá.</t>
  </si>
  <si>
    <t>Mejoramiento de la capacidad de respuesta institucional de las Comisarías de Familia en Bogotá</t>
  </si>
  <si>
    <t>Fortalecimiento de la gestión de la información y el conocimiento con enfoque participativo y territorial</t>
  </si>
  <si>
    <t>Fortalecimiento institucional para una gestión pública efectiva y transparente en la ciudad de Bogotá</t>
  </si>
  <si>
    <t>Fortalecimiento de la Gestión Institucional y Desarrollo Integral del Talento Humano</t>
  </si>
  <si>
    <t>Fortalecimiento de los procesos territoriales y la construcción de respuestas integradoras e innovadoras en los territorios de la Bogotá – Región</t>
  </si>
  <si>
    <t>Total</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</si>
  <si>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</si>
  <si>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</si>
  <si>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</si>
  <si>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</si>
  <si>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</si>
  <si>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</si>
  <si>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</si>
  <si>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</si>
  <si>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</si>
  <si>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</si>
  <si>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</si>
  <si>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</si>
  <si>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</si>
  <si>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</si>
  <si>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</si>
  <si>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</si>
  <si>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</si>
  <si>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</si>
  <si>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</si>
  <si>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</si>
  <si>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</si>
  <si>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</si>
  <si>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</si>
  <si>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</si>
  <si>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</si>
  <si>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</si>
  <si>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</si>
  <si>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</si>
  <si>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</si>
  <si>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</si>
  <si>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</si>
  <si>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</si>
  <si>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</si>
  <si>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</si>
  <si>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</si>
  <si>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</si>
  <si>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</si>
  <si>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</si>
  <si>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</si>
  <si>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Meta</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</si>
  <si>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</si>
  <si>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</si>
  <si>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</si>
  <si>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</si>
  <si>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</si>
  <si>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</si>
  <si>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</si>
  <si>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</si>
  <si>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</si>
  <si>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</si>
  <si>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</si>
  <si>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</si>
  <si>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</si>
  <si>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</si>
  <si>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</si>
  <si>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</si>
  <si>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</si>
  <si>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</si>
  <si>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</si>
  <si>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</si>
  <si>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</si>
  <si>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Profesionales del equipo de proyectos de la Subdirección de Diseño, Evaluación y Sistematización</t>
  </si>
  <si>
    <t>(N° de seguimientos realizados  a los proyectos de inversión / N° de seguimientos programados)*100
I trim: 10% (reporte febrero)
II trim: 40% (reporte marzo, abril, mayo)
III trim: 70% (reporte junio, julio y agosto) 
IV trim: 100% (reporte septiembre, octubre y noviembre)</t>
  </si>
  <si>
    <t>Desde el equipo de seguimiento a proyectos se realizó el seguimiento correspondiente al informe SPI de 18 proyectos de inversión del  periodo enero a febrero de 2022, realizando la verificación de la información suministrada en los reportes, así como la retroalimentación a través de reuniones con los profesionales delegados de cada área técnica. Logrando con esto, contar con el reporte de metas a corte 28 de febrero.  
Como evidencia se anexan las 18 actas de retroalimentación de los seguimientos de los proyectos de inversión, el memorando de cronograma de entrega de SPI inicial, y el segundo memorando que ajusta cronograma para los periodos marzo a diciembre de 2022</t>
  </si>
  <si>
    <t>NO</t>
  </si>
  <si>
    <t>08/04/2022 Por favor verificar ya que no se evidencia el acta del proyecto 7565.
11/04/2022 No se generan observaciones o recomendaciones respecto a los avances y evidencias presentados en el monitoreo al riesgo de gestión.</t>
  </si>
  <si>
    <t>Verificar la viabilidad de precios de referencia y la coherencia de los documentos adjuntos</t>
  </si>
  <si>
    <t>R-PE-003</t>
  </si>
  <si>
    <t>Debido a que las dependencias remiten información sin tener en cuenta los criterios del procedimiento Viabilidad de precios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</si>
  <si>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</si>
  <si>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</si>
  <si>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</si>
  <si>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</si>
  <si>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</si>
  <si>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que los valores remitidos por los posibles oferentes estén acordes con la realidad del mercado.
En el caso que la información presente inconsistencias se devuelve la solicitud a la dependencia solicitante para que realice el respectivo ajuste y continuar con el procedimiento. 
Como evidencia se cuenta con las solicitudes de viabilidad y los memorandos de viabilidad.</t>
  </si>
  <si>
    <t>Reducir</t>
  </si>
  <si>
    <t>Profesionales del equipo de costos de la Subdirección de Diseño, Evaluación y Sistematización</t>
  </si>
  <si>
    <t>(Número de solicitudes de viabilidad tramitadas oportunamente / Número de solicitudes de viabilidad radicadas por las dependencias) *100
Nota: debido a que la actividad se ejecuta a demanda, la meta para cada trimestre es del 100%.</t>
  </si>
  <si>
    <t xml:space="preserve">El equipo de costos de la Subdirección de Diseño, Evaluación y Sistematización, proyectó respuesta a 21 de las 21 solicitudes realizadas por las dependencias para obtener concepto favorable de viabilidad a los precios de referencia correspondientes a estudios de mercado, recibidos entre el 01 de enero al 31 de marzo de 2022, lo que nos da un porcentaje de avance del 100%. 
Discriminado de la siguiente manera:
* En enero se tramitaron 2 de 2 solicitudes 
* En el mes de febrero se tramitaron 15 de 15 solicitudes radicadas.
* Finalmente en el mes de marzo se tramitaron 4 de las 4 solicitudes allegadas el corte.
Evidencias: memorandos de solicitud de viabilidad de precios </t>
  </si>
  <si>
    <t>08/04/2022 Se recomienda verificar las evidencias ya que no se identifican las solicitudes de viabilidad, de acuerdo con lo establecido en la actividad de control.
11/04/2022 No se generan observaciones o recomendaciones respecto a los avances y evidencias presentados en el monitoreo al riesgo de gestión.</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</si>
  <si>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</si>
  <si>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</si>
  <si>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</si>
  <si>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</si>
  <si>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</si>
  <si>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</si>
  <si>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</si>
  <si>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</si>
  <si>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</si>
  <si>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</si>
  <si>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</si>
  <si>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</si>
  <si>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Con corte a 31 de marzo de 2022 se enviaron 6 memorandos a las dependencias para hacer entrega oficial de los 10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10 listados con las inconsistencias anexos</t>
  </si>
  <si>
    <t>08/04/2022 No se generan observaciones o recomendaciones respecto a los avances y evidencias presentados en el monitoreo al riesgo de gestión.</t>
  </si>
  <si>
    <t>Comunicación Estratégica</t>
  </si>
  <si>
    <t>Diseñar e implementar la estrategia de comunicación de la Secretaria de Integración Social a nivel interno y externo, con el fin de mantener informados a los grupos de interés y dar a conocer la gestión de la entidad.</t>
  </si>
  <si>
    <t>Establecer la estrategia de comunicación y sus respectivas directrices.</t>
  </si>
  <si>
    <t>Circular 007 de 28/02/2022</t>
  </si>
  <si>
    <t>R-CE-003</t>
  </si>
  <si>
    <t xml:space="preserve">Los insumos entregados por las áreas o procesos solicitantes de los servicios ofrecidos por la Oficina Asesora de Comunicaciones, pueden alterar el resultado del producto cuando no se entregan los insumos completos, a tiempo, o con la aprobación correspondiente. </t>
  </si>
  <si>
    <t>Posibilidad de afectación de la imagen institucional por Incumplimiento de la estrategia de comunicación interna y externa, la cual se encuentra alineada con la política de comunicaciones de la Entidad, debido a posibles desviaciones en la calidad y oportunidad  de la información suministrada por las dependencias, para la entrega de productos por parte de la Oficina Asesora de Comunicaciones.</t>
  </si>
  <si>
    <t xml:space="preserve">
El profesional designado por el jefe de la Oficina Asesora de Comunicaciones realizará actividades de socialización mensuales a los referentes de comunicación territorial y de nivel central y al personal adscrito a la oficina, sobre la política y los lineamientos de comunicaciones de la entidad con el fin de asegurar la implementación de la estrategia de comunicación institucional, evitando así el uso inexacto por causa de desconocimiento de la misma. 
En caso de no realizarse socialización durante un mes, el profesional designado presentará en el siguiente periodo el contenido correspondiente al mes inmediatamente anterior, dejando evidencia de abordar los temas aplazados por exponer sobre política y lineamientos de comunicación a los referentes de comunicación territorial y de nivel central y al personal adscrito a la oficina Asesora de comunicaciones.  
Se aportarán como evidencias los PP de la presentación de los temas expuestos, actas y/o listados de asistencia o remisión de los contenidos vía correo electrónico.  
</t>
  </si>
  <si>
    <t xml:space="preserve">El profesional designado por el jefe de la Oficina Asesora de Comunicaciones realizará actividades de socialización mensuales a los referentes de comunicación territorial y de nivel central y al personal adscrito a la oficina, sobre la política y los lineamientos de comunicaciones de la entidad con el fin de asegurar la implementación de la estrategia de comunicación institucional, evitando así el uso inexacto por causa de desconocimiento de la misma. 
En caso de no realizarse socialización durante un mes, el profesional designado presentará en el siguiente periodo el contenido correspondiente al mes inmediatamente anterior, dejando evidencia de abordar los temas aplazados por exponer sobre política y lineamientos de comunicación a los referentes de comunicación territorial y de nivel central y al personal adscrito a la oficina Asesora de comunicaciones.  
Se aportarán como evidencias los PP de la presentación de los temas expuestos, actas y/o listados de asistencia o remisión de los contenidos vía correo electrónico.  </t>
  </si>
  <si>
    <t>Profesional Designado por el jefe de la Oficina Asesora de Comunicaciones</t>
  </si>
  <si>
    <t>(Número de socializaciones de la política y los lineamientos de comunicaciones de la entidad realizados / 11 socializaciones de la política y los lineamientos de comunicaciones de la entidad programadas) *100</t>
  </si>
  <si>
    <t xml:space="preserve">Durante el primer trimestre se realizó la solicitud a las direcciones, subdirecciones y oficinas asesoras la actualización o reporte de  enlaces de comunicación con el fin de establecer las personas asignadas para allegar a los respectivos buzones la socialización los lineamientos de comunicaciones.
Igualmente, se realizaron mesas de trabajo para la elaboración del plan de comunicaciones con base en los objetivos, líneas de acción e indicadores contenidos en la Política Institucional de Comunicaciones aprobada en 2021, finalmente presentado y aprobado el 31 de marzo de 2022. 
Mediante correo electrónico se realizó la socialización de la Política de comunicaciones en el mes de marzo.
</t>
  </si>
  <si>
    <t>18/04/2022
Se sugiere que el nivel de avance se reporte en los términos del indicador o criterio de medición, por lo cual el avance para el primer trimestre es del 9% que corresponde a 1 de las 11 socializaciones programadas.
20/04/2022
No se generan observaciones ni recomendaciones adicionales  para el periodo reportado.</t>
  </si>
  <si>
    <t xml:space="preserve"> Establecer la estrategia de comunicación y sus respectivas directrices.</t>
  </si>
  <si>
    <t>R-CE-004</t>
  </si>
  <si>
    <t xml:space="preserve">Falta de conocimiento y aplicación de los procedimientos establecidos por la entidad para el manejo de situaciones imprevistas o de crisis, que puedan afectar la imagen y la prestación de los servicios que brinda la Secretaría Distrital de Integración Social. </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</si>
  <si>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</si>
  <si>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socializaciones bimensuales al equipo directivo de la entidad y a los referentes de comunicación de nivel central y territorial sobre de los lineamientos establecidos en el Manual de Crisis para el manejo apropiado de los sucesos institucionales que puedan afectar la imagen de la Secretaría Distrital de Integración Social, a fin de que la Entidad pueda reaccionar correcta y oportunamente frente los medios de comunicación y grupos de interés ante una situación de información negativa o imprecisa.
En caso de no realizar  la socializaciones bimensuales, el profesional designado elaborará un contenido estratégico para ser enviado por correo institucional  al equipo directivo de la entidad y a los referentes de comunicación de nivel central y territorial otorgando toda la información necesaria para generar conocimiento alrededor del Manual de Crisis. 
Se aportarán como evidencias las presentaciones de los temas expuestos, actas y/o listados de asistencia o remisión de los contenidos vía correo electrónico.  </t>
  </si>
  <si>
    <t>20% - Muy baja</t>
  </si>
  <si>
    <r>
      <t xml:space="preserve">Profesional designado </t>
    </r>
    <r>
      <rPr>
        <sz val="10"/>
        <rFont val="Arial"/>
        <family val="2"/>
      </rPr>
      <t>por el jefe de la Oficina Asesora de Comunicaciones</t>
    </r>
  </si>
  <si>
    <t>(Número de socializaciones del manual de crisis realizadas/ 6 socializaciones del manual de crisis programadas) 100</t>
  </si>
  <si>
    <t xml:space="preserve">Durante el primer trimestre se realizó la solicitud a las direcciones, subdirecciones y oficinas asesoras la actualización o reporte enlaces de comunicación con el fin de establecer las personas asignadas para allegar a los respectivos buzones la socialización los lineamientos de comunicaciones.
Se realizó la planeación de seis sesiones para la socialización del Manual de Crisis y se remitió la primera Socialización mediante correo electrónico tanto a los directivos como a los enlaces de comunicación.
</t>
  </si>
  <si>
    <t>18/04/2022
Se sugiere que el nivel de avance se reporte en los términos del indicador o criterio de medición, por lo cual el avance para el primer trimestre es del 17% que corresponde a 1 de las 6 socializaciones programadas.
20/04/2022
No se generan observaciones ni recomendaciones adicionales  para el periodo reportado.</t>
  </si>
  <si>
    <t>El reporte inoportuno o el no reporte  de alertas a la Oficina Asesora de Comunicaciones, frente a sucesos institucionales que puedan afectar la imagen positiva de la entidad.</t>
  </si>
  <si>
    <t>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primeros días de cada mes, éste debe presentarse antes del día quince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</si>
  <si>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</si>
  <si>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</si>
  <si>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 xml:space="preserve"> Se realizó monitoreo de medios   durante los meses de enero, febrero y marzo los cuales  cual  arrojaron  que en el mes de enero  se mencionó los servicio que presta la SDIS mediante 77 noticias neutras, en febrero mediante 64  menciones neutras  y en marzo 64  así:  positivas  37 y neutras 32 , dicha información fue  remitida mediante presentaciones al correo electrónico a los directivos de la entidad.</t>
  </si>
  <si>
    <t>18/04/2022
Se sugiere que el nivel de avance se reporte en los términos del indicador o criterio de medición, por lo cual el avance para el primer trimestre es del 9% que corresponde a 1 de las 11 informes de monitoreos de medios presentados programados.
20/04/2022
No se generan observaciones ni recomendaciones adicionales  para el periodo reportado.</t>
  </si>
  <si>
    <t>Tecnologías de la Información</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</si>
  <si>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</si>
  <si>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</si>
  <si>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</si>
  <si>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</si>
  <si>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</si>
  <si>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</si>
  <si>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</si>
  <si>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/Número de seguimientos programados al PETI)*100
Nota: 4 seguimientos.</t>
  </si>
  <si>
    <t>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31 de marzo de 2022.</t>
  </si>
  <si>
    <t>19/04/2021
No se generan observaciones respecto a los avances y evidencias presentados en el monitoreo al riesgo de gestión.</t>
  </si>
  <si>
    <t>Gestion del conocimiento</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</si>
  <si>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</si>
  <si>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</si>
  <si>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R-GC-001</t>
  </si>
  <si>
    <t>No se implementan los mecanismos de seguimiento y control a la implementación del procedimiento de Transferencia o Intercambio de Información con terceros</t>
  </si>
  <si>
    <t>Posibilidad de que se incumplan las disposiciones legales en materia de proteccion de datos personales a través de la transferencia o intercambio de informacion con terceros sin el cumplimiento de los requisitos legales y técnicos, debido a la deficiencia en la implementación de los mecanismos de seguimiento en el cumplimiento del procedimiento Transferencia e intercambio de informacion</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</si>
  <si>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Informacion con el tercero. En caso de no realizar la verificacion del Formato de Identificación previo a la suscripción del Acuerdo de Intercambio de Información, la verificación del Formato se realizará dentro de los dos (2)meses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</si>
  <si>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 xml:space="preserve">1. Recibir del área interesada el FOR-GC-075 Formato de Identificación de Procesos de Transferencia o Intercambio de Información con Terceros
2. Diligenciar en el Formato la información a cargo de la Subdireccion de Investigación e Información -SII y de la Dirección de Análisis y Diseño Estratégico -DADE
4. Verificar el correcto y completo diligenciamiento del Formato 
5. Otorgar el visto bueno al Formato </t>
  </si>
  <si>
    <t>Responsable del procedimiento de Transferencia o Intercambio de Información</t>
  </si>
  <si>
    <t>(Número de Formatos de Identificación de Transferencia o Intercambio de Información con Terceros con visto bueno de la DADE/ Número de procesos de transferencia o intercambio de información con terceros gestionados) * 100</t>
  </si>
  <si>
    <t>Durante el periodo reportado no se ha finalizado la gestión de los procesos de transferencia o intercambio de información que han sido solicitado por las dependencias interesadas, que permita el diligenciamiento completo y visto bueno del Formato de Identificacion de transferencia o intercambio de información con terceros.</t>
  </si>
  <si>
    <t>12/04/2022. No se generan observaciones por parte de la segunda línea de defensa, respecto a los avances y evidencias presentados en el monitoreo al riesgo de gestión.</t>
  </si>
  <si>
    <t xml:space="preserve">Semestralmente, el(la) responsable del Procedimiento de Transferencia o Intercambio de Informacion consolida los FOR-GC-075 Formatos de Identificación de Procesos de Transferencia o Intercambio de Información con Terceros recibidos, identificando cuáles dieron cumplimiento a los requisitos técnicos y legales y generando alertas y recomendaciones para subsanar los procesos con deficiencias. En caso de no realizar semestralmente el análisis de los Formatos de Identificación, el(la) Gestor(a) del Proceso de Gestión del Conocimiento realiza el requerimiento al(a) responsable del procedimiento de Transferencia o Intercambio de Informacion para que lo realice de manera inmediata. Como evidencia se cuenta con el correo electrónico con el archivo con el análisis de los formatos de Identificacion y la generación de alertas y recomendaciones remitido al(a) Director(a) de Análisis y Diseño Estratégico y al(la) Gestor(a) del Proceso de Gestión del Conocimiento. </t>
  </si>
  <si>
    <t>1. Consolidar los Formatos de Identificación de Procesos de Transferencia o Intercambio de Información con Terceros recibidos en el semestre
2. Analizar el cumplimiento a los requisitos técnicos y legales de los formatos
3. Generar alertas y recomendaciones para subsanar los procesos de transferencia o intercambio de informacion con deficiencias
4.Remitir por correo electronico el documento consolidado al Director(a) de Análisis y Diseño Estratégico y al(a) gestor del proceso de Gestion del Conocimiento para aprobacion.
5. Remitir vía comunicacion interna a las dependencias responsables de los procesos de transferencia o intercambio de informacion las alertas y recomendaciones efectuadas para su implementacion.</t>
  </si>
  <si>
    <t xml:space="preserve">Número de documentos de análisis del cumplimiento de requisitos legales y tecnicos de los formatos de identificacion de procesos de transferencia o intercambio de información. </t>
  </si>
  <si>
    <t>Esta actividad de control no se encuentra programada para este reporte</t>
  </si>
  <si>
    <t>Liderar la formulación, implementación, articulación y seguimiento de las políticas públicas sociales para contribuir en la realización de derechos de los grupos poblacionales y familias del distrito mediante la articulación con los diferentes actores, en el marco de las competencias de la Secretaría Distrital de Integración Social.</t>
  </si>
  <si>
    <t>Implementar las políticas públicas sociales</t>
  </si>
  <si>
    <t>Circular No. 007  del 28/02/2022</t>
  </si>
  <si>
    <t>R-GPS-001</t>
  </si>
  <si>
    <t xml:space="preserve">Desconocimiento de las normas vigentes que enmarcan el desarrollo de las fases de las políticas públicas en el distrito por parte de los referentes y equipos de política </t>
  </si>
  <si>
    <t>Posibilidad de inadecuada ejecución en las fases de la las políticas públicas sociales formulación, implementación y evaluación, al omitir o desarrollar acciones no acordes con lo establecido en la norma vigente, como causa del desconocimiento por parte de los referentes y equipos de política</t>
  </si>
  <si>
    <t>80% - Alta</t>
  </si>
  <si>
    <t>El(a) Director(a) Poblacional realiza mínimo una vez en el semestre una sesión de actualización virtual o presencial  sobre normatividad vigente, dirigida a los referentes de política con el fin de evitar imprecisiones en el desarrollo de las fases de las políticas públicas.
En caso de no lograrse se envía la información por correo electrónico a los referentes y equipos de política pública.
Como evidencia se cuenta con correo electrónico y/o planilla de asistencia y/o ayuda de memoria.</t>
  </si>
  <si>
    <t>Director(a) Poblacional</t>
  </si>
  <si>
    <t>(No. de sesiones de actualización ejecutadas / No. de sesiones de actualización programadas) * 100
Se realizará mínimo una sesión en cada semestre de la vigencia</t>
  </si>
  <si>
    <t xml:space="preserve">La Dirección Poblacional programa una sesión de actualización virtual de las normas vigentes que enmarcan el desarrollo de las fases de las políticas públicas en el distrito en coordinación con la Secretaría de Planeación. Esta jornada se realiza el 18 de marzo en el marco se la segunda reunión ampliada del equipo de política donde participaron las Subdirecciones Técnicas, Dirección de Análisis y Diseño Estratégico, Dirección Poblacional y Subsecretaría (Ver Anexo 1, 2 y 2A).  Los temas abordados se relacionan con las fases de implementación y seguimiento de las políticas (Ver Anexo 3), además de actualizar la normativa interna que enmarca el proceso (Ver Anexo 4). 
La evidencia anexada incluye: correo de convocatoria con agenda, listado de asistencia, ayuda de memoria y presentaciones utilizadas durante la sesión. </t>
  </si>
  <si>
    <t>07/04/2022 Se recomienda realizar la descripción del avance en coherencia con la actividad de control, riesgo y causa identificados.
08/04/2022 No se generan observaciones o recomendaciones respecto a los avances y evidencias presentados en el monitoreo al riesgo de gestión.</t>
  </si>
  <si>
    <t>Diseño e innovación de los servicios sociales</t>
  </si>
  <si>
    <t>Establecer las acciones que llevan  a crear o transformar  los servicios sociales de la Secretaría Distrital de Integración Social, en respuesta a los desafíos de las políticas públicas, las necesidades actuales y emergentes de las personas, familias y  comunidades, así como las realidades territoriales,  encaminadas a la garantía y protección de los derechos.</t>
  </si>
  <si>
    <t>Desarrollar las acciones establecidas por el lineamiento para la creación o actualización de los servicios sociales</t>
  </si>
  <si>
    <t>Circular 007 del 28/02/2022</t>
  </si>
  <si>
    <t>R-DIS-001</t>
  </si>
  <si>
    <t>No se tiene estandarizado el diseño de los servicios sociales de la entidad.</t>
  </si>
  <si>
    <t xml:space="preserve">
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</si>
  <si>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Cada vez que las subdirecciones misionales que lideran los servicios sociales, crean o transforman un servicio social, el designado(a) por el respectivo Subdirector(a) realiza la presentación respectiva ante la mesa técnica operativa del consejo GIS, la cual verifica que los documentos se encuentren en coherencia con el plan de desarrollo, el proyecto de inversión y los objetivos estratégicos, debido a que estos permiten determinar las acciones orientadas a satisfacer las necesidades detectadas de la población vulnerable. Luego se presenta para su aprobación en el consejo GIS. En caso que el servicio no supere la aprobación en alguna de las instancias, se devuelve para su ajuste hasta lograr su aprobación con el cumplimiento de los requisitos. 
Como evidencia se cuenta con las actas de las instancias que realizan la respectiva revisión y aprobación.</t>
  </si>
  <si>
    <t>Evitar</t>
  </si>
  <si>
    <t>Designado por el subdirector (a) misional correspondiente</t>
  </si>
  <si>
    <t xml:space="preserve">( # de servicios aprobados en el Consejo GIS acumulados / # de servicios creados o transformados  revisados en la mesa técnica acumulados) * 100
</t>
  </si>
  <si>
    <t>Durante el primer trimestre del año 2022, no realizaron solicitudes por parte de las Subdirecciones Técnicas de la Secretaría Distrital de Integración Social a la Mesa Técnica GIS, la revisión de servicios a crear o transformar, por lo tanto no se adelarantaron acciones relacionadas con la actividad. 
* Es importante tener en cuenta que debido a que no se requirió ejecutar la actividad de control, se da cumplida por en un 100%, por cuanto no se afecta la probabilidad para una posible materialización del riesgo.</t>
  </si>
  <si>
    <t xml:space="preserve">08/04/2022: No se presentan observaciones al reporte y evidencias enviados. </t>
  </si>
  <si>
    <t>Formular estándares de calidad de los servicios sociales</t>
  </si>
  <si>
    <t>R-DIS-003</t>
  </si>
  <si>
    <t xml:space="preserve">Sólo 11 de los 32 servicios brindados en la entidad cuentan con estándares de calidad oficializados; y los servicios sociales que están estandarizados, tienen pendiente actualizaciones, que son necesarias para que los mismos cumplan con lineamientos de calidad. </t>
  </si>
  <si>
    <t>Posibilidad que los servicios sociales no cuenten con lineamientos de calidad, generando insatisfacción en la población atendida, debido a que la SDIS no cuenta con lineamientos y procedimientos actualizados acorde con los cambios normativos internos para la prestación de servicios con calidad y a que las Subdirecciones técnicas no realizan la implementación de los mismos.</t>
  </si>
  <si>
    <t>La asesora de Despacho asignada a la Subsecretaría en lo respectivo al diseño e innovación de los servicios sociales de la Secretaría Distrital de Integración Social, se encarga de liderar las actividades de acuerdo con un cronograma de actividades previamente establecido para la construcción de la Política de calidad de los servicios sociales de la SDIS. En caso que no se cree la Política de calidad, se dispondrá a la actualización del procedimiento para la formulación de los estándares de calidad de los servicios sociales. 
Como evidencia de esta actividad se cuenta con las actas de reunión, cronograma de actividades y al finalizar la vigencia la Política de calidad de los servicios sociales de la SDIS.</t>
  </si>
  <si>
    <t>Asesora de Despacho asignada a la Subsecretaría en lo respectivo al diseño e innovación de los servicios sociales de la SDIS</t>
  </si>
  <si>
    <t>(No. de actividades realizadas para la construcción de la Política de Calidad de los servicios sociales de la Secretaría Distrital de Integración Social en el periodo) / (No. de actividades programadas para la construcción de la Política de calidad de  los servicios sociales de la Secretaría Distrital de Integración Social en el periodo )*100</t>
  </si>
  <si>
    <t xml:space="preserve">
De acuerdo con el cronograma definido para la formulación de la Política de calidad de los servicios sociales de la SDIS, durante el primer trimestre se avanzó en el desarrollo de las siguientes actividades programadas: 
1. Identificación  de cada servicio junto con sus modalidades y estrategias, relacionando los documentos que orientan la prestación de los servicios sociales oficializados en el mapa de procesos.    
2. Identicación del estado normativo de los servicios sociales de la SDIS que por Resolución tienen establecidos estándares de calidad. 
3. Diseño de propuesta borrador de la Resolución de la Política de Calidad para los  servicios sociales de la SDIS .
Como evidencia se anexan los entregables de las actividades mencionadas anteriormente, que fueron definidas en el cronograma para la construcción de la Política de Calidad de los servicios sociales. </t>
  </si>
  <si>
    <t>Prestación de Servicios Sociales para la Inclusión Social</t>
  </si>
  <si>
    <t>Prestar servicios y atenciones sociales dirigidos a la población más vulnerable del Distrito, para contribuir a la inclusión social en desarrollo de las políticas públicas sociales.</t>
  </si>
  <si>
    <t>Realizar seguimiento y autocontrol al desempeño del proceso (Políticas de gestión y desempeño, planes, procedimientos, documentos asociados, indicadores y riesgos)</t>
  </si>
  <si>
    <t>R-PSS-002</t>
  </si>
  <si>
    <t>Debido a la ausencia de mecanismos de seguimiento  que midan la gestión propia del proceso</t>
  </si>
  <si>
    <t>Posibilidad de que se implementen de manera deficiente los mecanismos de seguimiento y autocontrol en el desarrollo de las etapas del proceso, derivada de la ausencia de una instancia donde se realice el seguimiento y control de la operativización y acompañamiento a los equipos de los servicios sociales.</t>
  </si>
  <si>
    <t>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</si>
  <si>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</si>
  <si>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Una (1) reunión  mensual)*100
Meta: 11 reuniones</t>
  </si>
  <si>
    <t>11 reuniones correspondientes al 100%</t>
  </si>
  <si>
    <t xml:space="preserve">Se realizó reunión mensual ordinaria de la  Mesa de implementación del sistema de gestión de las dependencias misionales, en el cual se realiza un monitoreo permanente a las actividades del proceso.  Como evidencia se entrega:
Febrero
* Acta y asistencia Mesa SG Misional
* Presentación Mesa SG Misional
Marzo
* Acta y asistencia Mesa SG Misional
* Presentaciones Mesa SG Misional  
</t>
  </si>
  <si>
    <t>18/04/2022. No se generan observaciones por parte de la segunda línea de defensa, respecto a los avances  presentados en el primer monitoreo al riesgo de gestión.</t>
  </si>
  <si>
    <t>Realizar seguimiento a la operación de los servicios sociales</t>
  </si>
  <si>
    <t>R-PSS-003</t>
  </si>
  <si>
    <t>Debido a que el sistema de información existente no realiza procesamiento de datos y el mismo está sujeto a margen de error humano</t>
  </si>
  <si>
    <t>Posibilidad de que no se recolecten los datos de los participantes de los servicios sociales de manera oportuna, por la falta de lineamientos claros en la recolección, crítica y digitación de la información misional de los servicios sociales, derivada de una ausencia de conocimiento y apropiación de los procedimientos y protocolos relacionados al diligenciamiento y digitación de la información misional.</t>
  </si>
  <si>
    <t>100% - Muy alta</t>
  </si>
  <si>
    <t>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 Subdirección Técnica misional para los ajustes requeridos. En caso de identificar dichos ajustes se hará seguimiento a su ejecución en el informe del siguiente cuatrimestre.  Como evidencia se cuenta con un Informe de Calidad de Información con los anexos correspondientes.</t>
  </si>
  <si>
    <t xml:space="preserve">Responsable procedimiento Recolección, Crítica y Digitación de la Dirección Territorial
</t>
  </si>
  <si>
    <t>(Número de informes de calidad de la información realizados / Número de informes de calidad de la información programados)*100</t>
  </si>
  <si>
    <t>3 informes de calidad de la información, correspondientes al 100%</t>
  </si>
  <si>
    <t>Esta actividad comienza a partir del mes de mayo de la presente vigencia</t>
  </si>
  <si>
    <t>18/04/2022. No se generan observaciones por parte de la segunda línea de defensa, respecto al primer monitoreo al riesgo de gestión.</t>
  </si>
  <si>
    <t>Debido a la falta de claridad en el diligenciamiento y digitación de la información de las fichas SIRBE</t>
  </si>
  <si>
    <t>Anualmente, los gestores del sistema de gestión de las dependencias misionales, realizan una jornada de socialización del protocolo Formulación de la descripción del problema y concepto profesional (PTC-PSS-035), con el propósito de que los responsables de servicios sociales conozcan el paso a paso para el correcto diligenciamiento de estos campos en las fichas SIRBE. En caso de no hacerse dicha socialización el gestor SG enviará por correo electrónico a los responsables del servicio social, el protocolo para su conocimiento y apropiación. De las reuniones quedará como registro un acta y su listado de asistencia.</t>
  </si>
  <si>
    <t>Gestores(as) del sistema de gestión de las dependencias misionales</t>
  </si>
  <si>
    <t>(Número socializaciones  realizadas / Número de dependencias misionales del nivel central)*100
Nota: se realizará una  socialización por dependencia misional sin tener en cuenta a la Subdirección para la familia, en la cual no aplica el protocolo.</t>
  </si>
  <si>
    <t>10 socializaciones correspondientes al 100%</t>
  </si>
  <si>
    <t>Esta actividad comienza a partir del mes de abril de la presente vigencia.</t>
  </si>
  <si>
    <t>Atención a la Ciudadanía</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</si>
  <si>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</si>
  <si>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</si>
  <si>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R-ATC-001</t>
  </si>
  <si>
    <t>Desconocimiento y falta de apropiación del Manual de atención a la ciudadanía, procedimiento trámite de requerimientos en la Secretaría, canales de interacción y servicios sociales de la SDIS por parte de los integrantes del equipo SIAC, procesos y dependencias.</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</si>
  <si>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</si>
  <si>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Profesional del componente de Fortalecimiento del Servicio del Equipo del Servicio Integral de Atención a la Ciudadanía - SIAC</t>
  </si>
  <si>
    <t>Durante el período reportado el equipo del Servicio de Atención a la Ciudadanía (componente de fortalecimiento en cultura del servicio) actualizó el plan de sensibilización para la vigencia 2022, el cual  busca promover al interior de la Entidad  la atención ciudadana con calidez, respeto, oportunidad y efectividad, el  plan además incluye el cronograma para la implementación de las jornadas.
Evidencias: se anexa plan de sensibilización actualizado. 
Las jornadas de sensibilización se implementarán a partir del mes de junio del año en curso, atendiendo la nueva metodología definida por la Secretaría General para la presente vigencia, que consiste en adelantar jornadas de sensibilización a nivel distrital con servidores/as  y contratistas, lo que dificultará la aplicación de los pre-test y post-test instrumentos utilizados para la medición de la apropiación de conocimiento por parte del personal participante de la SDIS. Es por ello, que para el segundo seguimiento se realizará ajuste de esta actividad.   
Por todo lo anterior, el avance de la actividad se verá reflejado en el segundo semestre de la presente vigencia, sin que se presenten retrasos en este periodo, ya que se tenían programadas 2 jornadas de sensibilización para toda la vigencia, según programación de Secretaría General de la Alcaldía Mayor de Bogotá.</t>
  </si>
  <si>
    <t>El profesional del componente de Atención a la Ciudadanía, cada vez que ingresa un nuevo integrante al equipo del Servicio Integral de Atención a la Ciudadanía - SIAC, realiza una inducción que incluye el Manual de atención a la ciudadanía, el procedimiento para el  trámite de requerimientos ciudadanos en la Secretaría Distrital de Integración Social, los canales de interacción, servicios sociales, entre otros; con el propósito de garantizar su conocimiento e implementación en sus puestos de trabajo. Después de realizada la inducción se aplicará un cuestionario para verificar la apropiación de los temas vistos. En caso de identificar vacíos en algunos temas se remiten los resultados con documentos de apoyo para reforzar los contenidos.
Como evidencia se cuenta con actas de reunión y cuestionarios aplicados.</t>
  </si>
  <si>
    <t>Profesional del componente de Atención a la Ciudadanía del Equipo del Servicio Integral de Atención a la Ciudadanía - SIAC</t>
  </si>
  <si>
    <t># de inducciones realizadas acumuladas / # de inducciones a realizar acumuladas) * 100</t>
  </si>
  <si>
    <t xml:space="preserve">Durante el periodo reportado, ingresaron 4 personas (2 servidores públicos y 2 contratistas) al equipo SIAC con quienes se adelantaron  tres (3) espacios de inducción en modalidad presencial y virtual (a través de la herramienta Teams).                      
Para el caso de los contratistas su objeto contractual quedó definido de la siguiente manera: "Prestar servicios de apoyo a la gestión para el desarrollo de acciones y actividades requeridas al interior de la entidad encaminadas al cumplimiento de la política pública distrital de servicio a la ciudadanía, y de los lineamientos establecidos por parte del servicio integral de atención a la ciudadanía -SIAC en el marco de la estrategia territorial integral social".
Una vez culminado el proceso de inducción, se realizó la evaluación de apropiación de conocimientos sobre los diferentes temas abordados (Manual de Servicio a la Ciudadanía de la SDIS, Política Pública Distrital de Servicio  a la Ciudadanía, Portafolio de Servicios, entre otros, Resolución 0509 de 2021).
Evidencias: Tres (3) actas de inducción firmadas y cuatro (4) evaluaciones apropiación del conocimiento proceso de inducción cargadas en carpeta virtual. </t>
  </si>
  <si>
    <t>El profesional del componente de Atención a la Ciudadanía anualmente, realiza una jornada de reinducción anualmente dirigida a servidores y contratistas que forman parte del equipo del Servicio Integral de Atención a la Ciudadanía - SIAC, con el fin de fortalecer el servicio de atención a la ciudadanía. Posteriormente se realiza la evaluación de la reinducción para determinar el nivel de apropiación de los conocimientos brindados a los participantes, en el caso de no presentarse un resultado satisfactorio se procede a realizar una retroalimentación con los temas que se requiere fortalecer.
Como evidencia se cuenta con listados de asistencia en formato controlado de la SDIS (FOR-GD-023) o formularios web, la evaluación de apropiación del conocimiento y correos electrónicos con la retroalimentación de la evaluación.</t>
  </si>
  <si>
    <t xml:space="preserve">Anualmente, se realiza jornada de reinducción por parte del equipo del Servicio Integral de Atención a la Ciudadanía - SIAC, dirigida a servidores y contratistas que forman parte del equipo, con el fin de fortalecer el servicio de atención a la ciudadanía. Posteriormente se realizará la evaluación de la reinducción para determinar el nivel de apropiación de los conocimientos brindados a los participantes, en el caso de no presentarse un resultado satisfactorio se procederá a realizar una retroalimentación con los temas que se requiere fortalecer. Como evidencia se cuenta con  listados de asistencia (formato controlado SDIS - o formularios web), evaluación de apropiación del conocimiento y correos electrónicos con la retroalimentación de la evaluación.
</t>
  </si>
  <si>
    <t>1 jornada de reinducción realizada</t>
  </si>
  <si>
    <t xml:space="preserve">La jornada de reinducción dirigida al equipo SIAC se encuentra programada para el mes de mayo 2022; para ello en el mes de abril se definirán los aspectos metodológicos para el desarrollo de la jornada. 
Evidencia: Plan de  sensibilización numeral 3.1.5 Cronograma. </t>
  </si>
  <si>
    <t>El profesional del componente de Atención a la Ciudadanía, realiza anualmente 1 (una) visita de seguimiento y acompañamiento a los responsables de los 23 puntos de atención ubicados en las subdirecciones locales, subdirección ICI, centros de desarrollo comunitario, nivel central y Súper CADE Manitas, con el fin de identificar fortalezas y debilidades en la prestación del servicio de atención a la ciudadanía. Frente a las debilidades identificadas en las visitas, se realiza retroalimentación y se establecen compromisos de mejora a los cuales se les verifica el cumplimiento. 
Como evidencias se cuenta con el cronograma de visitas y actas de visitas.</t>
  </si>
  <si>
    <t>(# de visitas de seguimiento y acompañamiento realizadas acumuladas / # de visitas de seguimiento y acompañamiento programadas acumuladas) * 100
*Se anexa con el mapa, listado de puntos a visitar.</t>
  </si>
  <si>
    <t xml:space="preserve">Dando cumplimiento al cronograma de acompañamiento y seguimiento a puntos SIAC, durante el periodo reportado, se realizaron seis (6) visitas a los puntos SIAC ubicados en Chapinero, Engativá, Teusaquillo,  Mártires, Ciudad Bolívar y SuperCADE Manitas, con el fin de verificar aspectos relacionados con  la adecuada atención ciudadana,  identificación de fortalezas y dificultades en la prestación del servicio, cumplimiento en la implementación del protocolo de atención ciudadana, portafolio de servicios (Manual de servicio a la ciudadanía en la SDIS) y las demás actividades propias del servicio. 
Evidencias: 
*Actas visitas de acompañamiento y seguimiento.
*Cronograma visitas de acompañamiento y seguimiento puntos SIAC.  </t>
  </si>
  <si>
    <t>Aplicar encuestas de percepción sobre la atención brindada por el Servicio Integral de Atención a la Ciudadanía - SIAC</t>
  </si>
  <si>
    <t>R-ATC-002</t>
  </si>
  <si>
    <t>Los resultados de las encuestas de satisfacción y percepción no se socializan a todas las partes interesadas en estos.</t>
  </si>
  <si>
    <t>Posibilidad que desde el proceso no se promuevan mejoras a los servicios sociales según las necesidades de la ciudadanía afectando la percepción y satisfacción de la ciudadanía frente a los servicios, esto debido a la no socialización de los resultados de las encuestas.</t>
  </si>
  <si>
    <t>El profesional del componente de Fortalecimiento del Servicio trimestralmente solicita a la Oficina Asesora de Comunicaciones - OAC, la publicación en la página web de la entidad (menú Atención ciudadana), el reporte de los resultados de las encuestas de percepción y satisfacción implementadas por los responsables de los puntos de atención SIAC, con el fin de que las diferentes dependencias de la entidad consulten la información y desarrollen acciones de mejora si hay lugar a ello. En caso de no ser publicado se realiza seguimiento a la solicitud hasta que se efectúa la publicación. Adicionalmente, se envía un correo electrónico a los Subdirectores Locales indicando que ya se encuentra publicado el informe con el reporte de los resultados de las encuestas de percepción y satisfacción y luego se hace seguimiento por medio de correo electrónico solicitando a las dependencias den a conocer las acciones que se tomaron frente a las solicitudes que emitieron  los ciudadanos.
Como evidencia se cuenta con las solicitudes de publicación a la OAC, los informes publicados en la página web y los correos electrónicos solicitando las acciones que se tomaron frente a las solicitudes de los ciudadanos, si hay lugar a ello.</t>
  </si>
  <si>
    <t>(# de solicitudes atendidas acumuladas / # de solicitudes realizadas a la OAC acumuladas)*100</t>
  </si>
  <si>
    <t>Durante el período reportado, se envió a la Oficina Asesora de Comunicaciones, la solicitud de publicación del informe de gestión del SIAC, correspondiente al cuarto trimestre de 2021 (el informe de resultados de encuestas de satisfacción y percepción corresponde al anexo 8, del informe de gestión del SIAC). 
Evidencias. Soporte envío de correo de solicitud de publicación del informe de gestión del SIAC remitido a la OAC. Formato controlado, solicitud a la oficina Asesora de Comunicaciones (OAC).  Código: FOR-CE-003. Soporte de correo remitido a Directores y Subdirectores informando la publicación del informe de gestión del SIAC en la página web de la SDIS, además del envío del consolidado de recomendaciones realizadas por la ciudadanía en la encuesta de percepción y satisfacción,  implementada por los responsables de los puntos SIAC, frente a la atención recibida en los diferentes servicios de la entidad.  Formato solicitud remitido a la OAC -soporte envío de correo.</t>
  </si>
  <si>
    <t>Informar y direccionar a la ciudadanía acerca del funcionamiento de los servicios de la entidad o temas de su interés, a través de los canales de interacción dispuestos por la entidad</t>
  </si>
  <si>
    <t>R-ATC-003</t>
  </si>
  <si>
    <t>Desde las subdirecciones técnicas no se comunica de manera oportuna al proceso Atención a la ciudadanía, los cambios de los servicios sociales.</t>
  </si>
  <si>
    <t>Posibilidad de que la información de los servicios sociales no llegue a tiempo para ser divulgada a la ciudadanía afectando la confianza de la ciudadanía en la gestión institucional y generando desinformación por no contar con la información oportuna, debido a que las subdirecciones técnicas no comunican de manera oportuna los cambios en el funcionamiento de los servicios.</t>
  </si>
  <si>
    <t>El profesional del componente de Atención a la Ciudadanía mensualmente solicita mediante correo electrónico, a los delegados, con copia a los jefes de las dependencias, la información sobre las novedades presentadas en el funcionamiento de los servicios que brinda la entidad. 
En caso de que se evidencie algún cambio en el funcionamiento de los servicios, y este no haya sido reportado por parte de las dependencias, el SIAC solicitará confirmación de actualización de la información.
Como evidencia se cuenta con correo electrónico mensual de recordatorio y los correos electrónicos solicitando confirmación si hay lugar a ello.</t>
  </si>
  <si>
    <t>(# de correos con solicitud de novedades enviados acumulados/ # de correos de novedades programados acumulados) * 100</t>
  </si>
  <si>
    <t>Durante los meses de enero, febrero y marzo de 2022, el equipo SIAC envió solicitud a las dependencias de la SDIS, requiriendo la información relacionada con la prestación de los servicios sociales (en caso de actualización) con el fin de fortalecer permanentemente la ruta de información del SIAC y orientar con precisión y oportunidad a la ciudadanía. 
Evidencias: 
*Soporte 1: Correos de solicitud de información a las direcciones y subdirecciones técnicas (para los meses de enero, febrero y marzo), incluidas sus respuestas. 
Adicionalmente, los responsables de puntos SIAC continúan diariamente solicitando a los referentes de los servicios sociales de las Subdirecciones Locales, información relacionada con: información general de los servicios sociales, directorios de unidades operativas, ofertas de cursos, entre otros; la cual se carga en las carpetas disponibles en SharePoint.  
Evidencias:
*Soporte 2. Pantallazos de información cargada en SharePoint.</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</si>
  <si>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</si>
  <si>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</si>
  <si>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Preparar y gestionar la liquidación de la nómina, seguridad social y 
parafiscales.</t>
  </si>
  <si>
    <t>R-TH-001</t>
  </si>
  <si>
    <t>Debido a que el software para la administración de personal no genera toda la información necesaria  para la liquidación de la nómina y prestaciones sociales y se realizan ajustes manuales de las novedades de nómina en el sistema</t>
  </si>
  <si>
    <t>Posibilidad que se  pueda generar una liquidación inexacta y/o no  oportuna de salarios,  prestaciones sociales, aportes  parafiscales y viáticos</t>
  </si>
  <si>
    <t>Económica</t>
  </si>
  <si>
    <r>
      <t xml:space="preserve">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t>
    </r>
    <r>
      <rPr>
        <sz val="10"/>
        <color rgb="FFFF0000"/>
        <rFont val="Arial"/>
        <family val="2"/>
      </rPr>
      <t xml:space="preserve">
</t>
    </r>
    <r>
      <rPr>
        <sz val="10"/>
        <rFont val="Arial"/>
        <family val="2"/>
      </rPr>
      <t>Como evidencia se cuenta con los formatos de revisión de pre nómina FOR-TH-023 diligenciados y debidamente firmados por el referente de nómina y el técnico.</t>
    </r>
  </si>
  <si>
    <t>1.El colaborador designado del área funcional de Nómina de la Subdirección de Gestión y Desarrollo del Talento Humano, realiza mensualmente la pre nómina, en la cual se revisan las novedades aportadas desde el área funcional de Administración de personal. Se realiza una pre nómina por cada nómina oficial generada en el periodo, haciendo un  comparativo con los soportes de  novedades recibidos y verificando su conformidad con base en la normativa vigente. En caso de encontrar inconsistencias, estas se reportan al área funcional de Administración de personal quien tomará las acciones pertinentes, dependiendo del tipo de inconsistencia generada.  En caso de que el colaborador designado no realice la revisión mensual de la Pre nómina, el profesional responsable del área funcional de nómina deberá realizar dicha verificación.
Como evidencia se cuenta con los formatos de revisión de pre nómina FOR-TH-023 diligenciados y debidamente firmados por el referente de nómina y el técnico.</t>
  </si>
  <si>
    <t>Colaborador designado del área funcional de Nómina de la Subdirección de Gestión y Desarrollo de Talento Humano</t>
  </si>
  <si>
    <t>(Número de Formatos de Revisión de Pre nómina FOR-TH-023 diligenciados en el periodo/Número total de nóminas generadas en el periodo)*100</t>
  </si>
  <si>
    <t>Se realizaron mensualmente las pre nóminas, de acuerdo con el número total de nóminas oficiales generadas en el trimestre, así: 
1. En el mes de enero se elaboraron tres (3) nóminas: nómina normal del mes y dos nóminas adicionales acumuladas en diciembre de 2021, pero canceladas en enero 2022
2. En febrero se elaboraron dos (2) nóminas: nómina normal del mes y una (1) nómina adicional.
3. En marzo se elaboraron dos (2) nóminas: nómina normal y una (1) nómina adicional
Como evidencia se anexan siete (7) formatos FOR-TH-023 "Revisión Prenómina" diligenciados, para el trimestre enero a marzo de 2022, correspondientes a siete (7) nóminas generadas en el periodo.</t>
  </si>
  <si>
    <t>18/04/2022
No se generan observaciones frente al periodo reportado. 
Se sugiere que en adelante los formatos de revisión prenomina contengan la firma y no tan solo el nombre de quienes realizaron la revisión y validación de las nóminas generadas en el periodo.</t>
  </si>
  <si>
    <t>Gestionar las diferentes situaciones administrativas derivadas de la vinculación, permanencia y desvinculación del talento humano".</t>
  </si>
  <si>
    <t>R-TH-002</t>
  </si>
  <si>
    <t>Debido a que no se sigan los lineamientos, procedimientos e instructivos establecidos en el proceso de gestión documental, relacionados con las historias laborales</t>
  </si>
  <si>
    <t xml:space="preserve">Posibilidad que se pueda presentar la pérdida,  desactualización y filtración de información confidencial y reservada de la historia laboral de los servidores de la Entidad </t>
  </si>
  <si>
    <t>1.El colaborador del área funcional de Administración de Personal,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</si>
  <si>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del área funcional de Administración de Personal por el (la) Subdirector(a) de Gestión y Desarrollo de Talento Humano</t>
  </si>
  <si>
    <t>(Número de Validaciones realizadas /4 Validaciones programadas)100</t>
  </si>
  <si>
    <t>Durante el primer trimestre de 2022 se revisaron los formatos préstamo y consulta documental – Historial Laborales (FOR GD-012), de los meses de enero, febrero y marzo, en los cuales se evidenció el registro correcto de la información tanto de consulta, como de préstamos de Historias Labores, como lo establece el procedimiento. Las consultas y/o préstamos, fueron realizados a personas autorizadas por la Subdirectora de Gestión y Desarrollo de Talento Humano.
Como evidencia se anexa un Acta de la revisión realizada.</t>
  </si>
  <si>
    <t xml:space="preserve">18/04/2022
No se generan observaciones ni sugerencias frente al periodo reportado. 
</t>
  </si>
  <si>
    <t>Hacer seguimiento y evaluación a la implementación y desarrollo de los planes y programas del proceso</t>
  </si>
  <si>
    <t>R-TH-004</t>
  </si>
  <si>
    <t>Debido a la falta de divulgación por parte de la SDGTH y/o bajo interés de los colaboradores sobre las actividades programadas en los Planes de la Subdirección</t>
  </si>
  <si>
    <t>Posibilidad que se pueda registrar una baja participación de los colaboradores de la SDIS en las actividades programadas en los Planes y Programas de la SGDTH para la vigencia</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</si>
  <si>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</si>
  <si>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</si>
  <si>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de la Subdirección de Gestión y Desarrollo de Talento Humano</t>
  </si>
  <si>
    <t>(No de boletines divulgados mensualmente / 10 boletines programados) * 100</t>
  </si>
  <si>
    <t>Durante el primer trimestre de 2022 se realizó el diseño y divulgación masiva vía mailing por Comunicación Interna el 10 de marzo de 2022, de un (1) boletín digital, donde se consolidaron las actividades que se ejecutarían en el mes de marzo de 2022, informando el nombre de la actividad, modalidad de ejecución, beneficiarios y beneficiarias (funcionarios(as) y/o contratistas), link de conexión o inscripción según corresponda.
El boletín consolidó la información correspondiente a las áreas funcionales de Bienestar Social e Incentivos, Seguridad y Salud en el Trabajo y Capacitación y los planes que desde su competencia se ejecutan en el marco de promover e incentivar la participación de los colaboradores y colaboradoras de la SDIS aportando a su bienestar laboral integral.
Con relación al  área(s) que no presenten programación de actividades para el mes a reportar, se incluirán los resultados de las acciones implementadas tipo noticia o informativo.
Como evidencia se adjunta un (1) Boletín en PDF correspondiente a marzo/2022</t>
  </si>
  <si>
    <t>R-TH-005</t>
  </si>
  <si>
    <t>Debido a falta de controles en el procedimiento de afiliación y desafiliación de los servidores al Sistema General de Seguridad Social en Salud - SGSSS</t>
  </si>
  <si>
    <t>Posibilidad que no se realice la afiliación o desafiliación oportuna de un servidor al Sistema General de Seguridad Social en Salud - SGSSS</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</si>
  <si>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</si>
  <si>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EPS y AFP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</si>
  <si>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marzo/2022</t>
  </si>
  <si>
    <t>18/04/2022
Ajustar el dato cuantitativo reportado toda vez que como se soporta con la evidencia fueron realizadas 2 verificaciones de las 11 programadas, lo cual corresponde al 18% de avance.
Se sugiere ajustar la evidencia de manera que contenga el resultado de la verificación realizada por el área de nómina.
20/04/2022
No se generan observaciones ni recomendaciones adicionales frente al periodo reportado.</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</si>
  <si>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</si>
  <si>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</si>
  <si>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t>Mensualmente el responsable en el área de nómina, verifica el listado de personas posesionadas y/o desvinculadas, de 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marzo/2022</t>
  </si>
  <si>
    <t>18/04/2022
Ajustar el dato cuantitativo reportado toda vez que como se soporta con la evidencia fueron realizadas 2 verificaciones de las 11 programadas, lo cual corresponde al 18% de avance.
Se sugiere ajustar la evidencia de manera que contenga el resultado de la verificación realizada por el área de nómina.
20/04/2022
No se generan observaciones ni recomendaciones adicionales frente al periodo reportado.</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</si>
  <si>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</si>
  <si>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</si>
  <si>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</si>
  <si>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R-SMT-001</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</si>
  <si>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</si>
  <si>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</si>
  <si>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</si>
  <si>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debe ser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</si>
  <si>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</si>
  <si>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Nota: 4 seguimientos.</t>
  </si>
  <si>
    <t>El líder de infraestructura presenta el primer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</si>
  <si>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19/04/2021 No se generan observaciones respecto a los avances y evidencias presentados en el monitoreo al riesgo de gestión.</t>
  </si>
  <si>
    <t xml:space="preserve">2. Debido a debilidades en la apropiación del punto único de contacto para la atención de la mesa de servicio. </t>
  </si>
  <si>
    <t>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debe ser un informe del seguimiento que se hace trimestralmente a las estrategias de divulgación.</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</si>
  <si>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</si>
  <si>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100
Nota: 4 seguimientos.</t>
  </si>
  <si>
    <t>El líder de mesa de servicios presenta el primer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</si>
  <si>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</si>
  <si>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</si>
  <si>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Formular plan acción institucional del proceso</t>
  </si>
  <si>
    <t>R-GEC-001</t>
  </si>
  <si>
    <t xml:space="preserve">Demoras por parte de las dependencias de la entidad para iniciar el trámite a la liquidación de contratos o convenios </t>
  </si>
  <si>
    <t>Posibilidad de incumplimiento de los términos legales o pactados para la liquidación de los contratos o convenios de la entidad, debido a que las dependencias no inician a tiempo la gestión para liquidar los contrato y/o convenios en los tiempos estipulados o establecidos en cada uno de ellos</t>
  </si>
  <si>
    <r>
      <t>El líder del equipo de liquidaciones de la Subdirección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</si>
  <si>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Líder del equipo de liquidaciones Subdirección de Contratación</t>
  </si>
  <si>
    <t xml:space="preserve"> (No. de alertas de liquidaciones remitidas en el periodo / No. de alertas de liquidaciones programadas en el período) * 100</t>
  </si>
  <si>
    <t>El grupo de liquidaciones envía tres correos y memorandos de alertas mensuales dirigidos a los ordenadores del gasto y a los supervisores de la sede central y de las localidades, se les alerta a que presenten las liquidaciones de los contratos que supervisan dentro del termino estipulado en los respectivos contratos. Con estas acciones se busca liberar, pagar y recuperar recursos como evitar que la entidad pierda competencia para liquidar. Se anexa soportes de los correos enviados.</t>
  </si>
  <si>
    <t>20/04/2022 Se tiene la siguiente observación: por favor especificar las alertas que fueron remitidas en el periodo y cuantas alertas fueron programadas en el período.
20/04/2022 No se generan ninguna otra observación o recomendación respecto a los avances y evidencias presentados en el monitoreo al riesgo de gestión.</t>
  </si>
  <si>
    <t>Identificar los lineamientos y requisitos legales a utilizar según los procesos contractuales que se manejen en la entidad</t>
  </si>
  <si>
    <t>R-GEC-002</t>
  </si>
  <si>
    <t xml:space="preserve">Deficiencia en el cargue de la información derivada de la ejecución del proceso contractual, durante el ejercicio de la supervisión y/o interventoría </t>
  </si>
  <si>
    <t>Posibilidad de ejercer una indebida supervisión en los contratos o convenios, debido a que las áreas técnicas no realizan el cargue de la información contractual en cada uno de los expedientes que soportan la ejecución de los procesos de la entidad</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</si>
  <si>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de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</si>
  <si>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t xml:space="preserve">El líder del proceso de Gestión Contractual socializa semestralmente con los diferentes supervisores o apoyos a la supervisiones, las directrices y lineamientos oficiales y vigentes referente a la contratación institucional, documentación de los expedientes, así como los posibles incumplimientos cuando a ello hubiere lugar, según lo evidenciado en la supervisión, con el propósito que se realice un adecuado cargue de información contractual.
En caso de no poder hacer la socialización se enviará memorando con los documentos a cargar en la supervisión contractual.
Como evidencia se cuenta con registro de las socializaciones realizadas (presentaciones, actas, listados de asistencias, entre otras) o memorando remitidos. </t>
  </si>
  <si>
    <r>
      <t xml:space="preserve">Líder del proceso 
</t>
    </r>
    <r>
      <rPr>
        <strike/>
        <sz val="10"/>
        <rFont val="Arial"/>
        <family val="2"/>
      </rPr>
      <t xml:space="preserve">
</t>
    </r>
  </si>
  <si>
    <t>(Número de socializaciones ejecutadas en el periodo / Número de socializaciones programadas en el periodo)*100</t>
  </si>
  <si>
    <t>La Subdirección de Contratación en articulación con la Dirección Poblacional, realizo la socialización de Buenas Prácticas de Supervisión a persona jurídica. Esta se llevo a cabo el día 24 de marzo y contó con la participación de 67 colaboradores de la Dirección Poblacional.</t>
  </si>
  <si>
    <t>20/04/2022 No se generan observaciones o recomendaciones respecto a los avances y evidencias presentados en el monitoreo al riesgo de gestión.</t>
  </si>
  <si>
    <t>R-GEC-003</t>
  </si>
  <si>
    <t>Desconocimiento por parte de las dependencias de los procedimientos establecidos para el control de riesgos asociados a la contratación</t>
  </si>
  <si>
    <t>Posibilidad de no incluir los riesgos de los procesos contractuales en la matriz de riesgos previsibles inherentes a la compra o contratación de bienes y/o servicios de supervisión, ya que estos pueden generar efectos adversos y de distinta magnitud en el logro de los objetivos del proceso contractual</t>
  </si>
  <si>
    <t>Cada vez que las dependencias inician un proceso de contratación, remiten la solicitud del aval de la respectiva matriz de riesgos previsibles inherentes a la compra o contratación de bienes y/o servicios, a los profesionales designados en la Subdirección de Contratación de acuerdo con lo definido en el "Procedimiento Administración de riesgos previsibles inherentes a la compra o contratación de bienes o servicios (PCD-GEC-007)", quienes revisan y avalan que los ordenadores de gasto hayan realizado un análisis de los posibles eventos que se puedan presentar en desarrollo de las actividades contratadas, con el propósito de identificar riesgos inherentes a la contratación y realizar el buen ejercicio de la supervisión.
En caso que las áreas radiquen un proceso sin la matriz de riesgos avalada, se procede con la devolución de la misma para que se surta con este trámite.
Como evidencia se cuenta con los correos electrónicos de aval y una matriz de consolidado trimestral con la relación de solicitudes y avales generados.</t>
  </si>
  <si>
    <t>Profesional designado en la Subdirección de Contratación</t>
  </si>
  <si>
    <r>
      <t xml:space="preserve">
</t>
    </r>
    <r>
      <rPr>
        <sz val="10"/>
        <color theme="1"/>
        <rFont val="Arial"/>
        <family val="2"/>
      </rPr>
      <t>(N° de matrices avaladas en el periodo / N° de solicitudes de matrices recibidas</t>
    </r>
    <r>
      <rPr>
        <sz val="10"/>
        <rFont val="Arial"/>
        <family val="2"/>
      </rPr>
      <t xml:space="preserve"> en el periodo) *100%
</t>
    </r>
    <r>
      <rPr>
        <sz val="10"/>
        <color theme="1"/>
        <rFont val="Arial"/>
        <family val="2"/>
      </rPr>
      <t>Nota: debido a que la actividad se ejecuta a demanda, la meta para cada trimestre es del 100%</t>
    </r>
    <r>
      <rPr>
        <sz val="10"/>
        <color rgb="FF7030A0"/>
        <rFont val="Arial"/>
        <family val="2"/>
      </rPr>
      <t>.</t>
    </r>
  </si>
  <si>
    <t>La Subdirección de contratación en el primer trimestre realizó el  aval de dos matrices de riesgo de servicios especializados,  de acuerdo con la radicado por la Subdirección administrativa y financiera.</t>
  </si>
  <si>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</si>
  <si>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</si>
  <si>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</si>
  <si>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</si>
  <si>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</si>
  <si>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</si>
  <si>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</si>
  <si>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</si>
  <si>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</si>
  <si>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</si>
  <si>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Para el 1er trimestre el área de presupuesto ha realizado 33 cargues de CDPS masivos, que corresponden a 21 en el mes de enero, 5 en el mes de febrero y 7  para el mes de marzo, los cuales fueron validados en los aplicativos de BogData y Seven, verificando que la información haya quedado incorporada en su totalidad en las herramientas financieras.</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</si>
  <si>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</si>
  <si>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</si>
  <si>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</si>
  <si>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</si>
  <si>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Para el 1er trimestre el área de presupuesto tramitó 8.184 documentos (CDPS y CRPS), discriminados así: en el mes de enero 3.261, febrero 2.493 y marzo 2.430, los cuales fueron revisados en su totalidad y cuyos resultados se encuentran en las evidencias adjuntas.</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</si>
  <si>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</si>
  <si>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</si>
  <si>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Para el 1er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</si>
  <si>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</si>
  <si>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</si>
  <si>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</si>
  <si>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</si>
  <si>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r>
      <t>El(la) contador(a) de la SDIS</t>
    </r>
    <r>
      <rPr>
        <strike/>
        <sz val="10"/>
        <rFont val="Arial"/>
        <family val="2"/>
      </rPr>
      <t xml:space="preserve"> </t>
    </r>
    <r>
      <rPr>
        <sz val="10"/>
        <rFont val="Arial"/>
        <family val="2"/>
      </rPr>
      <t xml:space="preserve">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r>
  </si>
  <si>
    <t xml:space="preserve">
Contador(a) de la SDIS</t>
  </si>
  <si>
    <t>(# de conciliaciones elaboradas en el trimestre / # de conciliaciones programadas para el trimestre) * 100</t>
  </si>
  <si>
    <t xml:space="preserve">Para el 1er trimestre el área de contabilidad ha programado la elaboración de 38 conciliaciones de las cuales se logró efectuar 35 debido a que: 
- Las 3 restantes no fue posible realizarlas teniendo en cuenta que las áreas generadoras  no realizaron el correspondiente reporte. 
Es por ello que desde la Asesoría de recursos Financieros se envía mensualmente de manera personalizada (subdirector área responsable) correo recordatorio de la información que deben reportar y sus respectivos plazos. </t>
  </si>
  <si>
    <t>Definir los lineamientos y atender las necesidades de intervención de infraestructura a través de las modalidades de  construcción, modificación, ampliación, reforzamiento estructural  y/o mantenimiento de los equipamientos o predios administrados por la Secretaría Distrital de Integración Social, para la prestación de los servicios sociales.</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</si>
  <si>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</si>
  <si>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</si>
  <si>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</si>
  <si>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</si>
  <si>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bimestralmente el estado de la ejecución presupuestal del proyecto de inversión a cargo. Este informe debe ser socializado en reunión de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el informe en el periodo por no presentarse reuniones, se socializará en la siguiente reunión de coordinadores de la Subdirección, dejando como evidencia el acta de reunión o presentación de información.</t>
  </si>
  <si>
    <t>Coordinación Administrativa y Financiera de la Subdirección de Plantas Físicas</t>
  </si>
  <si>
    <t>(# informes presentados / # de informes programados) * 100</t>
  </si>
  <si>
    <t xml:space="preserve">La Subdirección de Plantas Físicas, programó y ejecutó una reunión de presentación del informe de avance físico y presupuestal del primer bimestre del año 2022 (enero - febrero) a través de reunión realizada a la Dirección Corporativa con el subdirector y los coordinadores de la Subdirección de Plantas Físicas, así como también se elaboró informe de gestión del proyecto con corte del mes de enero de 2022.
Evidencias:
Informe con corte 11 de febrero en documento power point.
Informe de gestión del proyecto de inversión en enero 2022.
Convocatoria presentación metas del proyecto 7565 _ Febrero 2022
</t>
  </si>
  <si>
    <t>11/04/2022 Se recomienda verificar el avance y evidencias reportadas, ya que según la actividad de control los informes se presentan bimestralmente (cada 2 meses), así mismo, se esta presentando una gestión que se realizó posterior al trimestre de monitoreo (1/01 a 31/03).
20/04/2022 Se recalca la recomendación de presentar avances y evidencias que se realicen dentro del tiempo de monitoreo (31/03/2022). Adicionalmente, se recomienda verificar la actividad de control establecida, ya que se indica que se deben elaborar y presentar bimestralmente el estado de la ejecución presupuestal del proyecto de inversión y este debe ser socializado en reunión de coordinadores de la Subdirección, pero se adjuntan como evidencia soportes trimestrales y de la gestión realizada en la vigencia 2021. Dado lo anterior se recomienda verificar el nivel de avance reportado.
21/04/2022 No se generan observaciones o recomendaciones respecto a los avances y evidencias presentados en el monitoreo al riesgo de gestión.</t>
  </si>
  <si>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</si>
  <si>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</si>
  <si>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</si>
  <si>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</si>
  <si>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</si>
  <si>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</si>
  <si>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</si>
  <si>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Se elaboró cronograma de intervenciones para las unidades operativas priorizadas en la atención de mantenimiento de infraestructura para el primer trimestre del año 2022.
Evidencia:
Cronograma de mantenimiento primer trimestre del año 2022.</t>
  </si>
  <si>
    <t>11/04/2022 Se recomienda diligenciar completamente los formatos relacionados (firmas).
20/04/2022 No se generan observaciones o recomendaciones respecto a los avances y evidencias presentados en el monitoreo al riesgo de gestión.</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</si>
  <si>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</si>
  <si>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</si>
  <si>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</si>
  <si>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</si>
  <si>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</si>
  <si>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</si>
  <si>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</si>
  <si>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</si>
  <si>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</si>
  <si>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</si>
  <si>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</si>
  <si>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31/02/2022</t>
  </si>
  <si>
    <t>Se remite las 184 actas de intervención ambiental con sus respectivas listas de asistencia de las 727 programadas en el 2022, donde se puede evidenciar el seguimiento al cumplimiento e implementación del PAIPAERS. Estas intervenciones se adelantaron de la siguiente manera: 64 unidades operativas visitadas en el mes de febrero y 120 en el mes de marzo.</t>
  </si>
  <si>
    <t>22/04/2022. No se generan observaciones por parte de la segunda línea de defensa, respecto a los avances y evidencias presentados en el monitoreo al riesgo de gestión.</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</si>
  <si>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</si>
  <si>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Líder del programa de consumo sostenible del PIGA.</t>
  </si>
  <si>
    <t>(Número de contratos con cláusulas ambientales / Número de contratos remitidos al área de gestión ambiental) * 100</t>
  </si>
  <si>
    <t>100% de contratos con cláusulas ambientales remitidos al área ambiental</t>
  </si>
  <si>
    <t>Se remite la matriz de inclusión de cláusulas ambientales del primer trimestre del año, donde se informa por mes las cláusulas incluidas en los 13 procesos precontractuales, de conformidad con las 13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
Es importante resaltar que a la fecha de corte se dio respuesta al 100% de solicitudes de inclusión de cláusulas ambientales.</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</si>
  <si>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</si>
  <si>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</si>
  <si>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</si>
  <si>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</si>
  <si>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</si>
  <si>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100% de contratos con cláusulas ambientales, remitidos al área ambiental</t>
  </si>
  <si>
    <t>Se remite la matriz de inclusión de cláusulas ambientales del primer trimestre del año, donde se informa por mes las cláusulas incluidas en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
Es importante resaltar que a la fecha de corte se dio respuesta al 100% de solicitudes de inclusión de cláusulas ambientales.</t>
  </si>
  <si>
    <t>2. Anualmente la líder del programa de consumo sostenible informa a las dependencia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</si>
  <si>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Como evidencia se cuenta con el registro de la comunicación envidada.
En caso de que no se remita la comunicación, se generan recordatorios de la inclusión de cláusulas en la reuniones de mesas ambientales.</t>
  </si>
  <si>
    <t>Comunicación enviada</t>
  </si>
  <si>
    <t>Una (1) comunicación enviada</t>
  </si>
  <si>
    <t>Se remite el memorando interno por el cual desde la Dirección Corporativa se comunica a las diferentes dependencias el proceso para la inclusión de obligaciones ambientales bajo la implementación del manual de compras verdes.
Es importante resaltar que se estableció como mecanismo de comunicación para la vigencia, el envío de tres productos: un memorando, una pieza informativa por correo masivo y el envío de un video.</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</si>
  <si>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</si>
  <si>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</si>
  <si>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</si>
  <si>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</si>
  <si>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</si>
  <si>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Se remite las 184 actas de intervención ambiental con sus respectivas listas de asistencia de las 727 programadas en el 2022,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64 unidades operativas visitadas en el mes de febrero y 120 en el mes de marzo.</t>
  </si>
  <si>
    <t>2.Cada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Como evidencia queda el correo electrónico con la trazabilidad de la solicitud y respuesta. 
En caso que no se realice la inclusión de las cláusulas ambientales, el área solicitante reitera la solicitud hasta que el responsable del área de gestión ambiental genere la respuesta.</t>
  </si>
  <si>
    <t>(Número de contratos con cláusulas ambientales / Número de contratos remitidos al área de gestión ambiental que aplique) * 100</t>
  </si>
  <si>
    <t>100% de contratos con cláusulas ambientales, remitidos al área ambiental que aplique</t>
  </si>
  <si>
    <t>Se remite la matriz de inclusión de cláusulas ambientales del primer trimestre del año, donde se informa por mes las cláusulas incluidas a los 10 procesos precontractuales, de conformidad con las 10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</si>
  <si>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3. Semestralmente el líder del programa de Gestión Integral Residuos del área ambiental realiza un seguimiento a la implementación del instructivo RCD y del instructivo de manejo y disposición de colchones y colchonetas, con el propósito de valorar la implementación y gestión integral de estos residuos al interior de la entidad. Como evidencia se tiene dos matrices en Excel consolidando la información de implementación. En caso de que no se realice el seguimiento, se adelantará la verificación del cumplimento bajo las herramienta Storm User y aplicativo web de la Secretaría Distrital de Ambiente.</t>
  </si>
  <si>
    <t>Líder del programa de Gestión Integral Residuos del PIGA.</t>
  </si>
  <si>
    <t>Seguimientos realizados a la implementación de los Instructivos de RCD, colchones y colchonetas</t>
  </si>
  <si>
    <t>Dos (2) seguimientos realizados</t>
  </si>
  <si>
    <t>Las matrices del primer seguimiento de la implementación a la gestión, manejo y disposición de colchones y colchonetas y al Instructivos de RCD, se tienen establecidas para el segundo trimestre del año 2022.</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</si>
  <si>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</si>
  <si>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</si>
  <si>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</si>
  <si>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</si>
  <si>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Se remite la matriz de inclusión de cláusulas ambientales del primer trimestre del año, donde se informa por mes las cláusulas incluidas a los 9 procesos precontractuales, de conformidad con las 9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</si>
  <si>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Como evidencia se tiene una matriz en Excel consolidando la información de los equipos y elementos de la entidad.
En caso de que no se realice el seguimiento se adelantará la verificación del cumplimento bajo la respuesta anual de auditoría a la Secretaría Distrital de Ambiente.</t>
  </si>
  <si>
    <t>Líder del programa de gestión integral de residuos del PIGA.</t>
  </si>
  <si>
    <t>Seguimientos realizados al procesos de mantenimiento preventivo o correctivo para los equipos y elementos fijos que generan emisiones atmosféricas.</t>
  </si>
  <si>
    <t>Las matrices del primer seguimiento a los procesos de mantenimiento preventivo para los equipos y elementos fijos que generan emisiones atmosféricas, se tienen establecidas para el segundo trimestre del año 2022.</t>
  </si>
  <si>
    <t>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</si>
  <si>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</si>
  <si>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Se remite las 132 actas de intervención ambiental con sus respectivas listas de asistencia de las 467 programadas en el 2022, donde se puede evidenciar el seguimiento al cumplimiento e implementación del Plan de encapsulamiento de aceite vegetal usado (AVU) y recolección de grasas. Estas intervenciones se adelantaron de la siguiente manera: 41 unidades operativas visitadas en el mes de febrero y 91 en el mes de marzo.</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</si>
  <si>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</si>
  <si>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</si>
  <si>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</si>
  <si>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</si>
  <si>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genere la respuesta.</t>
  </si>
  <si>
    <t>Se remite la matriz de inclusión de cláusulas ambientales del primer trimestre del año, donde se informa por mes las cláusulas incluidas a 4 los procesos precontractuales, de conformidad con las 4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</si>
  <si>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Como evidencia se tiene una matriz en Excel consolidando la información del diagnóstico y necesidades de cada elemento PEV de la entidad. En caso de que no se realice el seguimiento se adelantará la verificación del cumplimento bajo la respuesta anual de auditoría a la Secretaría Distrital de Ambiente.</t>
  </si>
  <si>
    <t>Líder del programa de practicas sostenibles del PIGA.</t>
  </si>
  <si>
    <t>Seguimientos realizados a la implementación, control y manejo de PEV de la SDIS.</t>
  </si>
  <si>
    <t>La matriz del primer seguimiento a la implementación, control y manejo de Publicidad Exterior Visual (PEV) de la SDIS, se tienen establecidas para el segundo trimestre del año 2022.</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</si>
  <si>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</si>
  <si>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</si>
  <si>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</si>
  <si>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el informe de intervención y la lista de asistencia de intervención. </t>
  </si>
  <si>
    <t>(Número de unidades operativas con seguimiento a la implementación de las políticas, programas y metodologías de agua y energía bajo intervención ambiental / Número de unidades operativas de la entidad programadas por año) * 100</t>
  </si>
  <si>
    <t>Se remite las 184 actas de intervención ambiental con sus respectivas listas de asistencia de las 727 programadas en el 2022, donde se puede evidenciar el seguimiento al cumplimiento e implementación de la Política Cero desperdicio de agua y cero desperdicio de energía. Estas intervenciones se adelantaron de la siguiente manera: 64 unidades operativas visitadas en el mes de febrero y 120 en el mes de marzo.</t>
  </si>
  <si>
    <t>2. Semestralmente, el líder del programa de uso eficiente del agua y energía realiza seguimiento al avance de las actividades del plan de acción de la Secretaría Distrital de Ambiente, mediante la revisión de la matriz de seguimiento de la herramienta Storm User, con el fin de garantizar el cumplimiento del plan. En caso de que se identifiquen retrasos en la ejecución de actividades, se generan mediante correo electrónico las alertas a los respectivos responsables o los ajustes requeridos al plan. Como evidencia se tiene la matriz en Excel consolidando el seguimiento al cumplimiento y sus respectivos soportes de envío.</t>
  </si>
  <si>
    <t>Líder del programa de uso eficiente del agua y uso eficiente de la energía del PIGA.</t>
  </si>
  <si>
    <t>Actividades cumplidas del plan de acción anual PIGA</t>
  </si>
  <si>
    <t>17 actividades cumplidas</t>
  </si>
  <si>
    <t>Los resultados iniciales de la implementación de las actividades del plan de acción de los Programas de uso eficiente del agua y uso eficiente de la energía, se tendrán desde el segundo trimestre y cuarto trimestre de 2022.</t>
  </si>
  <si>
    <t>3.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Como evidencia queda el correo electrónico con la trazabilidad de la solicitud y respuesta. En caso de que no se realice la inclusión de las cláusulas ambientales, el área solicitante reitera la solicitud hasta que el responsable del área de gestión ambiental las incluya.</t>
  </si>
  <si>
    <t>100% de contratos con cláusulas ambientales remitidos al área ambiental que aplique</t>
  </si>
  <si>
    <t>Se remite la matriz de inclusión de cláusulas ambientales del primer trimestre del año, donde se informa por mes las cláusulas incluidas a los 13 procesos precontractuales, de conformidad con las 13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uso eficiente y optimo del agua y la energía en los diferentes procesos precontractuales.
Es importante resaltar que a la fecha de corte se dio respuesta al 100% de solicitudes de inclusión de cláusulas ambientales.</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</si>
  <si>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</si>
  <si>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</si>
  <si>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R-GD-001</t>
  </si>
  <si>
    <t>La constante manipulación y condiciones de almacenamiento que implican biodeterioro de la documentación</t>
  </si>
  <si>
    <t>Posibilidad de afectar negativamente la imagen de la entidad dada la pérdida y fuga de la información institucional registrada en los archivos de la entidad por falta de aplicación de los lineamientos de gestión documental, debido a su desconocimiento.</t>
  </si>
  <si>
    <t>Cada que se identifique la necesidad por crecimiento en la volumetría documental o por desgaste de cajas y carpetas, el Subdirector Administrativo y Financiero (o responsable del área de gestión documental), solicitará conforme a las directrices presupuestales y contractuales la adquisición de  cajas y carpetas que se han deteriorado, con el propósito de conservar adecuadamente la información. En caso de no realizar la adquisición de insumos para la conservación documental, se requiere  hacer una campaña de sensibilización para la optimización de recursos. Como evidencia se cuenta con los contratos de adquisición de los insumos de archivo, así como, el registro de insumos requeridos por las dependencias, o registros de la campaña de sensibilización.</t>
  </si>
  <si>
    <t>Subdirector Administrativo y Financiero (o responsable del área de gestión documental)</t>
  </si>
  <si>
    <t>(Cantidad de insumos adquiridos / Cantidad de insumos requeridos)*100</t>
  </si>
  <si>
    <t>En el primer trimestre de la vigencia 2022 no se celebraron contratos con proveedores, de los insumos que se adquieren como unidades de conservación (Carpetas, Ganchos y Cajas X200). No obstante, se cuenta con presupuesto para la adquisición de los Insumos de Archivo, para suplir las necesidades de los Archivos de la Entidad así:  
- Carpetas y Ganchos: $300.000.000  
- Cajas X200: $120.000.000   
Se está trabajando en los estudios previos en conjunto con el grupo jurídico, para realizar todo el proceso y llevar a cabo los contratos para la adquisición de las Unidades de Conservación (Carpetas, Ganchos y Cajas X200), así mismo se realizó la solicitud de las cotizaciones a los diferentes proveedores y estas ya fueron enviadas a la abogada encargada de todo el proceso de alistamiento para los contratos.
Se presenta como evidencia los correos de solicitud de cotizaciones a los proveedores.</t>
  </si>
  <si>
    <t>Falta de presupuesto para la organización y conservación del archivo</t>
  </si>
  <si>
    <t>Anualmente, el auxiliar administrativo de Gestión Documental, realiza un “Diagnóstico de archivo general” abarcando las necesidades de toda la entidad, para presentar a la Dirección de Gestión Corporativa y así decidir el aumento del presupuesto. En caso de no realizar el diagnóstico se requiere hacer una campaña de sensibilización para la optimización de recursos de archivo. Como evidencia se cuenta con el Diagnóstico de archivo general o registros de la campaña de sensibilización.</t>
  </si>
  <si>
    <t>Auxiliar administrativo de Gestión Documental</t>
  </si>
  <si>
    <r>
      <rPr>
        <b/>
        <sz val="10"/>
        <color theme="1"/>
        <rFont val="Arial"/>
        <family val="2"/>
      </rPr>
      <t>Diagnóstico general de archivo de necesidades de insumos:</t>
    </r>
    <r>
      <rPr>
        <sz val="10"/>
        <color theme="1"/>
        <rFont val="Arial"/>
        <family val="2"/>
      </rPr>
      <t xml:space="preserve">
*Levantamiento de información con las dependencias, subdirecciones locales, áreas y unidades operativas-50%
* Análisis de costos-20%
* Consolidación del documento-30%</t>
    </r>
  </si>
  <si>
    <t>Se realizó el leventamiento de la información en cuanto a las necesidades de los Insumos de Archivo (Carpetas, Ganchos y Cajas X200), para los archivos de la Entidad obteniendo la siguiente información:
CARPETAS: 506.000
GANCHOS: 511.000
CAJAS X200: 111.500</t>
  </si>
  <si>
    <t>18/04/2022. No se generan observaciones por parte de la segunda línea de defensa, respecto a los avances  presentados en el primer monitoreo al riesgo de gestión.
No obstante, se recomienda que el documento final de diagnóstico precise de manera mas clara la forma en que se realizó el levantamiento de la información, el motivo por el cual se separan algunas dependencias de otras, en lo particular lo referente al nivel central, y detallar a que hace referencia el item de "transferencias".</t>
  </si>
  <si>
    <t>Poca socialización de los lineamientos,  para que sean apropiados por los diferentes referentes documentales y así sean correctamente implementados en cada dependencia</t>
  </si>
  <si>
    <t>Trimestralmente, el profesional designado por el líder de Gestión Documental para realizar los seguimientos a las dependencias del nivel central y local, lleva a cabo la socialización de los lineamientos archivísticos y temas estratégicos del proceso de gestión documental, mediante una mesa operativa virtual y/o presencial, con el propósito de supervisar que se esté cumpliendo con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</si>
  <si>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Gestión Documental</t>
  </si>
  <si>
    <t>(Mesas operativas realizadas/ mesas operativas programadas)*100
Meta: 4 mesas operativas programadas</t>
  </si>
  <si>
    <t>Se realizó la Mesa Operativa planificada para el trimestre el día 22 de febrero de 2022, se adjunta acta de la sesión que incluye la presentación realizada y el listado de asistencia.</t>
  </si>
  <si>
    <t xml:space="preserve">No se cuenta con el suficiente personal capacitado para desempeñar las funciones archivísticas, de manera especifica </t>
  </si>
  <si>
    <t>Semestralmente, el Subdirector Administrativo y Financiero envía un memorando a todos los jefes de dependencia en donde les informa el cumplimiento de la normativa interna en materia de gestión documental y archivo, recordando las responsabilidades de los referentes técnicos o locales y designados documentales del Subsistema Interno de Gestión Documental y Archivo-SIGA, conforme a lo requerido en la Resolución 472 de 2021, con el fin de solicitar la designación de los mismos. En caso de no remitir los memorandos, el equipo profesional archivista de Gestión Documental recordará el cumplimiento de la designación a través de las mesas operativas del SIGA, con el objetivo de dar cumplimiento a la designación de personal por parte de los  jefes de dependencias para la ejecución del rol de referentes técnicos o delegados documentales. Como evidencia se cuenta con los memorandos enviados o las actas de reunión de las mesas operativas del SIGA con su respectivo registro de firmas de los asistentes.</t>
  </si>
  <si>
    <t>(número de memorandos enviados / 2 memorandos programados)*100</t>
  </si>
  <si>
    <t>En la Mesa Operativa realizada en el trimestre se recordó a los Referentes y Delegados Documentales sus funciones acorde con la Resolución 472 de abril de 2021. (ver en el acta el numeral 2 del desarrollo de la sesión), adicionalmente se enviarán memorandos en los meses de junio y diciembre de 2022.</t>
  </si>
  <si>
    <t>No se tiene control del acceso de personal de la SDIS al archivo de gestión centralizado</t>
  </si>
  <si>
    <t>Semestralmente, el Subdirector Administrativo y Financiero (o responsable del área de gestión documental), envía un memorando a las distintas dependencias de la entidad, solicitando remitir al área de gestión documental, el nombre de los referentes documentales con los que cuentan, para poder actualizar la lista del personal autorizado a ingresar al archivo de gestión centralizado; en caso de no enviar el memorando, un delegado por el líder de Gestión Documental debe acercarse a cada una de las dependencias con el fin de identificar los referentes. Como evidencia se cuenta con el listado de acceso actualizado y/o la comunicación de solicitud de información.</t>
  </si>
  <si>
    <t>2 actualizaciones al listado de acceso que corresponderán a:
-Actualización primer semestre 50%
-Actualización segundo semestre 50%</t>
  </si>
  <si>
    <t>Se realizó el levantamiento de la información de los referentes documentales de las dependencias del nivel central y las subdirecciones Locales y se actualizó el listado, así mismo se cuenta con las Actas de algunas de las dependencias. Se está revisando el acta de compromiso para actualizar la normatividad, por lo cual aún está pendiente el envío del memorando del primer semestre.</t>
  </si>
  <si>
    <t>18/04/2022. No se generan observaciones por parte de la segunda línea de defensa, respecto a los avances  presentados en el primer monitoreo al riesgo de gestión.
No obstante, se recomienda que el listado de acceso tenga una estructura mas completa y organizada, donde se identifique claramente la fecha de actualización, el propósito del listado (título), y la dependencia a la cual pertenece el referente.</t>
  </si>
  <si>
    <t>Gestión Logística</t>
  </si>
  <si>
    <t>Administrar, gestionar y supervisar los bienes de apoyo a la operación y servicios logísticos para el normal funcionamiento de la entidad, dando cumplimiento a lo establecido en la normativa vigente.</t>
  </si>
  <si>
    <t xml:space="preserve">Realizar el Levantamiento Físico de Inventarios para su actualización.
</t>
  </si>
  <si>
    <t>R-GL-002</t>
  </si>
  <si>
    <t>Inadecuada administración de los bienes en  diferentes unidades operativas de la entidad.</t>
  </si>
  <si>
    <t xml:space="preserve">
Posibilidad de perdidas económicas para la entidad  y fallas en la disposición u oportunidad  de los bienes requeridos para la operación institucional, debido a desviaciones en la aplicación de los procedimientos de inventarios por parte de los funcionarios y/o contratistas de la Secretaría Distrital de Integración social</t>
  </si>
  <si>
    <t>Moderado</t>
  </si>
  <si>
    <t>El profesional de inventarios asignado por el coordinador del grupo de inventarios de la Subdirección administrativa y financiera, trimestralmente solicita al grupo de inventarios de la subdirección,  las pruebas representativas realizadas, con el fin de determinar si existen bienes faltantes y la plena identificación de los responsables del mismo; como evidencia de ejecución de esta actividad se encuentran los formatos diligenciados por medio de los cuales se realizaron las pruebas representativas. En caso de no ejecutarse esta actividad se debe remitir un informe justificando la no realización y adicionalmente reprogramar el conteo en el periodo siguiente.</t>
  </si>
  <si>
    <t>Profesional de inventarios de la Subdirección Administrativa y Financiera</t>
  </si>
  <si>
    <t>(Número de  pruebas representativas realizadas en el periodo/ 6  pruebas representativas realizadas en el periodo)*100</t>
  </si>
  <si>
    <t>El pasado 29 de marzo se recibieron las primeras pruebas representativas consolidas donde se obtuvo información de 11.000 bienes en la entidad plenamente identificados, se dará continuidad a la actividad para obtener información actualizada de los inventarios de la entidad. Cabe resaltar que la solicitud de la pruebas se llevó a cabo durante todo el periodo.
Como evidencia se anexan pruebas representativas realizadas durante el periodo.</t>
  </si>
  <si>
    <t>20/04/2022. No se generan observaciones o recomendaciones respecto al análisis presentado en el seguimiento.</t>
  </si>
  <si>
    <t>Los bienes asignados a un responsable se transfieren a otro responsable sin autorización y sin enviar información al grupo de inventarios de la Subdirección Administrativa y Financiera</t>
  </si>
  <si>
    <t>El gestor del proceso Gestión Logística  solicita trimestralmente al grupo de inventarios de la Subdirección Administrativa y Financiera una base de datos en Excel de los traslados de bienes solicitados y gestionados, con la finalidad de salvaguardar la información del registro, en la identificación, la asignación de responsable y la ubicación de los bienes; como evidencia de ejecución de esta actividad se encuentra el informe de los traslados llevados a cabo en el periodo. En caso de no ejecutarse esta actividad se debe remitir un memorando justificando la no realización y deberá ser reprogramada en el siguiente periodo.</t>
  </si>
  <si>
    <t>Gestor de proceso Gestión Logística</t>
  </si>
  <si>
    <t>(Traslados de inventario gestionados en el periodo / Número de traslados  solicitados en el periodo.) * 100</t>
  </si>
  <si>
    <t>Durante el trimestre  se recibieron 2746 solicitudes, las cuales fueron atendidas en su totalidad,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</si>
  <si>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Desconocimiento de los procedimientos y lineamientos del proceso en cuanto al uso responsable de los bienes de la entidad, por parte de funcionarios y contratistas</t>
  </si>
  <si>
    <t>Semestralmente, el profesional de inventarios asignado por el coordinador del área de inventarios de la Subdirección Administrativa y Financiera  lleva a cabo una campaña de sensibilización que incluye comités, capacitaciones y piezas comunicativas, con el propósito de promover el uso responsable de los bienes en la entidad. En el evento que no se pueda llevar a cabo la campaña de sensibilización se envían memorandos  por parte del líder del proceso haciendo énfasis en el uso responsable de los bienes y el cumplimientos de los procedimientos y lineamientos establecidos por Gestión Logística.
Como evidencia se tienen los listados de asistencia a actividades de capacitación y piezas comunicativas de las campañas de sensibilización diseñadas y realizadas.</t>
  </si>
  <si>
    <t>Dos (2) campañas de sensibilización para la vigencia</t>
  </si>
  <si>
    <t>El pasado 22 de marzo la oficina de comunicaciones aprobó la primera pieza comunicativa de la vigencia la cual será difundida en toda la SDIS en los próximos días, así mismo se han venido realizando diferentes reuniones y capacitaciones con referentes de inventarios y coordinadores de las unidades operativas en pro del buen uso de los bienes de la SDIS, información que será remitida en el 2do trimestre. 
Como evidencia se adjunta pieza comunicativa objeto de difusión</t>
  </si>
  <si>
    <t>Registrar  las cuentas clientes de los servicios públicos de las Unidades Operativas  y de nuevos predios sobre los que la Secretaría Distrital de Integración Social debe asumir el pago de los Servicios Públicos</t>
  </si>
  <si>
    <t>R-GL-003</t>
  </si>
  <si>
    <t>Falta de oportunidad en el suministro de información en tiempo real del inicio y/o terminación de contratos de arrendamiento y apertura de  Unidades Operativas</t>
  </si>
  <si>
    <t>Posibilidad de realizar pagos acumulados y/o suspensión del servicio por parte de las Empresas de Servicios Públicos, causando inconvenientes en la prestación del servicio a los usuarios de la SDIS.</t>
  </si>
  <si>
    <t>El funcionario o contratista delegado por el Subdirector Administrativo y Financiero solicitará al área de Plantas Físicas de la Subdirección Administrativa y Financiera las actas que contienen información de los predios que entran en funcionamiento y así mismo de los que dejan de funcionar (inclusión y exclusión de predios) con el propósito de hacer seguimiento trimestral y actualización de la base de datos de servicios públicos y asegurar el control de los pagos que realmente se deben realizar y los que deben culminar por ocasión del cierre de las unidades operativas. 
En caso que no se realice el seguimiento trimestral y actualización de la base de datos de servicios públicos, se realizará en el mes siguiente. 
Como evidencia se cuenta con la bases de datos de servicios públicos actualizada con la información obtenida a partir de las actas entregadas por el área de Plantas Físicas.</t>
  </si>
  <si>
    <t xml:space="preserve">Funcionario o contratista delegado por el Subdirector Administrativo y Financiero </t>
  </si>
  <si>
    <t>(Número de seguimientos realizados / 4 seguimientos programados para la vigencia) * 100</t>
  </si>
  <si>
    <t>Durante el periodo fueron recibidas 8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</si>
  <si>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</si>
  <si>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</si>
  <si>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Analizar y evaluar los requisitos legales vigentes y otros aplicables a los procesos del Sistema de Gestión de la Entidad</t>
  </si>
  <si>
    <t>R-GJ-001</t>
  </si>
  <si>
    <t xml:space="preserve">No se identifican oportunamente los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</si>
  <si>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</si>
  <si>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</si>
  <si>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Administrador del procedimiento Requisitos Legales</t>
  </si>
  <si>
    <t>(No de matrices de  requisitos legales aplicables de la Entidad actualizada/ 2 matrices de  requisitos legales aplicables de la Entidad programadas)100
1 trimestre: 25%, Solicitud de insumos (requisitos legales de los procesos)
2 trimestre: 25%. Publicación de la evaluación de la matriz de  requisitos legales aplicables de la Entidad del  1 semestre
3 trimestre: 25%, Solicitud de insumos (requisitos legales de los procesos)
4 trimestre 25%. Publicación de la evaluación de la matriz de  requisitos legales aplicables de la Entidad del  2 semestre</t>
  </si>
  <si>
    <t xml:space="preserve">100% 
que equivale a 2 evaluaciones publicadas de las matrices de  requisitos legales aplicables de la Entidad </t>
  </si>
  <si>
    <t xml:space="preserve">La Oficina Asesora Jurídica durante el primer trimestre del presente año, a través de la administradora del Procedimiento de Requisitos Legales y Otros aplicables, realiza la solicitud a los gestores de procesos (25 de marzo de 2022), por medio de un correo electrónico de la actualización de la matriz de requisitos legales, conforme a lo establecido en el Procedimiento “Identificación y seguimiento de requisitos legales y otros aplicables”, Código PCD-GJ-001.
Se deben recibir las 20 matrices de cada proceso y realizar la evaluación para el segundo trimestre del presente año.
Se adjunta como evidencia el pantallazo de la solicitud de los insumos.
</t>
  </si>
  <si>
    <t>18/04/2022
No se generan observaciones o recomendaciones para el periodo reportado.</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</si>
  <si>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</si>
  <si>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</si>
  <si>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</si>
  <si>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</si>
  <si>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
</t>
  </si>
  <si>
    <t>El jefe de la Oficina Asesora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Asesora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Asesora Jurídica
Como evidencia se adjuntara un memorando con periodicidad trimestral o un listado de asistencia de la reunión.</t>
  </si>
  <si>
    <t>Jefe Oficina Asesora Jurídica
Gestor del Proceso de Gestión Jurídica</t>
  </si>
  <si>
    <t>(Números de memorando de comunicación remitidos/ 4 memorandos programados) 100</t>
  </si>
  <si>
    <t>100% que corresponde a 4 memorandos de comunicación remitidos</t>
  </si>
  <si>
    <t xml:space="preserve">En el primer trimestre del año 2022,  la Oficina Asesora Jurídica remite el 18 de marzo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</si>
  <si>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</si>
  <si>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</si>
  <si>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R-AC-002</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</si>
  <si>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</si>
  <si>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</si>
  <si>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de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</si>
  <si>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</si>
  <si>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10 correos electrónicos con el resultado de la verificación a la calidad y seguridad de la información del plan de mejoramiento institucional</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</si>
  <si>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un (1) correo electrónico el  07/03/2022 a los profesionales de la OCI, informado el resultado de la verificación a la calidad y seguridad de la información. </t>
  </si>
  <si>
    <t>9/04/2022. No se generan observaciones o recomendaciones respecto al análisis presentado en el seguimiento al indicador de riesgos.</t>
  </si>
  <si>
    <t>Inspección, Vigilancia y Control</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</si>
  <si>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</si>
  <si>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</si>
  <si>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R-IVC-001</t>
  </si>
  <si>
    <t>En ocasiones el equipo de verificación del proceso no cuenta con unidad de criterio para la evaluación del cumplimiento de los estándares de calidad durante las visitas de verificación.</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</si>
  <si>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</si>
  <si>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De lo contrario, se realizarán reuniones cuando se modifiquen o actualicen los estándares o lineamientos por servicio social sujeto a Inspección y Vigilancia en la vigencia.
Como evidencia de esta actividad se cuenta con las actas de  reunión y/o planillas de asistencia.</t>
  </si>
  <si>
    <t>Líder del equipo de Inspección y Vigilancia de la Subsecretaría</t>
  </si>
  <si>
    <t>(# de reuniones de los equipos técnicos realizadas (por servicio social) / # de reuniones de los equipos técnicos programadas  (por servicio social) * 100</t>
  </si>
  <si>
    <t>100% 
(2 reuniones en el año)</t>
  </si>
  <si>
    <t>Durante el primer trimestre del 2022, se llevaron a cabo 5 reuniones con las respectivas Subdirecciones técnicas y grupos internos de trabajpo, donde se abordaron los siguientes temas: 1. Unificación de criterios de acuerdo con la Resolución 2151 de Educación Inicial;  2. Unificación de criterios en la aplicación del IUV de estándares de Calidad de Persona Mayor; 3. Unificación de criterios de Nutrición y socialización de la Resolucion 2151- Educación inicial; 4. Unificación de criterios de Ambientes Adecuados y Seguros y socialización de la Resolucion 2151- Educación inicial; 5. Unificación de criterios de Pedagógico y socialización de la Resolución 2151- Educación inicial. Las reuniones se realizan con el fin de unificar criterios frente a los requisitos puntuales que se deben cumplir en la prestación de los servicios sociales de educación inicial y persona mayor.
De igual forma, se realizaron 4 mesas de trabajo internas para la unificación de criterios por componentes, en el marco de los lineamientos COVID para infancia y persona mayor.
Es importante mencionar que estas mesas de trabajo se han realizado de manera conjunta con profesionales de las Subdirecciones técnicas, DADE y equipo de Inspección y Vigilancia de la Subsecretaría.
Evidencia: Actas de las reuniones</t>
  </si>
  <si>
    <t>08/04/2022. No se generan observaciones por parte de la segunda línea de defensa, respecto a los avances y evidencias presentados en el monitoreo al riesgo de gestión.</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</si>
  <si>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</si>
  <si>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</si>
  <si>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</si>
  <si>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</si>
  <si>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mensualmente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y la copia que se realiza de manera mensual para cada servicio.</t>
  </si>
  <si>
    <t>Profesional administrativo del equipo de Inspección y Vigilancia</t>
  </si>
  <si>
    <t xml:space="preserve">(# de copias buckup del consolidado de visitas de los servicios sociales realizadas en el trimestre / # de copias del consolidado de visitas de los servicios sociales programadas en el trimestre) * 100 </t>
  </si>
  <si>
    <t>Durante el primer trimestre, se realizó la programación de visitas para los servicios de educación inicial y persona mayor; en enero y febrero se realizó visita a los dos servicios realizando verificación de estándares y la verificación de la continuidad de los servicios y para marzo solo se programó el servicio de Persona Mayor, considerando que para Educación Inicial se realizó la actualización de los estándares de calidad. 
Se realizaron 5 cotejos de información en las bases de datos y en los soportes generados en cada visita (las actas e instrumentos únicos de verificación (físico), 3 para persona mayor (ene, feb y mar) y dos para educación inicial (ene y feb).
Se realizó la actualización de los archivos de consolidados de visitas de los servicios de Educación Inicial y Persona Mayor conforme las visitas realizadas mensualmente.
Evidencia: copias de los archivos de consolidados de visitas de los servicios de Educación Inicial y Persona Mayor.</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</si>
  <si>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</si>
  <si>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se realiza en el mes siguiente.
Como evidencias quedan los correos o actas o ayudas de memorias y listados de asistencia.</t>
  </si>
  <si>
    <t># de seguimientos realizados de la producción del aplicativo SIRSS / # de seguimientos programados de la producción del aplicativo SIRSS</t>
  </si>
  <si>
    <t>Durante el primer trimestre 2022, el SIRSS se encuentra en turno para salida a producción, para este trimestre la DADE avanza en la estrategia de mejoramiento del SIRBE, por lo cual el SIRSS continua en turno para producción.</t>
  </si>
  <si>
    <t>08/04/2022. No se presentaron las evidencias definidas (correos, actas, ayudas de memoria o listados de asistencia) que dan cuenta del seguimiento realizado a la producción del aplicativo. Por tanto, se solicita ajustar la cifra de avance a cero.
12/04/2022. No se generan observaciones adicionales.</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</si>
  <si>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De lo contrario, se realizará en la semana siguiente de cumplido el mes del reporte.
Como evidencia queda el Link ONEDRIVE del backup mensual de IVC.</t>
  </si>
  <si>
    <t>1 backup mensual</t>
  </si>
  <si>
    <t>Se realiza Backup del primer trimestre de las bases de IVC, de acuerdo con la recomendación de Sistemas, en:  https://sdisgovco-my.sharepoint.com/personal/nolarte_sdis_gov_co/_layouts/15/onedrive.aspx?ct=1649343216107&amp;or=OWA%2DNT&amp;cid=0eccc561%2D81fd%2Dcc59%2D1d87%2D58893a2f5489&amp;ga=1&amp;id=%2Fpersonal%2Fnolarte%5Fsdis%5Fgov%5Fco%2FDocuments%2FBackup%20IVSS%2F2022</t>
  </si>
  <si>
    <t>EJECUTADO MARZO</t>
  </si>
  <si>
    <t>EJECUTADO JUNIO2</t>
  </si>
  <si>
    <t>Avance</t>
  </si>
  <si>
    <t>Trimestre 1</t>
  </si>
  <si>
    <t>Trimestre 2</t>
  </si>
  <si>
    <t>Semestre 1</t>
  </si>
  <si>
    <t>Trimestre 3</t>
  </si>
  <si>
    <t>Semestre 2</t>
  </si>
  <si>
    <t>Trimestre 4</t>
  </si>
  <si>
    <t>Vigencia</t>
  </si>
  <si>
    <r>
      <t xml:space="preserve">Durante el periodo reportado el equipo SIAC (componente trámite de requerimientos ciudadanos), en función del cumplimiento de la oportunidad en la entrega de respuestas a peticiones ciudadanas realizó las siguientes actividades:
* Envío de alertas tempranas a través de correo electrónico a las dependencias con peticiones próximas a vencer como acción preventiva para la entrega oportuna de las mismas. 
* Contacto permanente con designados (as), a través del grupo de WhatsApp, para brindar soporte en tiempo real sobre las dudas respecto al trámite de las peticiones y operación de la plataforma </t>
    </r>
    <r>
      <rPr>
        <i/>
        <sz val="9"/>
        <rFont val="Arial"/>
        <family val="2"/>
      </rPr>
      <t>Bogotá Te Escucha</t>
    </r>
    <r>
      <rPr>
        <sz val="9"/>
        <rFont val="Arial"/>
        <family val="2"/>
      </rPr>
      <t xml:space="preserve">.      
* Socialización a través de correos masivos al talento humano de la entidad, pieza comunicativa relacionada con el criterio de oportunidad recordando las tipologías de las peticiones y los tiempos de respuesta definidos por la Ley 1755 de 2015. 
Es de resaltar que durante el mes de abril se evidenció que la Subdirección para la Discapacidad y Subdirección Local Barrios Unidos han respondido a requerimientos ciudadanos dentro de los términos legales, superando de esta manera la recurrencia en el incumplimiento presentado en meses anteriores.  </t>
    </r>
  </si>
  <si>
    <t xml:space="preserve">10/05/2022:
No se generan observaciones respecto al análisis reportado para el seguimiento del indicador. </t>
  </si>
  <si>
    <r>
      <t xml:space="preserve">Durante el mes de mayo el equipo SIAC (componente trámite de requerimientos ciudadanos), en función del cumplimiento de la oportunidad en la entrega de respuestas a peticiones ciudadanas realizó las siguientes actividades:
* Envío de correo electrónico los días 18 y 24 de mayo de 2022, dirigido a Jefes de Dependencia, Designados del sistema SDQS y Referentes SIAC, socializando la Ley 2207 de  2022 </t>
    </r>
    <r>
      <rPr>
        <i/>
        <sz val="9"/>
        <rFont val="Arial"/>
        <family val="2"/>
      </rPr>
      <t>"Por medio de la cual se deroga el artículo 5 del Decreto Legislativo 491de 2020"</t>
    </r>
    <r>
      <rPr>
        <sz val="9"/>
        <rFont val="Arial"/>
        <family val="2"/>
      </rPr>
      <t>, expedido durante el estado de emergencia económica, social y ecológica por causa de la pandemia de COVID-19, con ello, se restablecen los tiempos de respuesta a las peticiones ciudadanas en los términos establecidos por la Ley 1755 de 2015 “</t>
    </r>
    <r>
      <rPr>
        <i/>
        <sz val="9"/>
        <rFont val="Arial"/>
        <family val="2"/>
      </rPr>
      <t>Por el cual se regula el derecho fundamental de petición(...)”</t>
    </r>
    <r>
      <rPr>
        <sz val="9"/>
        <rFont val="Arial"/>
        <family val="2"/>
      </rPr>
      <t xml:space="preserve">.  A su vez la Subdirección de Gestión y Desarrollo del Talento Humano y la Defensora de la Ciudadanía socializaron vía mailing y página Web, piezas comunicativas sobre la normalización en los tiempos de respuesta a las peticiones ciudadanas.
* Envío de alertas semanales a través de correos electrónicos, como acción preventiva para la entrega oportuna de las respuestas.                                                                  
* Soporte permanente con designados(as), a través del grupo de WhatsApp, para aclarar dudas respecto al trámite de las peticiones y operación de la plataforma </t>
    </r>
    <r>
      <rPr>
        <i/>
        <sz val="9"/>
        <rFont val="Arial"/>
        <family val="2"/>
      </rPr>
      <t>Bogotá Te Escucha.</t>
    </r>
    <r>
      <rPr>
        <sz val="9"/>
        <rFont val="Arial"/>
        <family val="2"/>
      </rPr>
      <t xml:space="preserve">
* Realización de tres (3) jornadas de reinducción presencial dirigidas a setenta y nueve (79)   designados de la operación del Sistema Distrital para la gestión de peticiones ciudadanas. 
* Realización de una (1) mesa de trabajo con la Subdirección para la Gestión del Desarrollo del Talento Humano la cual tuvo como objetivo tratar el tema de peticiones con respuestas fuera de términos y definir las acciones de mejora.</t>
    </r>
  </si>
  <si>
    <t xml:space="preserve">13/06/2022:
No se generan observaciones respecto al análisis reportado para el seguimiento del indicador. </t>
  </si>
  <si>
    <r>
      <t xml:space="preserve">En el segundo trimestre de 2022, el indicador de oportunidad a las respuestas de las peticiones ciudadanas allegadas a la SDIS, alcanzó un 97,89% respecto a la meta programada, es decir, de ocho mil quinientas veinte nueve (8.529) peticiones ciudadanas gestionadas, ocho mil trecientas cuarenta y nueve (8.349) se respondieron dentro de los términos legales.   
Las causas por las cuales no se alcanzó la meta del 100% son las siguientes:  
● Se continúan recibiendo un número considerable de peticiones ciudadanas a través del canal virtual (medio correo electrónico y Contáctenos), de competencia y no competencia de la SDIS. 
● Rotación del talento humano responsable de la emisión de respuestas a peticiones ciudadanas en los diferentes proyectos y servicios de la entidad.  
● Alto volumen de peticiones recibidas por algunas dependencias como la Dirección de Nutrición y Abastecimiento en el período reportado, lo que influyó en la oportunidad del trámite de respuestas a la ciudanía. 
● Cargue extemporáneo de respuestas a peticiones ciudadanas, en la plataforma </t>
    </r>
    <r>
      <rPr>
        <i/>
        <sz val="9"/>
        <color theme="1"/>
        <rFont val="Arial"/>
        <family val="2"/>
      </rPr>
      <t>Bogotá Te Escucha</t>
    </r>
    <r>
      <rPr>
        <sz val="9"/>
        <color theme="1"/>
        <rFont val="Arial"/>
        <family val="2"/>
      </rPr>
      <t xml:space="preserve">, aun cuando la entrega se realizó en los términos de ley, por lo cual, el SIAC continúa implementado el “Instrumento de verificación a respuestas a peticiones entregadas oportunamente"; con el propósito que las dependencias indiquen la fecha real en la que se emitió respuesta a la ciudadanía.  
● El equipo SIAC viene implementado estrategias de mejora a través de acciones de seguimiento, que han incidido positivamente para que se mantenga un nivel de oportunidad mayor al 96%.   
● Seguimiento permanente a la entrega oportuna de las respuestas a las peticiones ciudadanas, a través del envío semanal de alertas tempranas (correos electrónicos) a las dependencias parametrizadas, con requerimientos próximos a vencer.  
● Soporte permanente (a través de WhatsApp) a los designados para la operación de </t>
    </r>
    <r>
      <rPr>
        <i/>
        <sz val="9"/>
        <color theme="1"/>
        <rFont val="Arial"/>
        <family val="2"/>
      </rPr>
      <t>Bogotá Te Escucha</t>
    </r>
    <r>
      <rPr>
        <sz val="9"/>
        <color theme="1"/>
        <rFont val="Arial"/>
        <family val="2"/>
      </rPr>
      <t xml:space="preserve">, sobre el trámite de peticiones ciudadanas en la entidad, y el uso eficiente de la plataforma.  
● Acompañamiento a la Subdirección de Talento Humano, dependencia que  ha sido reiterativa en la falta de oportunidad en la emisión de respuestas.
● Inducción y reinducción a los designados de la operación del Sistema Distrital para la Gestión de Peticiones ciudadanas </t>
    </r>
    <r>
      <rPr>
        <i/>
        <sz val="9"/>
        <color theme="1"/>
        <rFont val="Arial"/>
        <family val="2"/>
      </rPr>
      <t>Bogotá Te Escucha</t>
    </r>
    <r>
      <rPr>
        <sz val="9"/>
        <color theme="1"/>
        <rFont val="Arial"/>
        <family val="2"/>
      </rPr>
      <t xml:space="preserve">.  
● Socialización del trámite de peticiones ciudadanas dirigida a ciento setenta y cinco (175)  servidores y colaboradores  de la SDIS, en 11 espacios. </t>
    </r>
  </si>
  <si>
    <t xml:space="preserve">08/07/2022:
No se generan observaciones respecto al análisis y evidencias reportados para el seguimiento del indicador. </t>
  </si>
  <si>
    <t xml:space="preserve">
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</si>
  <si>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r>
      <t xml:space="preserve">Entre el 1 de enero y el 31 de marzo de 2022, el indicador alcanzó un 91% respecto a la meta programada. Al respecto, el equipo del Servicio Integral de Atención a la Ciudadanía -SIAC, realizó seguimiento al cumplimiento del criterio de coherencia a las respuestas a peticiones ciudadanas emitidas por la entidad, de un universo de siete mil ochocientos cincuenta y uno  (7.851) peticiones con respuesta definitiva , se tomó una muestra aleatoria (a través del aplicativo Epi-info) de ciento noventa y ocho (198), para analizar el cumplimiento de criterios de calidad (coherencia, claridad y calidez) de las cuales, nueve (9) hacen referencia a reconocimientos positivos, una (1) petición se cierra por desistimiento tácito, y siete (7)  peticiones se cerraron con el evento de cierre con respuesta definitiva, sin embargo, no tienen la respuesta formal cargada en el sistema de </t>
    </r>
    <r>
      <rPr>
        <i/>
        <sz val="9"/>
        <rFont val="Arial"/>
        <family val="2"/>
      </rPr>
      <t>Bogotá Te Escucha</t>
    </r>
    <r>
      <rPr>
        <sz val="9"/>
        <rFont val="Arial"/>
        <family val="2"/>
      </rPr>
      <t xml:space="preserve"> o se utilizaron documentos  que no permiten realizar el análisis por lo tanto no aplican.                                                                                                                                             
En este orden de ideas, se verifica el cumplimiento a ciento ochenta y un (181) respuestas, encontrando que todas cumplen  el criterio de coherencia, sin embargo, siete (7) respuestas no cumplen con el criterio de calidez. 
Como estrategia de mejora el equipo SIAC realizo durante este periodo las siguientes acciones: 
● Memorando interno  informando a las áreas responsables sobre los hallazgos encontrados en el análisis realizado aportando alternativas de mejora (tips de lenguaje claro, claves para la redacción, entre otros) para cumplir con los criterios de calidad. 
● Soporte permanente a los/as designados/as para la operación Sistema Distrital para la Gestión de Peticiones Ciudadanas (a través de WhatsApp) sobre el trámite de requerimientos ciudadanos, entre ellos, los criterios de calidad de las respuestas.                                                                                               
● Socialización vía e-mail  de una pieza comunicativa acerca de los de tips de lenguaje claro sobre el criterio de coherencia .
Con lo anterior, medir el criterio de coherencia en las respuestas a las peticiones ciudadanas permite definir acciones de mejora respecto a la calidad en la comunicación entre la ciudadanía y la SDIS; así como, en la credibilidad de esta en la gestión institucional.</t>
    </r>
  </si>
  <si>
    <t xml:space="preserve">Para este periodo el equipo del Servicio Integral de Atención a la Ciudadanía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el equipo SIAC continúa la socialización vía mailing, al talento humano de la entidad, a través de pieza comunicativa relacionada con el criterio de coherencia recordando los tips que nos ayuden a dar respuesta a lo que el ciudadano está solicitando. Así mismo, mediante memorando interno se informó a las áreas responsables sobre el incumplimiento a los criterios evaluados en el análisis realizado aportando alternativas de mejora (tips de lenguaje claro, claves para la redacción, entre otros) para cumplir con los criterios de calidad. </t>
  </si>
  <si>
    <t xml:space="preserve">Para este periodo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 Socialización vía mailing al Talento Humano de pieza comunicativa relacionada con los criterios de calidad recordando los tips para dar respuesta a lo que la ciudadanía solicita.    
                                                                      </t>
  </si>
  <si>
    <r>
      <t xml:space="preserve">En el segundo trimestre de la vigencia 2022, el indicador alcanzó un 99.98% respecto a la meta programada. El equipo del Servicio Integral de Atención a la Ciudadanía -SIAC, realizó seguimiento al cumplimiento del criterio de coherencia a las respuestas a peticiones ciudadanas emitidas por la entidad, de un universo tomado a partir de las  bases reportadas mensualmente para un total de siete mil trescientas ochenta y nueve (7.389) peticiones con respuesta definitiva, se tomó una muestra aleatoria (a través del aplicativo Epi-info) de ciento noventa y siete (197), para analizar el cumplimiento de criterios de calidad (coherencia, claridad y calidez) de las cuales, ocho (8) hacen referencia a reconocimientos positivos y dos (2) peticiones no tienen la respuesta formal cargada en el sistema de </t>
    </r>
    <r>
      <rPr>
        <i/>
        <sz val="9"/>
        <color theme="1"/>
        <rFont val="Arial"/>
        <family val="2"/>
      </rPr>
      <t>Bogotá Te Escucha</t>
    </r>
    <r>
      <rPr>
        <sz val="9"/>
        <color theme="1"/>
        <rFont val="Arial"/>
        <family val="2"/>
      </rPr>
      <t xml:space="preserve"> o se utilizaron documentos  que no permiten realizar el análisis por lo tanto no aplican.  
En este orden de ideas, se verifica el cumplimiento a ciento ochenta y siete (187) respuestas, encontrando que una (1) respuesta  no cumple  con el criterio de coherencia, cinco (5) respuestas no cumplen con el criterio de calidez y dos (2) respuestas  no cumplen con el criterio de claridad. 
Como estrategia de mejora el equipo SIAC realizó durante este periodo las siguientes acciones: 
*Memorando interno informando a las áreas responsables sobre los hallazgos encontrados en el análisis realizado aportando alternativas de mejora (tips de lenguaje claro, claves para la redacción, entre otros) para cumplir con los criterios de calidad. 
*Soporte permanente a los/as designados/as para la operación Sistema Distrital para la Gestión de Peticiones Ciudadanas (a través de WhatsApp) sobre el trámite de requerimientos ciudadanos, entre ellos, los criterios de calidad de las respuestas.
•Socialización vía e-mail de tres piezas comunicativas acerca de los de tips de lenguaje claro sobre el criterio de coherencia, calidad y claridad.
•Durante el trimestre se realizaron inducciones y reinducciones a servidores y colaboradores de la SDIS en los cuales se socializaron los criterios de calidad (coherencia, calidez, claridad) que se deben tener en cuenta al momento de emitir respuestas a los ciudadanos.</t>
    </r>
  </si>
  <si>
    <t>Para el mes de abril el indicador presenta un resultado del 100%, el cual corresponde a 62 respuestas a requerimientos y proposiciones entregados dentro de los términos legales, de un total de 62 requerimientos y proposiciones cuyos tiempos de respuesta vencían en el período. Se continúa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t>
  </si>
  <si>
    <t xml:space="preserve">06/05/2022:
No se generan observaciones respecto al análisis y evidencias reportados para el seguimiento del indicador. </t>
  </si>
  <si>
    <t>Para el mes de mayo el indicador presenta un resultado del 100%, el cual corresponde a 91 respuestas a requerimientos y proposiciones entregados dentro de los términos legales, de un total de 91 requerimientos y proposiciones cuyos tiempos de respuesta vencían en el período.
Se continúa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t>
  </si>
  <si>
    <t xml:space="preserve">07/06/2022:
No se generan observaciones respecto al análisis y evidencias reportados para el seguimiento del indicador. </t>
  </si>
  <si>
    <t xml:space="preserve">Para el mes de junio el indicador presenta un resultado del 100%, el cual corresponde a 68 respuestas a requerimientos y proposiciones entregados dentro de los términos legales, de un total de 68 requerimientos y proposiciones cuyos tiempos de respuesta vencían en el período.
Se continúa fortaleciendo las estrategias que permiten entregar respuestas a los requerimientos con calidad y oportunidad.
A su vez, se viene realizando un trabajo articulado con las demás dependencias de la Secretaría Distrital de Integración Social, con el propósito de minimizar los reprocesos en las solicitudes de insumos, y que los mismos permitan dar una respuesta efectiva y con calidad.
Finalmente, se realizó jornada de sensibilización en el presente periodo, de acuerdo con lo programado.
</t>
  </si>
  <si>
    <t xml:space="preserve">07/07/2022:
No se generan observaciones respecto al análisis y evidencias reportados para el seguimiento del indicador. </t>
  </si>
  <si>
    <t>En el mes de enero,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Finalmente,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</si>
  <si>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El indicador para el trimestre de enero, febrero y marzo, presentó un resultado del 8%, dadas las siguientes circunstancias:
Para el primer trimestre del año 2022, la Secretaría Distrital de Gobierno solicitó el concepto de 25 proyectos de acuerdo, sin embargo, 16 de los proyectos de acuerdo fueron archivados teniendo en cuenta la clausura de sesiones ordinarias del Concejo de Bogotá, como se indica en la comunicación remitida por correo electrónico (30 de marzo) por parte de la Coordinación de Asuntos Normativos de la Secretaría Distrital de Gobierno, quien señaló que “En respuesta a tu consulta, los proyectos de acuerdo radicados en las ordinarias del febrero fueron archivados”.
Por otra parte, los conceptos a los proyectos de acuerdo que se reportan vencidos, corresponden a la entrega de insumos por fuera de los tiempos establecidos por parte de las áreas de la Entidad, afectando la cadena de revisión y por consiguiente la entrega oportuna de los conceptos.
Finalmente, respecto del concepto al proyecto de ley, se indica que está pendiente la mesa de trabajo con los sectores coordinadores para establecer el procedimiento con la nueva legislatura.
Con el fin de continuar con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t>
  </si>
  <si>
    <t>En el mes de abril, se realizó la revisión, direccionamiento y consolidación de las solicitudes de concepto a los Proyectos de Acuerdo, de conformidad con el procedimiento establecido en el Equipo de Direccionamiento Político. Es de anotar que los retrasos en las respuestas, obedecen a la calidad de los insumos que se allegan, lo cual impide proyectar y entregar una respuesta con oportunidad y calidad, sin embargo, se han venido adelantando diferentes estrategias que permitan fortalecer la calidad y oportunidad de los insumos y así mejorar los tiempos de respuesta.
A su vez, se viene realizando un trabajo articulado con las demás dependencias de la Secretaría Distrital de Integración Social, con el propósito de minimizar los reprocesos en las solicitudes de insumos, y que los mismos permitan dar una respuesta efectiva y de calidad.
Por otra parte,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los términos internos y los términos legales. Finalmente, se esta trabajando en las acciones que permitan mejorar el indicador.</t>
  </si>
  <si>
    <t>En el mes de mayo, se realizó la revisión, direccionamiento y consolidación de las solicitudes de concepto a los Proyectos de Acuerdo, de conformidad con el procedimiento establecido en el Equipo de Direccionamiento Político. 
Con el fin de mejorar en el cumplimiento de los términos establecidos en el procedimiento, el Equipo de Direccionamiento Político emite alertas a las áreas, a través, de la remisión de una matriz que permite evidenciar las dependencias que tienen insumos pendientes de entrega, de esta manera, se generan alertas internas tendientes a prevenir el incumplimiento de la oportunidad de emisión de los comentarios. 
Adicionalmente, se realizó reunión con el equipo técnico para determinar si para evaluar el porcentaje de cumplimiento del indicador, debía tenerse en cuenta el término de ocho (8) días establecido en el Decreto Distrital 438 de 2019, artículo 10, numeral 3, al respecto se determinó que dicha reglamentación tiene la finalidad de establecer el procedimiento para las relaciones político - normativas con el Concejo de Bogotá, D.C., es decir que el término no es preclusivo y por ende, la oportunidad radica en que se emita los comentarios antes de la sesión del Concejo Distrital.
Finalmente, se consolidó la base de enlaces de las diferentes dependencias de la Secretaría Distrital De Integración Social responsables de dar y acompañar las respuestas a los entes de control y los entes que ejercen el control político, se definieron las temáticas que se pretenden tratar en la sensibilización que se programará para la tercera semana del mes de junio de 2022.</t>
  </si>
  <si>
    <t>El indicador para el segundo trimestre de 2022 presenta un resultado del 100%, el cual corresponde a 8 respuestas de conceptos a proyectos y acuerdos de Ley, entregados dentro de los términos legales, de un total de 8 solicitudes cuyos tiempos de respuesta vencían en el período.
Se realizó reunión con el equipo técnico para determinar si para evaluar el porcentaje de cumplimiento del indicador, debía tenerse en cuenta el término de ocho (8) días establecido en el Decreto Distrital 438 de 2019, artículo 10, numeral 3, al respecto se determinó que dicha reglamentación tiene la finalidad de establecer el procedimiento para las relaciones político - normativas con el Concejo de Bogotá, D.C., es decir que el término no es preclusivo.
En efecto, una vez se recibe la solicitud de comentarios frente a un proyecto de acuerdo y/o de ley, las secretarías realizan gestiones administrativas para determinar la viabilidad y se realizan múltiples interacciones entre las áreas e Inter secretarías.
Por lo anterior, se concluyó que la oportunidad de la emisión de los comentarios se valora teniendo en cuenta que estos se profieran antes del debate ante el Concejo Distrital con la debida interacción entre secretarías y no dentro del término fijado en la normatividad mencionada.
Por otra parte, en la base de seguimiento a la emisión de comentarios a los proyectos de acuerdo y/o de ley, se identificaron 18 requerimientos realizados por la Secretaría de Gobierno, los cuales no cuentan con comunicado escrito de comentarios.
Al respecto, el equipo técnico verificó con la Secretaría de Gobierno (correo electrónico) que los proyectos fueron archivados: "(...) Los proyectos de acuerdo radicados en las ordinarias de mayo fueron archivados, sin embargo, de conformidad con lo establecido en el parágrafo del artículo 79  del Acuerdo 741-2019 pueden ser desarchivados para las ordinarias de agosto, asignándoles nuevo número, en este caso se solicitarán nuevamente los comentarios (...)". 
En conclusión, las 18 solicitudes de emisión de comentarios no deben tenerse en cuenta en la valoración del indicador del presente trimestre, pues como se indicó anteriormente la oportunidad de la emisión se verifica cuando se surte la correspondiente sesión en el Concejo Distrital.</t>
  </si>
  <si>
    <t>AC-002</t>
  </si>
  <si>
    <t>Circular N° 012 del 29/04/2022</t>
  </si>
  <si>
    <t>Cumplimiento a las actividades de liderazgo estratégico del Plan Anual de Auditoría</t>
  </si>
  <si>
    <t>Monitorear el cumplimiento de las actividades del rol de Liderazgo estratégico del Plan Anual de Auditoría, con el fin de asegurar la ejecución de las funciones y competencias de la oficina de control interno.</t>
  </si>
  <si>
    <t>(Número de actividades de liderazgo estratégico ejecutadas en el periodo / Número de actividades de liderazgo estratégico programadas para el periodo) *100</t>
  </si>
  <si>
    <t>*Plan Anual de Auditoría
*Actas Comité Institucional de Coordinación del Sistema de Control Interno</t>
  </si>
  <si>
    <t>El numerador corresponde al número de sesiones ordinarias del Comité Institucional de Coordinación del Sistema de Control Interno realizadas en el periodo de la medición.
El denominador corresponde al número de sesiones ordinarias del Comité Institucionales de Coordinación del Sistema de Control Interno programadas en el periodo de la medición.
Nota: el resultado del indicador al final de la vigencia será el resultado del último dato cuantitativo.</t>
  </si>
  <si>
    <t xml:space="preserve">1. Plan Anual de Auditoría
2. Actas comités Institucionales </t>
  </si>
  <si>
    <t>Para el mes de abril se realizó una (1) sesión ordinaria del Comité Institucional de Coordinación del Sistema de Control Interno, cumpliendo con la actividad programada de liderazgo estratégico del Plan Anual de Auditoría.</t>
  </si>
  <si>
    <t>10/05/2022. No se generan observaciones o recomendaciones respecto al análisis presentado en el seguimiento al indicador de gestión</t>
  </si>
  <si>
    <t>Para el mes de mayo no se tenían actividades programadas de liderazgo estratégico en el Plan Anual de Auditoría.</t>
  </si>
  <si>
    <t>10/06/2022. No se generan observaciones o recomendaciones respecto al análisis presentado en el seguimiento al indicador de gestión</t>
  </si>
  <si>
    <t>Para el mes de junio no se tenían actividades programadas de liderazgo estratégico en el Plan Anual de Auditoría.
Para el trimestre (abril, mayo y junio) se ejecutó una (1) actividad, cumpliendo el 33% , de las 3 actividades programadas de liderazgo estratégico en el  Plan Anual de Auditoría.</t>
  </si>
  <si>
    <t xml:space="preserve">7/07/2022: Se recomienda revisar el resultado de junio, debido a que la tendencia anual del indicador es creciente y solamente el 100% se daría cuando en indicador cumpla el año de análisis.
También se recomienda tener en cuenta el plan anual de auditoría, debido a que es una de las evidencias y no se encontró.
11/07/2022. No se generan más observaciones o recomendaciones respecto al análisis presentado en el seguimiento al indicador de gestión
</t>
  </si>
  <si>
    <t>AC-003</t>
  </si>
  <si>
    <t>Cumplimiento a las actividades de Enfoque hacia la prevención del Plan Anual de Auditoría</t>
  </si>
  <si>
    <t>Monitorear el cumplimiento de las actividades del rol de Enfoque hacia la prevención del Plan Anual de Auditoría, con el fin de asegurar la ejecución de las funciones y competencias de la oficina de control interno</t>
  </si>
  <si>
    <t>(Número de actividades de Enfoque hacia la prevención ejecutadas en el periodo  / Número de actividades de Enfoque hacia la prevención programadas o solicitadas para el periodo) *100</t>
  </si>
  <si>
    <t xml:space="preserve">*Plan Anual de Auditoría
*Registros de la sensibilización sobre el Sistema de control Interno, la transparencia y el autocontrol
*Alertas preventivas emitidas
*Tablero de control acompañamiento audiencias contractuales (Por solicitud)   </t>
  </si>
  <si>
    <t>El numerador corresponde al número de actividades finalizadas en el periodo de la medición de acuerdo con lo establecido en el Plan Anual de Auditoría para el rol de Enfoque hacia la prevención. 
El denominador corresponde al número de actividades programadas o solicitadas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</si>
  <si>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t xml:space="preserve">1. Plan Anual de Auditoría
2. Registros de la  Sensibilización sobre el Sistema de control Interno, la transparencia y el autocontrol
3. Alerta preventiva emitida por la Oficina de control interno
4. Tablero de control acompañamiento  audiencias contractuales  </t>
  </si>
  <si>
    <t>Para el mes de abril no se tenían actividades  programadas o solicitadas de Enfoque hacia la prevención en el Plan Anual de Auditoría</t>
  </si>
  <si>
    <t>Para el mes de mayo no se tenían actividades  programadas o solicitadas de Enfoque hacia la prevención en el Plan Anual de Auditoría</t>
  </si>
  <si>
    <t>Para el mes de junio no se tenían actividades programadas o solicitadas de Enfoque hacia la prevención en el Plan Anual de Auditoría.
Para el trimestre (abril, mayo y junio) no se tenían actividades programadas o solicitadas(*) de Enfoque hacia la prevención en el Plan Anual de Auditoría.  
(*)Corresponde a las solicitudes de acompañamiento a las  audiencias contractuales.</t>
  </si>
  <si>
    <t>11/07/2022. No se generan observaciones o recomendaciones respecto al análisis presentado en el seguimiento al indicador de gestión</t>
  </si>
  <si>
    <t xml:space="preserve">Debido a que  para el trimestre (abril, mayo y junio) no se tenían actividades programadas o solicitadas de Enfoque hacia la prevención, en el Plan Anual de Auditoría, no se presenta gráfica  </t>
  </si>
  <si>
    <t>AC-004</t>
  </si>
  <si>
    <t>Cumplimiento a las actividades de Evaluación de la gestión del Riesgo  del Plan Anual de Auditoría</t>
  </si>
  <si>
    <t>Monitorear el cumplimiento de las actividades del rol de Evaluación de la gestión del Riesgo del Plan Anual de Auditoría, con el fin de asegurar la ejecución de las funciones y competencias de la oficina de control interno</t>
  </si>
  <si>
    <t>(Número de actividades ejecutadas de Evaluación de la gestión del Riesgo en el periodo  / Número de actividades de Evaluación de la gestión del Riesgo programadas para el periodo) *100</t>
  </si>
  <si>
    <t xml:space="preserve">*Plan Anual de Auditoría
*Informe de evaluación a la gestión del riesgo publicado.
*Registros de la jornada de sensibilización en administración de riesgos. </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</si>
  <si>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</si>
  <si>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 xml:space="preserve">1. Plan Anual de Auditoría
2. Informe de evaluación a la gestión del riesgo publicado.
3. Registros de la jornada de sensibilización en administración de riesgos. </t>
  </si>
  <si>
    <t>Para el mes de abril no se tenían actividades  programadas de Evaluación de la gestión del Riesgo en el Plan Anual de Auditoría</t>
  </si>
  <si>
    <t>Para el mes de mayo no se tenían actividades  programadas de Evaluación de la gestión del Riesgo en el Plan Anual de Auditoría</t>
  </si>
  <si>
    <t xml:space="preserve">Para el mes de junio no se tenían actividades  programadas de Evaluación de la gestión del Riesgo en el Plan Anual de Auditoría
Teniendo en cuenta que, la periodicidad de la medición del indicador es semestral se precisa que, para el trimestre (abril, mayo y junio) no se programaron actividades de Evaluación de la gestión del Riesgo en el Plan Anual de Auditoría. </t>
  </si>
  <si>
    <t>7/10/2022. No se generan observaciones o recomendaciones respecto al análisis presentado en el seguimiento al indicador de gestión</t>
  </si>
  <si>
    <t>Debido a que la periodicidad de la medición del indicador es semestral  y el indicador inicio en el segundo trimestre, se precisa que, para el trimestre (abril, mayo y junio) no se programaron actividades de Evaluación de la gestión del Riesgo en el Plan Anual de Auditoría, por tal razón no se presenta gráfica.</t>
  </si>
  <si>
    <t>AC-005</t>
  </si>
  <si>
    <t>Cumplimiento a las actividades de Evaluación independiente del Plan Anual de Auditoría</t>
  </si>
  <si>
    <t>Monitorear el cumplimiento de las actividades del rol de Evaluación y seguimiento  independiente del Plan Anual de Auditoría, con el fin de asegurar la ejecución de las funciones y competencias de la oficina de control interno</t>
  </si>
  <si>
    <t>(Número de actividades ejecutadas de Evaluación y seguimiento en el periodo  / Número de actividades de Evaluación y seguimiento programadas para el periodo) *100</t>
  </si>
  <si>
    <t xml:space="preserve">*Plan Anual de Auditoría
*Informes de auditorías internas publicados 
*Informes de seguimiento de ley publicados
*Formato Registro y control del plan de mejoramiento publicado  </t>
  </si>
  <si>
    <t>El numerador corresponde al número de actividades finalizadas en el período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</si>
  <si>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Informes de auditorías internas publicados 
3.Informes de seguimiento de ley publicados 
4. Formato Registro y control del plan de mejoramiento publicado </t>
  </si>
  <si>
    <t>Durante el mes de abril se finalizó un (1) informe de seguimiento, se publicó el Seguimiento al plan de mejoramiento Interno y el Seguimiento al Plan de Mejoramiento Externo, dando cumplimiento con  las actividades programadas de Evaluación independiente del Plan Anual de Auditoría.</t>
  </si>
  <si>
    <t>Durante el mes de mayo se finalizaron y publicaron:
*Dos (2)  informes de auditoria interna
*Cuatro (4)  informes de seguimiento 
*Se publicó el Seguimiento al plan de mejoramiento Interno y el Seguimiento al Plan de Mejoramiento Externo, 
Lo anterior dando cumplimiento con  las actividades programadas de Evaluación independiente del Plan Anual de Auditoría.</t>
  </si>
  <si>
    <t xml:space="preserve">Para el mes de junio las actividades programadas y finalizadas fueron: 
*Se publicó el Seguimiento al plan de mejoramiento Interno y el Seguimiento al Plan de Mejoramiento Externo. 
Lo anterior dando cumplimiento con  las actividades programadas de Evaluación independiente del Plan Anual de Auditoría.
Para el trimestre (abril, mayo y junio) se ejecutaron en total trece (13) actividades cumpliendo al 100% con lo programado. </t>
  </si>
  <si>
    <t>7/07/2022: Se recomienda revisar las evidencias, debido a que no se encontró el Plan anual de auditorias.
No hay claridad de donde sale las 13 actividades programadas para el período y se recomienda también expresarlo en términos de porcentaje, debido a que la unidad de medida del indicador es en porcentaje.
11/07/2022. No se generan más observaciones o recomendaciones respecto al análisis presentado en el seguimiento al indicador de gestión</t>
  </si>
  <si>
    <t>AC-006</t>
  </si>
  <si>
    <t>Cumplimiento a las actividades de Relación con entes externos de control del Plan Anual de Auditoría</t>
  </si>
  <si>
    <t>Monitorear el cumplimiento de las actividades del rol de Relación con entes externos de control del Plan Anual de Auditoría, con el fin de asegurar la ejecución de las funciones y competencias de la oficina de control interno</t>
  </si>
  <si>
    <t>(Número de actividades de Relación con entes externos de control ejecutadas en el periodo / Número de actividades de Relación con entes externos de control solicitadas para el periodo) *100</t>
  </si>
  <si>
    <t>*Plan Anual de Auditoría
*Registros de acompañamiento a los entes externos de control (atención a requerimientos, respuestas a informes de auditorías y visitas de control fiscal, entre otros)</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</si>
  <si>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</si>
  <si>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1. Plan Anual de Auditoría
2. Registros de acompañamiento a los entes externos de control </t>
  </si>
  <si>
    <t>Durante el mes de abril  fueron realizados 53 apoyos a coordinación de respuestas, verificaciones, alertas y articulaciones para  la entrega de las respuestas a solicitudes de la Contraloría de Bogotá, así mismo, se  emitió 1 alerta temprana y 1 comunicación aclaratoria, en relación con el seguimiento y presentación de la información a cargo de la Entidad a través de los sistemas dispuestos para la rendición de  cuenta, incluyendo información de plan de mejoramiento, dando cumplimiento con las actividades solicitadas de relación con entes externos de control del Plan Anual de Auditoría.</t>
  </si>
  <si>
    <t>Durante el mes de mayo fueron realizados 31 apoyos a coordinación de respuestas, verificaciones, alertas y articulaciones para  la entrega de las respuestas a solicitudes de la Contraloría de Bogotá, es importante resaltar que, durante este periodo la OCI, apoyó en la coordinación y verificación de la respuesta al Informe Preliminar de la Auditoría de Regularidad PAD 2022, así mismo, se emitió 1 alerta temprana y se atendieron  consultas, en relación con la rendición de la cuenta fiscal e información respecto a modificaciones realizadas al plan de mejoramiento suscrito ante la Contraloría de Bogotá, durante el período, lo anterior dando cumplimiento con las actividades solicitadas de relación con entes externos de control del Plan Anual de Auditoría.</t>
  </si>
  <si>
    <t>Durante el mes de junio de 2022, desde la oficina de control interno fueron realizados cuarenta y seis (46) apoyos a coordinación de respuestas, verificaciones, alertas  y articulaciones para  la entrega de la respuestas a solicitudes de la Contraloría de Bogotá, se remitió una (1) alerta temprana en relación con el seguimiento y presentación de la información a cargo de la Entidad a través del sistema dispuesto por la Contraloría de Bogotá D.C. para la rendición de la cuenta fiscal, así mismo, se emitió una (1) alerta en referencia a la presentación de la información de la cuenta fiscal a través del SIRECI - Contraloría General de la República.  
Para el trimestre (abril, mayo y junio) se ejecutaron en total ciento treinta y seis (136) actividades cumpliendo al 100% con lo solicitado.</t>
  </si>
  <si>
    <t>7/07/2022: Se recomienda revisar las evidencias, debido a que no se encontró el Plan anual de auditorias.
Se recomienda  expresar los resultados  en términos de porcentaje, debido a que la unidad de medida del indicador es en porcentaje.
11/07/2022. No se generan más observaciones o recomendaciones respecto al análisis presentado en el seguimiento al indicador de gestión</t>
  </si>
  <si>
    <t>Circular 012-29/04/2022</t>
  </si>
  <si>
    <t>Clientes internos satisfechos con la atención de la Oficina Asesora de Comunicaciones.</t>
  </si>
  <si>
    <t>Identificar el nivel de satisfacción de las dependencias de la SDIS, respecto a la gestión adelantada por la Oficina Asesora de Comunicaciones.</t>
  </si>
  <si>
    <t>Calidad y oportunidad  en la atención de solicitudes recibidas por la Oficina Asesora de Comunicaciones.</t>
  </si>
  <si>
    <t>Encuestas diligenciadas por los servidores de la Secretaría Distrital de Integración Social.</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</si>
  <si>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</si>
  <si>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La Oficina Asesora de Comunicaciones  elevó mediante las herramientas de comunicación Yammer , company communicator y mensajería instantánea, la invitación de diligenciamiento de la encuentra de satisfacción ,esto con el  fin  de medir  el impacto, la utilidad y la satisfacción en cada punto de contacto a lo largo de la gestión de las solicitudes allegadas por parte de las dependencias  de la SDIS,  garantizando  de esta manera establecer líneas base para medir el rendimiento y mejoras en el proceso  de comunicación estratégica.
Es importante resaltar que la encuesta  no se aplicó durante el mes de enero ya que la entidad  se encontraba en el proceso de ingreso y posesión  de la totalidad de sus colaboradores y no se obtenía la captación y  número de respuestas esperadas.</t>
  </si>
  <si>
    <t xml:space="preserve">Durante el primer trimestre de la vigencia 2022  se han recibido 129 encuestas diligenciadas  las cuales fueron  remitidas  mediante las herramientas de comunicación Yammer , company garantizar  la base para medir el rendimiento y mejoras en el proceso  de comunicación estratégica con las respuestas emitidas por las dependencias demandantes de los servicios  de la Oficina Asesora de Comunicaciones .
Es importante resaltar, que se realizó un primer envió de encuestas solicitando la opinión de los servicios prestados durante los meses de enero y febrero  con la finalidad de obtener datos  cualitativos para estos meses que permitan tomar medidas acertadas para el servicio prestado  por la OAC ,
Igualmente, para marzo se remitió la encuesta para adquirir datos en el respectivo mes. </t>
  </si>
  <si>
    <t xml:space="preserve">Con el fin de dar cumplimiento  las actividades de control y seguimiento en torno  a los indicadores de gestión de la oficina asesora de comunicaciones, para el mes de abril, la oficina remitió encuesta mediante las herramientas digitales internas con el fin de medir el nivel  de satisfacción  frente a los servicios prestados a las dependencias de la Secretaría de Integración Social, para lo cual se recibieron 70 encuestas diligenciadas , insumo que permitirá  dar un seguimiento cualitativo y cuantitativo de los servicios prestados  por la OAC , tales como Diseño, página web, servicios de fotografía, audiovisuales, eventos, redes sociales, campañas entre otras.   </t>
  </si>
  <si>
    <t>18/05/2022
No se generan observaciones ni sugerencias  para el periodo.</t>
  </si>
  <si>
    <t>Durante el mes de mayo, la oficina Asesora de Comunicaciones remitió   mediante la herramienta de comunicación Teams  la invitación para el  diligenciamiento de la encuesta de satisfacción, en aras de obtener insumos  cuantificables  para la toma de decisiones, mejora o permanencia de la calidad  de los servicios prestados  por la dependencia.</t>
  </si>
  <si>
    <t>13/06/2022
No se generan observaciones ni sugerencias  para el periodo.</t>
  </si>
  <si>
    <t>En busca del mejoramiento continuo de nuestro proceso, la Oficina Asesora de Comunicaciones aplicó durante  el primer semestre de la vigencia, la encuesta de  satisfacción  de servicio con el fin de obtener la opinión de los colaboradores de la Secretaría Distrital de Integración Social respecto a los canales de comunicación con los que cuenta la entidad y los productos desarrollados por nuestra dependencia. 
Periodo de aplicación de la encuesta: Febrero a junio 2022
Metodología: Haciendo uso de en los canales internos de la Secretaría Distrital de Integración Social, la oficina Asesora de Comunicaciones emite periódicamente una encuesta de 13 preguntas sobre los productos y servicios de la OAC.
La aplicación se realiza de manera voluntaria por los clientes internos de la Secretaría, de las respuestas emitidas. 
Total respuestas recibidas: 302
Número de clientes satisfechos 283 / Número de clientes insatisfechos 19
Es importante  dar claridad  que el cumplimiento de la meta para  este periodo se encontró dos puntos por debajo de los establecido ya que frente a la pregunta número 10, donde se invita a los 19 encuestados insatisfechos a exponer las razones por las cuales no se encuentra conforme con los servicios de la Oficina Asesora de Comunicaciones, se puede deducir que las razones generales cualitativas oscilan entre la saturación del correo electrónico institucional por la cantidad de envíos de información y el no estar de acuerdo con los colores y disposición de la información. 
Como plan de mejora, el proceso de Comunicación Estratégica creó la nueva versión del Boletín Institucional informativo que se encuentra en su lanzamiento durante la segunda semana del mes de julio, con el fin de dinamizar, garantizar y/o mejorar la calidad del servicio y la información ofrecida a cada una de las dependencias de la entidad y clientes internos.</t>
  </si>
  <si>
    <t>14/07/2022
Se sugiere incluir en el análisis mensual, la justificación del no cumplimiento de la meta en el periodo.
14/07/2022
No se generan observaciones o sugerencias adicionales para el reporte del periodo.</t>
  </si>
  <si>
    <t>Noticias o información positiva de la entidad en medios de comunicación.</t>
  </si>
  <si>
    <t xml:space="preserve">Monitorear en los medios de comunicación externa la orientación positiva,  o neutra de las noticias o información publicada sobre la gestión de la entidad. </t>
  </si>
  <si>
    <t>Clasificación y análisis de noticias  e  información positiva o neutra publicada en medios de comunicación, relacionadas con la gestión de la Secretaría Distrital de Integración Social.</t>
  </si>
  <si>
    <t>(No. de noticias o información positiva o neutra  en medios de comunicación acerca de la gestión de la entidad en el periodo / No. total de noticias o información   sobre la entidad en medios de comunicación monitoreados en el periodo) * 100</t>
  </si>
  <si>
    <t xml:space="preserve">Monitoreo de medios </t>
  </si>
  <si>
    <t xml:space="preserve"> Identificar , clasificar y cuantificar   en el informe mensual de monitoreo de medios de comunicación, el registro de  noticias o información  de la entidad.
Para identificar el índice de noticias positivas o neutras, se calculará el numerador  el cual corresponde  al No. de noticias o información positiva o neutra  en medios de comunicación acerca de la gestión de la entidad en el periodo y el denominador al No. total de noticias o información   sobre la entidad en medios de comunicación monitoreados en el periodo.
 </t>
  </si>
  <si>
    <t>11/03/2022
El análisis cualitativo está igual al de enero, de hecho se menciona Enero en la redacción. Por lo que se sugiere verificar y ajustar.</t>
  </si>
  <si>
    <t xml:space="preserve">Durante el primer trimestre de la vigencia  2022 se obtuvo los siguientes datos :  Enero se presentaron 77 Noticias neutras , Febrero 64 Noticias Neutras  y Marzo 32 Noticias Neutras, 37 Positivas y 7 negativas. Para un total de 217 noticias monitoreadas. 
 Por tanto, se remitió mediante correo electrónico el informe de monitoreo de medios a las áreas de las cuales provienen los servicios que se traducen en insumos noticioso, Con el fin de proveer insumos para mejora o sostenimiento de la calidad de dichos productos .
</t>
  </si>
  <si>
    <t xml:space="preserve">Para el periodo de abril, la Oficina Asesora de Comunicaciones realizó el monitoreo a los medios con el fin de cuantificar las menciones realizadas en las que se generaron noticias sobre los servicios prestados por la Secretaría Distrital de Integración Social.
De igual forma, dicho reporte se socializó con los directivos de la entidad con el fin de aportar insumos para la toma de decisiones en torno a las realizaciones de eventos y planeación de actividades misionales de la SDIS.
</t>
  </si>
  <si>
    <r>
      <t xml:space="preserve">Para el mes de </t>
    </r>
    <r>
      <rPr>
        <sz val="9"/>
        <rFont val="Arial"/>
        <family val="2"/>
      </rPr>
      <t>mayo</t>
    </r>
    <r>
      <rPr>
        <sz val="9"/>
        <color theme="4"/>
        <rFont val="Arial"/>
        <family val="2"/>
      </rPr>
      <t>,</t>
    </r>
    <r>
      <rPr>
        <sz val="9"/>
        <color theme="1"/>
        <rFont val="Arial"/>
        <family val="2"/>
      </rPr>
      <t xml:space="preserve"> la Oficina Asesora de Comunicaciones realizó monitoreo de las noticias  mediante las cuales la Secretaría de Integración Social  fue mencionada, es importante resaltar que  esta medición se realizó a 11 medios impresos, 27 portales web, canales de televisión presentó 9 menciones  y finalmente de radio 9; todos estos  son medios de cobertura nacional y regional.</t>
    </r>
  </si>
  <si>
    <t>Durante el segundo trimestre de la vigencia  2022 se obtuvo los siguientes datos :  abril se presentaron 21 noticias positivas; 1 negativa y 8 noticias neutras para mayo, 21 noticias positivas; 15 negativa y 20 noticias neutras y finalmente para junio 32 positivas, 54 negativas y 26 noticias neutras de un total de total de 198 noticias monitoreadas. 
Es imperante informar que dentro del análisis a dicho seguimiento, se debe informar que el mes de junio fue especialmente complejo en cuanto a la presencia de la entidad en medios, esto en razón a las múltiples denuncias y el plantón que efectuaron los cuidadores y cuidadoras de las personas con discapacidad, beneficiarias de los servicios lo cual se refleja en el  cumplimiento  de la meta  arrojando un 65%. 
Pero no obstante ello, la entidad también se destacó producto del envío de boletines de prensa con temas como el operativo para la búsqueda de niños y niñas en riesgo de trabajo infantil, la graduación de jóvenes parceros, y otros más.</t>
  </si>
  <si>
    <t>14/07/2022
Ajustar el dato cuantitativo ejecutado para el periodo toda vez que corresponde a 128 noticias positivas y neutras y no 118, según lo reportado en el análisis y verificado en la evidencia presentada. Ajustar el análisis mensual según el resultado obtenido.
14/07/2022
No se generan observaciones o sugerencias adicionales para el reporte del periodo.</t>
  </si>
  <si>
    <t>CE-004</t>
  </si>
  <si>
    <t>Oportunidad en la publicación y divulgación de la información en los medios  de comunicación institucionales.</t>
  </si>
  <si>
    <t xml:space="preserve">Identificar la efectividad en la gestión de la oficina Asesora de Comunicaciones ante solicitudes de publicación en la página web institucional </t>
  </si>
  <si>
    <t xml:space="preserve">Monitoreo de la gestión de la oficina Asesora de Comunicaciones   en la publicación y divulgación de  información en los medios  de comunicación institucionales solicitadas por las diferentes áreas. </t>
  </si>
  <si>
    <t>(No. De notas publicadas en la página web del periodo reportado/No.de solicitudes de publicación recibidas  de las dependencias)*100</t>
  </si>
  <si>
    <t>Portal web institucional y matriz  de registro de solicitudes por dependencia.</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</si>
  <si>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notas publicadas en la página web del periodo reportado y denominador al No. de solicitudes de publicación recibidas  de las dependencias
 </t>
  </si>
  <si>
    <t>La página web y matriz de registro de solicitudes por dependencia.</t>
  </si>
  <si>
    <t>Para el mes de abril la Oficina Asesora de Comunicaciones publicó 68 notas asociadas a la divulgación de información de: Infancia y adolescencia, juventud, familia, discapacidad, LGBTI, adultez, alimentación, emergencia social y natural, vejez.
Con los cuales se evidencia que la OAC se encuentra entre el margen del 100% a cumplimiento de los requerimientos realizados por las dependencias, lo cual garantiza la óptima información tanto a los clientes internos y externos de la entidad.</t>
  </si>
  <si>
    <t xml:space="preserve">Para el mes de  mayo  se recibieron mediante el correo solcitudesoac@sdis.gov.co  noventa (90) requerimientos  para modificación y cargue de documentos e imágenes en la página web.
Es importante resaltar que 2 de los 90 casos que  reportan  como pendientes en la base de datos,  se  revisaron y gestionaron efectivamente  por parte de la Oficina Asesora de Comunicaciones, mas  aún se encuentran en fase de publicación, por  cuanto la sección donde van a ser colgada la información está en proceso de revisión y rediseño, arrojando de esta manera una gestión del 98% para el periodo. </t>
  </si>
  <si>
    <t>13/06/2022
En concordancia con la evidencia presentada en la cual se identifican dos solicitudes pendientes, se sugiere ajustar el dato de avance reportado, toda vez que la solicitud no ha sido concluida en su totalidad (publicación).
21/06/2022
No se generan observaciones ni sugerencias adicionales  para el periodo.</t>
  </si>
  <si>
    <t xml:space="preserve">Para el mes de junio se recibieron y gestionaron 62 solicitudes de publicación  de información  en la pagina web institucional  de la cuales  se les dio tramite efectivo  a la totalidad. 
Es importante  aclarar que  para el mes  de mayó se reportaron  dos (2)  casos  en estado "en curso", por  esta razón se contabilizan como gestionados  para el mes de junio, generando un sobrecumplimiento  del 2% que obedece a la cuantificación  y actualización como gestionados durante el mes de junio.  
</t>
  </si>
  <si>
    <t>14/07/2022
El análisis mensual debe corresponder al mes de junio y no al trimestre en concordancia con la periodicidad formulada para el indicador. Ajustar.
14/07/2022
No se generan observaciones o sugerencias adicionales para el reporte del periodo.</t>
  </si>
  <si>
    <r>
      <t xml:space="preserve">Durante el mes de abril se hizo necesario realizar ajustes al cronograma de actividades definido para la  formulación de la Política de calidad de los servicios sociales de la SDIS, toda vez que, se requirió reprogramar la actividad </t>
    </r>
    <r>
      <rPr>
        <i/>
        <sz val="9"/>
        <rFont val="Arial"/>
        <family val="2"/>
      </rPr>
      <t>"Taller de socialización del documento Política de calidad de los servicios sociales en la Mesa Técnica Gis</t>
    </r>
    <r>
      <rPr>
        <sz val="9"/>
        <rFont val="Arial"/>
        <family val="2"/>
      </rPr>
      <t xml:space="preserve">", el cual se contempló  para el mes de abril, sin embargo,  dada la necesidad de ampliar el tiempo de revisión y ajustes al documento, la actividad mencionada se desarrollará en el mes de julio. 
Adicionalmente, en el marco del cronograma establecido, se adelantó la socialización de  propuesta de la Resolución de la  Política de Calidad para los  servicios sociales de la SDIS, tanto con el equipo de diferentes áreas como en el espacio de directivo en el que se informó el envío de la Resolución borrador de la Política de calidad, con fecha de entrega de los aportes en el mes de mayo. </t>
    </r>
  </si>
  <si>
    <t xml:space="preserve">Durante el mes de mayo de acuerdo con el cronograma establecido se avanzó en la actividad de recopilación de revisiones por parte de cada área, recibiendo las propuestas de cada dependencia, las cuales se organizaron en una matriz para identificar similitudes técnicas, normativas y operativas. Se destacan los aportes de todas las áreas de manera propositiva; de ahí que, se retomó el documento borrador y se hicieron los ajustes pertinentes con la Resolución de la Política de calidad de los Servicios Sociales. </t>
  </si>
  <si>
    <t xml:space="preserve">El indicador alcanza un cumplimiento del 100% respecto con lo programado, toda vez que se logró la realización de las actividades definidas en el cronograma en el primer semestre para la construcción de la política de calidad de los servicios sociales de la SDIS. A continuación se describen las actividades realizadas: 
1. Identificación de cada servicio junto con sus modalidades y estrategias, relacionando los documentos que orientan la prestación de los servicios sociales oficializados en el mapa de procesos.
2. Identificación del estado normativo de los servicios sociales dela SDIS que por Resolución tienen establecidos estándares de calidad.
3. Diseño de propuesta borrador de Resolución de la Política de Calidad para los  servicios sociales de la SDIS.
4. Socialización de propuesta de la Resolución de la  Política de Calidad para los  servicios sociales de la SDIS.
5. Recopilación de revisiones por parte de cada área.
6. Elaboración de Resolución. </t>
  </si>
  <si>
    <t xml:space="preserve">08/07/2022:
Entregar el reporte cuantitativo en términos de actividades y no de porcentaje. En lo concerniente a las evidencias revisar, porque no se identifica el archivo correspondiente a la elaboración de la resolución.
08/07/2022:
No se generan observaciones respecto al análisis y evidencias reportados para el seguimiento del indicador. </t>
  </si>
  <si>
    <t>Acta de intervención con su respectiva lista de asistencia
Base de Excel con la programación del periodo.</t>
  </si>
  <si>
    <t>Durante el primer trimestre desde la Dirección de Gestión Corporativa - Equipo de Gestión Ambiental se realizaron y aprobaron un  total de 184 intervenciones ambientales a unidades operativas, las cuales fueron programadas y se encuentran distribuidas de la siguiente manera: en el mes de febrero 64 intervenciones ambientales y en el mes de marzo 120 intervenciones ambientales, teniendo como consolidado en el trimestre  un total de 184 intervenciones de las 727 unidades operativas activas al corte de este reporte. Estas visitas de evaluación y seguimiento del cumplimiento de los requisitos y lineamientos  ambientales, fueron adelantadas por los referentes ambientales técnicos y gestores ambientales locales de la entidad.
Estas intervenciones ambientales se encuentran territorializadas por localidades de la siguiente manera:
Total trimestre: Antonio Nariño 2, Barrios Unidos 2, Bosa 17, Chapinero 9, Ciudad Bolívar 3, Engativá 9, Fontibón 6, Fuera de Bogotá 10, Kennedy 15, La Candelaria 2, Los Mártires 4, Puente Aranda 7, Rafael Uribe Uribe 11, San Cristóbal 14, Santa Fe 16, Suba 29, Teusaquillo 2, Tunjuelito 13, Usaquén 9, Usme 4.
Evidencias: se tiene una carpeta para cada mes, en donde se encuentra los 184 archivos en pdf con las actas de intervención ambiental para cada unidad operativa intervenida (matriz de intervención) y la lista de asistencia de intervención. Adicionalmente se remite matriz con la consolidación de las intervenciones realizadas con la fechas y matriz con el inventario con corte a marzo con la cantidad de unidades operativas activas.</t>
  </si>
  <si>
    <t>11/05/2022
No se generan observaciones o recomendaciones respecto al análisis presentado en el seguimiento al indicador de gestión.</t>
  </si>
  <si>
    <t>14/06/2022
No se generan observaciones o recomendaciones respecto al análisis presentado en el seguimiento al indicador de gestión.</t>
  </si>
  <si>
    <t>Durante el periodo del reporte (II trimestre) desde la Dirección de Gestión Corporativa - Equipo de Gestión Ambiental se realizaron y aprobaron un total de 383 intervenciones ambientales, alcanzando un total acumulado para los dos trimestres de 567 intervenciones ambientales en unidades operativas. Estas intervenciones fueron programadas y se encuentran distribuidas de la siguiente manera: en el mes de abril 136 intervenciones ambientales, en el mes de mayo 143 intervenciones ambientales y en el mes de junio 104 intervenciones ambientales. Para el segundo trimestre se cuenta con un total de 728 unidades operativas activas. Con estos resultados se obtiene de manera cuantitativa y porcentual un cumplimiento para el segundo trimestre del 52,6% y un porcentaje acumulado con corte a junio del 78%.
Estas intervenciones ambientales, se encuentran territorializadas de la siguiente manera:
Total trimestre: Antonio Nariño 6, Barrios Unidos 7, Bosa 43, Chapinero 3, Ciudad Bolívar 48, Engativá 32, Fontibón 16, Fuera De Bogotá 10, Kennedy 35, La Candelaria 2, Los Mártires 15, Puente Aranda 13, Rafael Uribe Uribe 28, San Cristóbal 37, Santa Fé 4, Suba 25, Sumapaz 4, Teusaquillo 6, Tunjuelito 6, Usaquén 8, Usme 35.
Evidencias: se tienen una carpeta para cada mes, en donde se encuentra los 383 pdf, con las actas de intervención ambiental por cada unidad operativa intervenida (matriz de intervención) y la lista de asistencia de intervención, adicionalmente se remite matriz con la consolidación de las intervenciones realizadas con la fechas y matriz con el inventario con la cantidad de unidades operativas activas.</t>
  </si>
  <si>
    <t>13/07/2022
No se generan observaciones o recomendaciones respecto al análisis presentado en el seguimiento al indicador de gestión.</t>
  </si>
  <si>
    <t xml:space="preserve">Para Abril los supervisores e interventores, radicaron ante el grupo de liquidaciones  76 solicitudes de liquidaciones de contratos y 33 terminaciones anticipadas, para un total de 131 solicitudes de trámite liquidatorio, de las cuales se tramitaron en el mes de abril 109, con un cumplimiento de un 83%.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</si>
  <si>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16/05/2022 No se generan observaciones respecto al análisis presentado en el seguimiento al indicador de gestión. Se deja la siguiente recomendación: se debe adelantar todas las acciones pertinentes para dar cumplimiento a la meta propuesta.</t>
  </si>
  <si>
    <t xml:space="preserve">Para mayo los supervisores e interventores, radicaron ante el grupo de liquidaciones 103 solicitudes de liquidaciones de contratos y 28 terminaciones anticipadas, para un total de 131 solicitudes de trámite liquidatorio, de las cuales se tramitaron en el mes de mayo 89, con un cumplimiento de un 68%.  Las radicaciones pendientes por tramitar se devolvieron a sus ordenadores, por falta de algún soporte y quedarán tramitadas para el siguiente mes. 
Se ha continuado con las siguientes acciones implementadas para el procedimiento de liquidación: para este mes se continúan con las alertas tempranas a los supervisiones e interventorías, en acciones pedagógicas y de orientación, buscando que las solicitudes de trámite de liquidación y terminaciones anticipadas, se radiquen dentro del término legal, con la documentación pertinente legal, completa y que el Informe Final de Supervisión, contenga los aspectos: técnicos, legales y financieros, completos, que permitan establecer los términos definitivos y reales de la liquidación de los contratos y convenios. </t>
  </si>
  <si>
    <t>14/06/2022 No se generan observaciones respecto al análisis presentado en el seguimiento al indicador de gestión. Se deja la siguiente recomendación: se debe adelantar todas las acciones pertinentes para dar cumplimiento a la meta propuesta.</t>
  </si>
  <si>
    <t xml:space="preserve">Para el mes de  junio los supervisores e interventores, radicaron ante el grupo de liquidaciones 55 solicitudes de liquidaciones de contratos y 18 terminaciones anticipadas, para un total de 72 solicitudes de trámite liquidatario, de las cuales se tramitaron en el mes de junio 48, con un cumplimiento de un 67%. 
Las radicaciones pendientes por tramitar se devolvieron a sus ordenadores, por falta de algún soporte y quedarán tramitadas para el siguiente periodo de reporte.
Se ha continuado con las siguientes acciones implementadas para el procedimiento de liquidación: alertas tempranas a los supervisiones e interventorías,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 </t>
  </si>
  <si>
    <t>14/06/2022 No se generan observaciones respecto al análisis presentado en el seguimiento al indicador de gestión. Se deja la siguiente recomendación: se debe adelantar todas las acciones pertinentes para dar cumplimiento a la meta propuesta, actualmente el indicador está en el 94% de cumplimiento de la vigencia.</t>
  </si>
  <si>
    <t>Para el mes de abril del 2022, el estado de las solicitudes de modificaciones contractuales radicadas se da de la siguiente manera: de un total 92 solicitudes de modificaciones de contratos radicadas, se tramitaron dentro del término 89 para un resultado de 97%, las 3 restantes se encuentran en proceso de trámite.</t>
  </si>
  <si>
    <t>Para el mes de mayo del 2022, el estado de las solicitudes de modificaciones contractuales radicadas se da de la siguiente manera: de un total 44 solicitudes de modificaciones de contratos radicadas, se tramitaron dentro del término 89 para un resultado de 95%, las 2 restantes se encuentran en proceso de trámite.</t>
  </si>
  <si>
    <t>Para el mes de junio del 2022, el estado de las solicitudes de modificaciones contractuales radicadas se da de la siguiente manera: de un total 96 solicitudes de modificaciones de contratos radicadas, se tramitaron dentro del término 93 para un resultado de 97%, 2 modificaciones se encuentran en proceso de trámite y 1 fue desistida por el área técnica.</t>
  </si>
  <si>
    <t>14/06/2022 No se generan observaciones y/o recomendaciones respecto al análisis presentado en el seguimiento al indicador de gestión.</t>
  </si>
  <si>
    <t xml:space="preserve">
Para el mes de abril  no se recibió radicación de contratos de prestación de servicios, de acuerdo a la Ley de garantías de 996 del 2005. Circular 100-006 del 2021. Por lo anterior este indicado se reporta en 0.</t>
  </si>
  <si>
    <t xml:space="preserve">16/05/2022 No se generan observaciones y/o recomendaciones respecto al análisis presentado en el seguimiento al indicador de gestión. </t>
  </si>
  <si>
    <t xml:space="preserve">
Para el mes de mayo no se recibió radicación de contratos de prestación de servicios, de acuerdo a la Ley de garantías de 996 del 2005. Circular 100-006 del 2021. Por lo anterior este indicado se reporta en 0.</t>
  </si>
  <si>
    <t xml:space="preserve">14/06/2022 No se generan observaciones y/o recomendaciones respecto al análisis presentado en el seguimiento al indicador de gestión. </t>
  </si>
  <si>
    <t xml:space="preserve">El indicador se reporta en cero, toda vez que la Ley de garantías del Gobierno Nacional finalizó el 19 de junio de 2022. Es decir, a fecha de corte 20 de junio no se expidieron contratos directos de OPS. 
No obstante, en el mes de junio se recibieron 1461 solicitudes con el fin de iniciar proceso de revisión, los cuales están en trámite y se reportarán en el siguiente periodo de medición. </t>
  </si>
  <si>
    <t>14/06/2022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 la vigencia (53%), con respecto a la meta (70%).</t>
  </si>
  <si>
    <t>GEC-004</t>
  </si>
  <si>
    <t>Circular No. 012 del 29/04/2022</t>
  </si>
  <si>
    <t>Solicitud de procesos de selección tramitados</t>
  </si>
  <si>
    <t>Establecer el porcentaje de solicitudes de procesos de selección tramitadas en la Subdirección de Contratación, frente a las solicitudes radicadas por las áreas.</t>
  </si>
  <si>
    <t xml:space="preserve">Radicación de los procesos de selección formulados en Plan Anual de Adquisiciones que cuenten con los lineamientos establecidos por la SDIS. </t>
  </si>
  <si>
    <t>(No. de procesos de selección tramitadas  / No. total de solicitudes de procesos de selección radicadas) * 100</t>
  </si>
  <si>
    <t>Seguimiento de procesos de selección</t>
  </si>
  <si>
    <t>Se toma el numero de procesos de selección tramitadas por las diferentes áreas y registrados en la matriz de contratación en el periodo del 1 al 30 de cada mes. 
Posteriormente, se divide el valor anterior en el número de procesos de selección gestionados por la Subdirección de Contratación, para que las áreas técnicas aprueben e inicien la ejecución contractual del 20 al 20 de cada mes.
Nota: el resultado del indicador acumulado será la sumatoria de cada mes.</t>
  </si>
  <si>
    <t>Registro de seguimiento a los procesos de selección</t>
  </si>
  <si>
    <t>La Subdirección de Contratación en aras de evidenciar todas las gestiones que se llevan a cabo en el proceso contractual, se incluyó la radicación de los procesos de selección.</t>
  </si>
  <si>
    <t>16/05/2022 No se generan observaciones respecto al análisis presentado en el seguimiento al indicador de gestión.  Se tiene la siguiente recomendación: Se sugiere que en la información cualitativa se incorpore los procesos que se adelantaron en este mes. Por último, solo se recuerda que lo cuantitativo solo se reporta según su periodicidad en este caso cada trimestre, otro mes se deja en blanco las casillas respectivas.</t>
  </si>
  <si>
    <t>14/06/2022 No se generan observaciones respecto al análisis presentado en el seguimiento al indicador de gestión.  Se tiene la siguiente recomendación: Se sugiere que en la información cualitativa se incorpore los procesos que se adelantaron en este mes. Por último, solo se recuerda que lo cuantitativo solo se reporta según su periodicidad en este caso cada trimestre, otro mes se deja en blanco las casillas respectivas.</t>
  </si>
  <si>
    <t>Para el mes de junio del 2022, el estado de las solicitudes de procesos competitivos radicados se da de la siguiente manera: de un total 4 solicitudes de procesos competitivos radicados, se tramitaron dentro del término 4 para un resultado de 100%.</t>
  </si>
  <si>
    <t>14/06/2022 No se generan observaciones respecto al análisis presentado en el seguimiento al indicador de gestión. Se deja la siguiente recomendación: actualmente el cumplimiento de la vigencia del indicador se encuentra en sobrecumplimiento (125%) con respecto a la meta. Revisar si en los próximos trimestres el comportamiento va ser igual y si es así, debemos actualizar la meta del indicador.</t>
  </si>
  <si>
    <t>GEC-005</t>
  </si>
  <si>
    <t>Solicitud de tipologías tramitadas</t>
  </si>
  <si>
    <t>Establecer el porcentaje de solicitudes de contratación directa diferente de la contratación de prestación de servicios en la Subdirección de Contratación, frente a las solicitudes radicadas.</t>
  </si>
  <si>
    <t xml:space="preserve">Radicación de los procesos contractuales de tipologías (arrendamientos, convenios) formulados en Plan Anual de Adquisiciones que cuenten con los lineamientos establecidos por la SDIS. </t>
  </si>
  <si>
    <t>(Número de tipologías tramitadas dentro del término / Número total de solicitudes de tipologías contractuales radicadas) * 100</t>
  </si>
  <si>
    <t>Seguimiento de tipologías contractuales</t>
  </si>
  <si>
    <t>Se toma el numero de procesos de tipologías tramitadas por las diferentes áreas y registrados en la matriz de contratación en el periodo del 1 al 30 de cada mes. 
Posteriormente, se divide el valor anterior en el número de procesos de tipologías gestionados por la Subdirección de Contratación, para que las áreas técnicas aprueben e inicien la ejecución contractual del 20 al 20 de cada mes.
Nota: el resultado del indicador al final de la vigencia será acumulado.</t>
  </si>
  <si>
    <t>Registro de seguimiento a las tipologías contractuales</t>
  </si>
  <si>
    <t>La Subdirección de Contratación en aras de evidenciar todas las gestiones que se llevan a cabo en el proceso contractual, se incluyó la radicación de las diferentes tipologías contractuales.</t>
  </si>
  <si>
    <t>14/06/2022 No se generan observaciones respecto al análisis presentado en el seguimiento al indicador de gestión.  Se tiene la siguiente recomendación: Se sugiere que en la información cualitativa se incorpore los procesos que se adentalo en este mes. Por último, solo se recuerda que lo cuantitativo solo se reporta según su periodicidad en este caso cada trimestre, otro mes se deja en blanco las casillas respectivas.</t>
  </si>
  <si>
    <t>Para el segundo trimestre 2022, el indicador se reporta con un avance del 38%, toda vez que se recibieron 21 solicitudes de procesos de diferente tipologías y se tramitaron 8, trámite que consiste en convocatoria y publicación de procesos en plataforma secop II.
Las 13 solicitudes faltantes se encuentran en proceso de subsanación de documentos previos y observaciones por parte de las áreas técnicas, aprobaciones de procesos por parte de Comité de Contratación y en trámite de publicación por parte del grupo precontractual.</t>
  </si>
  <si>
    <t>14/06/2022 No se generan observaciones respecto al análisis presentado en el seguimiento al indicador de gestión. Se deja la siguiente recomendación: se debe adelantar todas las acciones pertinentes para dar cumplimiento a la meta propuesta, actualmente el indicador está bastante rezagado en el su cumplimiento de la vigencia (48%), con respecto a la meta (80%).</t>
  </si>
  <si>
    <t>El indicador se mide con respecto a los proyectos de obra nueva, reforzamiento y/o restitución terminados, de la programación anual de la meta.
La magnitud programada para la vigencia 2022, será de 1 proyecto de reforzamiento estructural y/o restitución y 1 proyecto de obra nueva.</t>
  </si>
  <si>
    <t>Durante la vigencia se proyecta la terminación de dos proyectos de obra, 1 en Modalidad de obra nueva y 1 en modalidad de reforzamiento estructural, al cierre del mes de marzo se presenta el siguiente avance:
OBRA NUEVA. CD SAN DAVID:  
De acuerdo con el informe semanal No 62 entregado por la Interventoría a corte del 28 de marzo de 2022, el proyecto presenta un avance programado del 98,46% y un avance ejecutado del 90,31%, se evidencia un atraso del 8,15%, que corresponde consecución de piedra muñeca para la culminación de la fachada, trámites de conexiones definitivas de servicios públicos y lluvias presentadas en el sector. La Interventoría solicitó plan de contingencia para subsanar el atraso presentado que fue avalado el 22 de marzo de 2022.
OBRA DE REFORZAMIENTO ESTRUCTURAL Y/O RESTITUCIÓN. CD CAMPO VERDE:
De acuerdo con el informe semanal No 21 entregado por la Interventoría,  a corte del 27 de marzo de 2022 el proyecto presenta un avance programado del 100% y un ejecutado del 97%, se evidencia un atraso del 3%, que corresponde a la revisión del componente de presupuesto, especificaciones técnicas y análisis de precios unitarios, documentos que están siendo revisados por la Interventoría para dar su respectivo aval. El 28 de marzo de 2022 se realizó la entrega del predio al Consorcio Divina Providencia Actual constructor responsable de la obra,  para el inicio de la Etapa 2 de construcción.</t>
  </si>
  <si>
    <t>Durante la vigencia se proyecta la terminación de dos proyectos de obra, 1 en Modalidad de obra nueva y 1 en modalidad de reforzamiento estructural, al cierre del mes de abril presenta el siguiente avance:
OBRA NUEVA. CD SAN DAVID: ABRIL DE 2022: 
Se adelantó modificación contractual en el cual se suspendió el contrato por un periodo de 30 días, desde el 7 de abril de 2022 y hasta el 8 de mayo de 2022. 
OBRA DE REFORZAMIENTO ESTRUCTURAL Y/O RESTITUCIÓN.  CD CAMPO VERDE: 
Culminó la ejecución de la Etapa 1 del proyecto, que corresponde a la revisión y actualización de Estudios y Diseños, con una ejecución programada y ejecutada del 100%, que del total del contrato corresponde a un avance programado y ejecutado del 35,71%; se da inicio a la Etapa No 2 el 28 de marzo de 2022 con el entrega del predio, a la fecha y según el reporte de la Interventoría mediante informe semanal No 5 a corte del 1 mayo de 2022 se tiene un avance físico programado del 1,48% versus un avance físico ejecutado del 0,55% presentando un atraso del 0,93%, debido a las fuertes lluvias presentadas en el sector."</t>
  </si>
  <si>
    <t>10/05/2022 Verificar periodo de reporte.
No se generan observaciones respecto al análisis reportado para el seguimiento del indicador.</t>
  </si>
  <si>
    <t>Durante la vigencia se proyecta la terminación de dos proyectos de obra, 1 en Modalidad de obra nueva y 1 en modalidad de reforzamiento estructural, al cierre del mes de mayo presenta el siguiente avance:
OBRA NUEVA. CD SAN DAVID: se realizó la modificación No 5 para la suspensión del Contrato de Obra 15035 y Contrato de Interventoría No 15047 de 2020, desde el 10 de mayo de 2022 hasta el 10 de junio de 2022,  toda vez que a la fecha ENEL CODENSA no ha aprobado la actualización del Serie 3, proceso indispensable para la energización definitiva del Centro Día.
OBRA DE REFORZAMIENTO ESTRUCTURAL Y/O RESTITUCIÓN: CAMPO VERDE: según el informe semanal No. 9 a corte del 31 de mayo de 2022, entregado por la Interventoría, y correspondiente a la etapa No 2 el proyecto presenta un avance programado físico 0,72% y un avance ejecutado físico del 0,31%, se evidencia un adelanto del 0,41%; es de aclarar que se presentó un ajuste a la programación avalado por interventoría, ajustados al proceso constructivo</t>
  </si>
  <si>
    <t>08/06/2022 No se generan observaciones respecto al análisis reportado para el seguimiento del indicador.</t>
  </si>
  <si>
    <t>Durante la vigencia se proyecta la terminación de dos proyectos de obra, 1 en Modalidad de obra nueva y 1 en modalidad de reforzamiento estructural o restitución, al cierre del mes de junio presentan el siguiente avance:
OBRA NUEVA. CD SAN DAVID: En atención a la necesidad de realizar obras adicionales por el cambio del punto de red de energía para la conexión definitiva, se requirió realizar modificación contractual de prórroga y adición a los contratos de obra e interventoría. En virtud de lo anterior, la obra prevé culminar en el mes de agosto de 2022, de no presentarse situaciones adicionales de carácter técnico o jurídico.
Teniendo en cuenta que, el contrato de obra e interventoría se encontraban suspendidos y en su reinicio se suscribió prórroga y adición  para el reporte del presente informe, se remiten los documentos de la modificación contractual mencionada que contemplan la justificación que motivó la misma, ya que al cierre del periodo aún no se presentan informes semanales. 
OBRA DE REFORZAMIENTO ESTRUCTURAL Y/O RESTITUCIÓN: CAMPO VERDE: Según el informe semanal No. 13 entregado por la Interventoría, y correspondiente a la etapa No 2 el proyecto presenta un avance programado físico 8,24% y un avance físico ejecutado del 6,87% se evidencia atraso del 1,37%, correspondiente a la revisión e inclusión de los Ítems No previstos - NP para la etapa de reforzamiento estructural.</t>
  </si>
  <si>
    <t>7/07/2022 Se recomienda verificar al análisis reportado, ya que el seguimiento es con corte a 30 de junio (II trimestre de la vigencia).
Así mismo, reportar la evidencia formulada "Informes mensuales o semanales de interventoría o supervisión o acta de terminación", donde se logré evidenciar la justificación del rezago en la OBRA NUEVA. CD SAN DAVID, lo que conlleva a un cumplimiento del indicar del 0%.
11/07/2022 Se recomienda continuar con la gestión pertinente para lograr la meta formulada, así como verificar la programación del indicador de acuerdo a la necesidad, planeación y gestión del proyecto y proceso para la siguiente vigencia.
No se generan más observaciones respecto al análisis reportado para el seguimiento del indicador.</t>
  </si>
  <si>
    <t>En el marco del Plan de Desarrollo " Un nuevo contrato social y ambiental para el siglo XXI", la Secretaría Distrital de Integración Social, intervino 48  equipamientos de la SDIS durante el mes de enero, en modalidad de mantenimiento preventivo o correctivo para garantizar una atención de calidad a la ciudadanía.</t>
  </si>
  <si>
    <t>En el marco del Plan de Desarrollo " Un nuevo contrato social y ambiental para el siglo XXI", la Secretaría Distrital de Integración Social, intervino 76  equipamientos de la Secretaria Distrital de Integración Social durante el mes de enero, en modalidad de mantenimiento preventivo o correctivo para garantizar una atención de calidad a la ciudadanía.</t>
  </si>
  <si>
    <t>En el marco del Plan de Desarrollo " Un nuevo contrato social y ambiental para el siglo XXI", la Secretaría Distrital de Integración Social, intervino 62 equipamientos administrados durante el mes de marzo, en modalidad de mantenimiento preventivo o correctivo para garantizar una atención de calidad a la ciudadanía.</t>
  </si>
  <si>
    <t>En el marco del Plan de Desarrollo " Un nuevo contrato social y ambiental para el siglo XXI", la Secretaría Distrital de Integración Social, intervino 36 equipamientos administrados durante el mes de abril, en modalidad de mantenimiento preventivo o correctivo para garantizar una atención de calidad a la ciudadanía.</t>
  </si>
  <si>
    <t>10/05/2022 No se generan observaciones respecto al análisis reportado para el seguimiento del indicador.</t>
  </si>
  <si>
    <t>En el marco del Plan de Desarrollo " Un nuevo contrato social y ambiental para el siglo XXI", la Secretaría Distrital de Integración Social, intervino 21 equipamientos administrados durante el mes de mayo, en modalidad de mantenimiento, preventivo o correctivo, para garantizar una atención de calidad a la ciudadanía.</t>
  </si>
  <si>
    <t>En el marco del Plan de Desarrollo " Un nuevo contrato social y ambiental para el siglo XXI", la Secretaría Distrital de Integración Social, intervino 29  equipamientos administrados durante el mes de junio, en modalidad de mantenimiento, preventivo o correctivo, para garantizar una atención de calidad a la ciudadanía.</t>
  </si>
  <si>
    <t>07/07/2022 No se generan observaciones respecto al análisis reportado para el seguimiento del indicador.</t>
  </si>
  <si>
    <t>Debido a que el indicador es anual, para el reporte con corte a junio no se genera gráfica.</t>
  </si>
  <si>
    <r>
      <rPr>
        <sz val="9"/>
        <color rgb="FFFF0000"/>
        <rFont val="Arial"/>
        <family val="2"/>
      </rPr>
      <t xml:space="preserve">
</t>
    </r>
    <r>
      <rPr>
        <sz val="9"/>
        <color theme="1"/>
        <rFont val="Arial"/>
        <family val="2"/>
      </rPr>
      <t xml:space="preserve">
La Dirección Poblacional junto con la Subsecretaría y la Dirección de Análisis y Diseño Estratégico realizaron la revisión de los informes cualitativos de seguimiento vigencia 2021, de las Políticas Públicas que lidera la entidad, los cuales fueron remitidos a la Secretaria Distrital de Planeación, para su respectiva retroalimentación. 
Actualmente el procedimiento de elaboración de informes y formato de informe de seguimiento y autocontrol se encuentran en ajustes, de acuerdo a  las observaciones y retroalimentación de la Subsecretaría.</t>
    </r>
    <r>
      <rPr>
        <sz val="9"/>
        <rFont val="Arial"/>
        <family val="2"/>
      </rPr>
      <t xml:space="preserve">
</t>
    </r>
  </si>
  <si>
    <t>08/04/2022 Se recomienda verificar el análisis reportado ya que no es clara la relación del primer párrafo con el indicador, así mismo, no se identifica que paso con la oficialización del formato reportado en los anteriores meses.
13/04/2022 Se recomienda complementar el análisis con el fin de indicar que gestión se ha realizado para cumplir con el indicador y su meta.
18/04/2022 No se generan más observaciones respecto al análisis reportado para el seguimiento del indicador.</t>
  </si>
  <si>
    <t>La Dirección Poblacional como parte del seguimiento que realiza, convoca la tercera sesión de trabajo del equipo de políticas, allí se presentó la Circular 011 de 2022 - Sistema Distrital de Evaluación de Políticas Públicas, Programas y Proyectos (Dirección de Políticas Sectoriales), el avance de las políticas públicas de discapacidad y LGBTI y los avances del plan de trabajo definido para el año en curso.
Respecto a los documentos que se encuentran en tramite de oficialización, se realizaron los ajustes solicitados por la Subsecretaría y se remitieron nuevamente a revisión del equipo SG.
Se recibió retroalimentación de los informes de política por parte de la Secretaría de Planeación y se realizaron los ajustes correspondientes.</t>
  </si>
  <si>
    <t>10/05/2022 Se recomienda anexar al seguimiento la continuidad de las acciones reportadas en los anteriores meses. Por ejemplo; que ha pasado con los documentos que se iban a oficializar y que ha pasado con los informes remitidos a la Secretaria Distrital de Planeación.
18/04/2022 No se generan más observaciones respecto al análisis reportado para el seguimiento del indicador.</t>
  </si>
  <si>
    <t xml:space="preserve">
Posterior al ajuste de los informes de políticas, se cuenta con sus versiones finales, por lo que se realiza el envío de los mismos a la oficina asesora de comunicaciones para su correspondiente publicación en la página web de la entidad.
Se oficializa el procedimiento de elaboración de informes PCD-GPS-002 y sus documentos asociados (formato de informe de seguimiento y autocontrol FOR-GPS-004 E Instructivo Elaboración de informes cualitativos de política pública  INS-GPS-001) mediante circular 015 del 20 de mayo.  Dichos documentos fueron socializados con el equipo de políticas de las subdirecciones técnicas con el objetivo de garantizar la elaboración de reportes según lo establecido, permitiendo consolidar información de manera homogénea y periódica de los avances de las políticas públicas lideradas por la entidad.
</t>
  </si>
  <si>
    <t>08/06/2022 Se recomienda ser mas explícitos en la gestión realizada con los informes, ya que es lo que aporta al cumplimiento de la meta del indicador. Así mismo, se recomienda indicar cual es el aporte que obtiene el indicador, al oficializar el procedimiento y sus documentos asociados.
15/06/2022 Se recalca la recomendación de ser mas explícitos en la gestión realizada con los informes, ya que es lo que aporta al cumplimiento de la meta del indicador. Así mismo evidenciar la continuidad con lo reportado en el mes anterior.
16/06/2022 No se generan más observaciones respecto al análisis reportado para el seguimiento del indicador.</t>
  </si>
  <si>
    <r>
      <t xml:space="preserve">Los equipos de las políticas públicas (infancia y adolescencia,  familias, envejecimiento y vejez, adultez, habitabilidad en calle y juventud), elaboraron el informe semestral de seguimiento diligenciando el formato </t>
    </r>
    <r>
      <rPr>
        <i/>
        <sz val="9"/>
        <rFont val="Arial"/>
        <family val="2"/>
      </rPr>
      <t>Informe de seguimiento y autocontrol de las políticas públicas sociales (FOR-GPS-004)</t>
    </r>
    <r>
      <rPr>
        <sz val="9"/>
        <rFont val="Arial"/>
        <family val="2"/>
      </rPr>
      <t>, incluyendo allí elementos que permiten verificar el avance de las políticas públicas sociales lideradas por la Secretaría Distrital de Integración Social (ver Anexo 1: INFORMES SEGUIMIENTO Y AUTOCONTROL)
Adicionalmente, los informes de política validados por la Secretaría de Planeación fueron publicados en la página web de la entidad garantizando así el acceso a esta información por parte de la ciudadanía y otros sectores interesados en los avances de las políticas públicas.</t>
    </r>
  </si>
  <si>
    <t>07/07/2022 Se recomienda verificar y ajustar las evidencias, ya que solo se debe aportar el formato Informe de seguimiento y autocontrol de las políticas públicas sociales (FOR-GPS-004) diligenciado, así mismo, en algunos casos se están usando una versión no contralada.
Verificar al pertinencia de los primeros anexos así como su reporte, ya que el indicador esta enfocado en el informe semestral.
08/07/2022 No se generan más observaciones respecto al análisis reportado para el seguimiento del indicador.</t>
  </si>
  <si>
    <t xml:space="preserve">Al cierre del 30 de abril de 2022, los tickets en estado SOLUCIONADO fueron 434 y los tickets en estado CERRADO fueron 3.028 para un total de 3.462 tickets gestionados de manera efectiva, de los 3.787 casos totales (No se tienen en cuenta 16 casos en estado ANULADO
De los casos gestionados, los usuarios contestaron 1.019 encuestas de satisfacción, correspondiente al 29% de los casos gestionados. En 878 de las encuestas, la calificación del usuario sobre la satisfacción del servicio de la Mesa tuvo puntajes promedio de 4 a 5, es decir, BUENO o EXCELENTE, obteniendo como resultado general un 86% de satisfacción de usuarios en estas calificaciones, que comparado con la meta del 90%, nos arroja un cumplimiento del indicador en un 96%. </t>
  </si>
  <si>
    <t>10/05/2022 No se generan observaciones respecto al análisis presentado en el seguimiento al indicador de gestión. Solo se tiene la siguiente recomendación: adelantar todas las acciones pertinentes para alcanzar a lograr la meta propuesta.</t>
  </si>
  <si>
    <t xml:space="preserve">Al cierre del 31 de mayo de 2022, los tickets en estado SOLUCIONADO fueron 251 y los tickets en estado CERRADO fueron 3.851 para un total de 4.106 tickets gestionados de manera efectiva, de los 4.470 casos totales (No se tienen en cuenta 52 casos en estado ANULADO).
De los casos gestionados, los usuarios contestaron 1.195 encuestas de satisfacción, correspondiente al 29% de los casos gestionados. En 1.061 de las encuestas, la calificación del usuario sobre la satisfacción del servicio de la Mesa tuvo puntajes promedio de 4 a 5, es decir, BUENO o EXCELENTE, obteniendo como resultado general un 89% de satisfacción de usuarios en estas calificaciones, que comparado con la meta del 90%, nos arroja un cumplimiento del indicador en un 99%. </t>
  </si>
  <si>
    <t>13/06/2022 No se generan observaciones y/o recomendaciones respecto al análisis presentado al indicador de gestión.</t>
  </si>
  <si>
    <t xml:space="preserve">Al cierre del 30 de junio de 2022, los tickets en estado SOLUCIONADO fueron 498 y los tickets en estado CERRADO fueron 3.110 para un total de 3.608 tickets gestionados de manera efectiva, de los 3.922 casos totales (No se tienen en cuenta 32 casos en estado ANULADO).
De los casos gestionados, los usuarios contestaron 1.071 encuestas de satisfacción, correspondiente al 26% de los casos gestionados. En 969 de las encuestas, la calificación del usuario sobre la satisfacción del servicio de la Mesa tuvo puntajes promedio de 4 a 5, es decir, BUENO o EXCELENTE, obteniendo como resultado general un 90% de satisfacción de usuarios en estas calificaciones, que comparado con la meta del 90%, nos arroja un cumplimiento del indicador en un 100%. </t>
  </si>
  <si>
    <t>12/07/2022 No se generan observaciones y/o recomendaciones respecto al análisis presentado al indicador de gestión.</t>
  </si>
  <si>
    <t xml:space="preserve">Al cierre del 30 de abril de 2022, los tickets en estado SOLUCIONADO fueron 434 y los tickets en estado CERRADO fueron 3.028 para un total de 3.462 tickets gestionados de manera efectiva, de los 3.787 casos totales (No se tienen en cuenta 16 casos en estado ANULADO). Obteniendo como resultado de atención un 96%, que comparado con la meta del 95% se logra un cumplimiento del 101% de lo planeado. 
Durante el mes, 225 casos quedaron en estado SUSPENDIDO, los cuales 210 pertenecen a primer nivel (105 por falta de licencia de correo, 33 por  citas pactadas, 30 por falta de documentación y/o información, 27 por repuestos, entre otros),10 a segundo nivel de infraestructura y 5 a segundo nivel desarrollo y servicios.
76 casos quedaron  en estado EN PROCESO, de los cuales 55 al proveedor Gran Imagen (impresoras), 13 pertenecen a primer nivel, 5 a segundo nivel de infraestructura, 3 a segundo nivel desarrollo y servicios.
21 casos quedaron en estado REGISTRADO, de los cuales 15 pertenecen a primer nivel, 1 a segundo nivel infraestructura, 5 segundo nivel desarrollo y  servicios.
2 casos quedaron  en estado DESAPROBADO, el cual pertenece 1 a primer nivel, 1 a segundo nivel desarrollo.
1 caso quedo  en estado PENDIENTE, el cual pertenece 1 a segundo nivel infraestructura.
 La mayoría de los casos se relacionaron con Directorio Activo (763), Sirbe (680), IOPS (290), Focalización (249), AZ Digital (248), Equipo Completo (234), Seven (221), Laser (184), Información de usuario (179), CPU (139) y Correo (120). </t>
  </si>
  <si>
    <t>09/05/2022 No se generan observaciones respecto al análisis presentado en el seguimiento al indicador de gestión.</t>
  </si>
  <si>
    <t xml:space="preserve">Al cierre del 31 de mayo de 2022, los tickets en estado SOLUCIONADO fueron 251 y los tickets en estado CERRADO fueron 3.855 para un total de 4.106 tickets gestionados de manera efectiva, de los 4.470 casos totales (No se tienen en cuenta 52 casos en estado ANULADO). Obteniendo como resultado de atención un 92%, que comparado con la meta del 95% se logra un cumplimiento del 97% de lo planeado. 
Durante el mes, 241 casos quedaron en estado SUSPENDIDO, los cuales 211 pertenecen a primer nivel (97 por falta de licencia de correo, 41 por repuestos, 25 por  citas pactadas, entre otros),30 a segundo nivel (infraestructura e inventarios SII).
95 casos quedaron  en estado EN PROCESO,  los cuales 75 pertenecen al proveedor Gran Imagen (impresoras), 13 pertenecen a segundo nivel  y 7 pertenecen a primer nivel.
27 casos quedaron en estado REGISTRADO, de los cuales 15 pertenecen a primer nivel, 7 a segundo nivel y 5 al proveedor Gran Imagen (impresoras).
1 caso quedo  en estado DESAPROBADO, el cual pertenece a segundo nivel fábrica de software.
 La mayoría de los casos se relacionaron con Directorio Activo (940), Sirbe (682), IOPS (405), AZ Digital (398), Laser (300), Información de usuario (245), Focalización (222), Seven (215), Correo (185), CPU (141) y Equipo Completo (140). </t>
  </si>
  <si>
    <t>09/06/2022 No se generan observaciones respecto al análisis presentado en el seguimiento al indicador de gestión. Se deja la siguiente recomendación: adelantar todas las acciones pertinentes para lograr cumplir con la meta propuesta.</t>
  </si>
  <si>
    <t xml:space="preserve">Al cierre del 30 de junio de 2022, los tickets en estado SOLUCIONADO fueron 498 y los tickets en estado CERRADO fueron 3.110 para un total de 3.608 tickets gestionados de manera efectiva, de los 3.922 casos totales (No se tienen en cuenta 32 casos en estado ANULADO). Obteniendo como resultado de atención un 92%, que comparado con la meta del 95% se logra un cumplimiento del 97% de lo planeado. 
Durante el mes, 158 casos quedaron en estado SUSPENDIDO, los cuales 134 pertenecen a primer nivel (35 por  citas pactadas, 28 pendientes por falta de documentación, 23 por licencia de correo, 22 por repuestos, entre otros),22 a segundo nivel y 2 al proveedor Gran Imagen.
100 casos quedaron  en estado EN PROCESO,  de los cuales 79 pertenecen al proveedor gran imagen, 13 pertenecen a primer nivel y 8 pertenecen a segundo nivel.
35 casos quedaron en estado REGISTRADO, de los cuales 27 pertenecen a primer nivel y 8 a segundo nivel.
.
3 caso quedo  en estado DESAPROBADO, de los cuales 2 pertenecen al proveedor gran imagen y 1 pertenecen a segundo nivel.
 La mayoría de los casos se relacionaron con Directorio Activo (600), Sirbe (584),  Focalización (384), AZ Digital (353), Seven (348), Laser (302), IOPS (293), Información de usuario (159), Correo (144), Equipo Completo (140) y CPU (89). </t>
  </si>
  <si>
    <t>11/07/2022 No se generan observaciones respecto al análisis presentado en el seguimiento al indicador de gestión. Se deja la siguiente recomendación: continuar con todas las acciones para cumplir con la meta propuesta.</t>
  </si>
  <si>
    <t>Durante el mes de abril se realizó la capacitación en Redacción y Ortografía a la cual  se le realizó la medición de cierre de brecha. De este tema, 32 servidores y servidoras participantes diligenciaron la evaluación pre y post, obteniendo que un total de 23 servidores y servidoras aumentaron su conocimiento.  
Lo que representa un 72% de disminución de brecha de conocimiento para el período.</t>
  </si>
  <si>
    <t>12/05/2022
No se generan observaciones ni recomendaciones para el periodo.</t>
  </si>
  <si>
    <t>Para el mes de mayo se desarrolló la capacitación en Gestión Documental y Archivo, la cuál se realizó en dos (2) grupos de formación. 
Para el grupo uno (1), de los  26  participantes que diligenciaron la evaluación pre y post,  17 de ellos aumentaron su conocimiento, lo que representa un 65% de disminución de brecha.
Para el grupo dos (2), de los  29  participantes que diligenciaron la evaluación pre y post,  21 de ellos aumentaron su conocimiento, lo que representa un 72% de disminución de brecha.
Lo que representa un 69% de disminución de brecha de conocimiento para el período.</t>
  </si>
  <si>
    <t xml:space="preserve">13/06/2022
No se generan observaciones para el periodo. 
Se recomienda asegurar que el reporte del segundo trimestre que contiene datos cuantitativos, coincida con los cualitativos que se han reportado para los meses de abril y mayo. </t>
  </si>
  <si>
    <t>Para el mes de junio se finalizó la capacitación en Contratación Estatal, la cual contó con veinte (20) horas de formación y de la que participaron un total de 42 servidores y servidoras. Para este grupo de formación, de los  33  participantes que diligenciaron la evaluación pre y post,  29 de ellos aumentaron su conocimiento, lo que representa un 88% de disminución de brecha o mejora en el conocimiento.
Durante este mismo mes, se dio inicio a la capacitación en herramientas ofimáticas TICS, de la cual, a la fecha, han participado dos (2) grupos de doce (12) horas de formación. Para este tema, de los 26 servidores y servidoras participantes que diligenciaron la evaluación pre y post, 18 de ellos aumentaron su conocimiento, lo que representa un 69% de disminución de brecha o mejora en el conocimiento. 
La disminución de brecha de conocimiento para el período es de 79%.
De los 146 servidores participantes que diligenciaron la evaluación pre y post durante el trimestre abril - junio/2022, 108 de ellos aumentaron su conocimiento, lo que representa el 74% de disminución de brecha de conocimiento, dando cumplimiento a la meta del indicador.</t>
  </si>
  <si>
    <t>12/07/2022
En las evidencias: Mes de abril se observan 23 personas que aumentaron su conocimiento, no 26, revisar.
14/07/2022
No se identifican observaciones adicionales para el reporte del periodo. Para el próximo trimestre, se sugiere remitir la evidencia en formato editable (Excel) con el propósito de facilitar la validación de los datos cuantitativos reportados.</t>
  </si>
  <si>
    <t xml:space="preserve">Durante el mes de abril se ejecutaron 7 actividades, con la cuales se llegó a un número considerable de servidores y servidoras. Si bien, muchas de las actividades desarrolladas tenían como público objetivo todos y todas los servidores de la SDIS, indistintamente de su vinculación, hubo una gran participación de los servidores de planta. 
La percepción del impacto que se obtuvo con el desarrollo de las actividades, arroja como positivo en la calidad de vida laboral y personal, de los participantes. El 90,6%, considera las actividades como positivas, mientras un 9,4% manifestó no percibir un impacto positivo en su calidad de vida laboral y/o personal asociado a la actividad. 
Entre los comentarios recibidos por parte de los asistentes se encuentran, conocimiento sobre temas de salud y como evitar enfermedades. Además, reconocen que son temas que contribuyen a su aprendizaje, motivación, conocimiento, integración y sentido de pertenencia por la institución, así como a incentivar en su trabajo la importancia del tema. </t>
  </si>
  <si>
    <t>Durante el mes de mayo se ejecutaron las siguientes actividades, a las cuales se les aplicó la encuesta de satisfacción: 
1.) Jornada liberada Proyectos sociales y académicos, sobre la cual se diligenciaron 814 respuestas, de las cuales, un 37% manifestó sentirse muy satisfecho, mientras el 55% indicó sentirse satisfecho, frente a un 8% que manifestó sentirse regular con la actividad.
2.) Jornada liberada Derechos Sexuales y reproductivos , se obtuvo un diligenciamiento de 799 encuestas de satisfacción, de las cuales se identificó que un 33% manifestó sentirse muy satisfecho, un 55% que afirmó sentirse satisfecho; frente a un 11% que expresó sentirse regular con la actividad.
3.) Acondicionamiento físico, el 73% de los participantes afirmó sentirse muy satisfecho con la actividad, frente a un 27% que afirmó sentirse satisfechos y consideran que dicha actividad genera un impacto positivo en su calidad de vida. 
4.) Arte y cultura, frente a como se sintió con la actividad un 60% manifestó haberse sentido muy satisfecho, el 35% satisfecho y un 5% manifestó sentirse regular; en general se manifestó tener un impacto positivo en su calidad de vida frente a la actividad.</t>
  </si>
  <si>
    <t>Durante el mes de junio se ejecutaron las siguientes actividades, a las cuales se les aplicó la encuesta de satisfacción: 
1) Jornadas realizadas sobre Liderazgo (531), diligenciada por el total de los asistentes, de los cuales, frente a la percepción sobre cómo se sintieron el 49.3% afirmó sentirse feliz, el 26% afirmó sentir super feliz y el 25% afirmó sentirse bien y solo el 0,6% afirmó sentirse mal
2) Violencia de Genero y amor romántico (471), de los cuales respondieron la encuesta de satisfacción 372 personas de la siguiente forma: frente a la percepción sobre cómo se sintieron el 44.1% afirmó sentirse feliz, el 40% afirmó sentirse súper feliz, el 15.3% afirmó sentirse bien y solo el 0,8% afirmó sentirse mal.
3) Cultivando nuestro Bienestar Emocional (119) personas respondieron la encuesta, frente a la cual el 38% afirmó sentirse súper feliz, el 50% feliz y el 3% bien.
4) Olimpiadas SDIS 2022  (384) personas respondieron la encuesta frente a la cual el 55% afirmó sentirse súper feliz, el 25% feliz, el 17% bien y el 4% afirmó sentirse mal
Durante el trimestre abril-junio se aplicaron encuestas a trece (13) actividades, con un total de 3.809 participantes que respondieron dichas encuestas, de los cuales 1332 afirmaron sentirse súper feliz y 2109 feliz, lo que nos arroja un 90% de nivel de satisfacción por parte de los funcionarios, en el periodo.</t>
  </si>
  <si>
    <t>12/07/2022:
La sumatoria señalada en rojo no coincide con los 3.441 reportados como ejecutado, revisar y ajustar.
14/07/2022
No se identifican observaciones ni recomendaciones adicionales para el reporte del periodo.</t>
  </si>
  <si>
    <t>Durante el mes de abril se llevaron a cabo 7 actividades, con las cuales se impactaron  1.638 personas en el marco de la ejecución del Plan Anual de Bienestar. Dichas actividades fueron: 
*Jornada Liberada “importancia de la actividad física”, a la cual asistieron 812 personas. 
*Jornada Liberada “alimentación en la Mujer, la cual tuvo una asistencia de 450 personas. 
*Taller de Niños y niñas, con los cuales se obtuvo un promedio de asistencia de 139 personas a todas las jornadas. 
*Visitas de Tu boleta para la redención de bonos otorgados, con una atención a 46 servidores de la SDIS. 
*Actividad de Rumbaterapia el cual buscó motivar a los asistentes de realizar actividades físicas de forma alternativa, con una asistencia de 16 personas. 
*Charla sobre prevención del Suicidio, la cual buscó sensibilizar sobre un tema, con una asistencia de 148 personas.
*Charla sobre Diversidad Sexual y de Género, con una asistencia de 27 personas.</t>
  </si>
  <si>
    <t>Durante el mes de mayo se llevaron a cabo 14 actividades, con las cuales se impactaron 4.336 personas en el marco de la ejecución del Plan Anual de Bienestar. Dichas actividades fueron: 
* Jornadas Liberadas (2)  Proyectos sociales y académicos de Transformación con un número de asistencia de 814; Derechos sexuales y derechos reproductivos con una participación de 799 personas. 
* Sesiones de acondicionamiento físico (3): la primera llevada a cabo el 24/05/2022 con un número de participantes de 18 personas; la segunda el 25/05/2022 con una participación de 3 personas; y la tercera con una participación de 8 personas. 
* Días culturales (2): el primero de este el día 27/05/2022 con una participación de 56 funcionarios y funcionarias sin contar sus familias; el 28/05/2022 con una participación de 26 funcionarios y funcionarias sin contar sus familias. 
* Inauguración de las Olimpiadas SDIS 2022; con una participación de 1000 personas. 
* Desarrollo de los torneos en las diferentes disciplinas con una participación de 1.112 personas. 
* Taller sobre hábitos de vida saludables con una participación de 45 personas. 
* Charla de clima organizacional “reconéctate con tu sentido de vida”, con una asistencia de 121 personas. 
* Taller de actividad física; Autocuidado emocional, físico, intelectual, y social, con una participación de 18 de personas.
* Olimpiadas SDIS 2022  cierre, con una participación de 200 personas. 
* Se remitieron 116 tarjetas de cumpleaños a los servidores y servidores que cumplieron año durante el periodo que reporta. Para verificar el índice de cobertura durante el periodo.</t>
  </si>
  <si>
    <t>13/06/2022
No se generan observaciones ni recomendaciones para el periodo.</t>
  </si>
  <si>
    <t>Durante el mes de junio se llevaron a cabo 9 actividades, con las cuales se impactaron a 2.559 servidores y servidoras de la SDIS en el marco de la ejecución del Plan Anual de Bienestar e Incentivos. Dichas actividades fueron: 
* Jornadas Liberadas (3) con una participación en total de 1.858 persona: Liderazgo (531), violencia de Género y amor romántico (471), y Cultivando nuestro bienestar emocional (856). 
* Un taller de prevención de riesgo de suicidio, con un número de participantes de 126 personas. 
* Un taller sobre manejo del estrés “con el tiempo en las manos” con una participación de 54 personas. 
* Una de actividad física de forma presencial en la comunidad de Cuidado Bosque popular de la Subdirección para la Vejez con una participación de 17 personas. 
* Socialización del Plan Anual de Bienestar e Incentivos con una participación de 60 personas. 
* Una feria de Vivienda en articulación con Compensar, en diferentes fechas (Casa Rosada, Santa Fe, Chapinero, Tunjuelito y San Cristóbal), logrando impactar 444 servidores y servidoras. 
* En aras de aportar en el salario emocional de los servidores se remitieron 144 tarjetas de cumpleaños a los servidores y servidores que cumplieron durante el periodo reportado. 
El balance del trimestre da cuenta de que se contó con 8.533 participaciones de servidores (as) públicos en actividades del Plan de Bienestar.
Para el cierre del indicador se va a tomar la actividad de la Celebración del Día de la Familia SDIS con la cual se llegó al 100%  de los servidores y servidoras (1766) y no los 8.533, por que con solo esta actividad se da cobertura al 100% de los servidores(as) de la Entidad.
No obstante aunque ya se haya cumplido la meta de cobertura, se dará continuidad con las actividades programadas, para alcanzar una mayor participación de servidores en estas.</t>
  </si>
  <si>
    <t>12/07/2022
En el análisis no es claro por qué primero se dice que en el mes de junio se impactaron 2,559 servidores(doras), pero luego se dice que en el trimestre se tuvo una cobertura del 100% con 1,766, ajustar la redacción. Ahora bien en las evidencias se tiene que se impactaron a 8533, habría que poner esta cifra en el ejecutado y en el programado el total de servidores activos para el periodo, revisar.
14/07/2022
No se identifican observaciones ni recomendaciones adicionales para el reporte del periodo.</t>
  </si>
  <si>
    <t xml:space="preserve">En el mes de abril  2022 se presentaron 37 eventos,  los cuales han sido reportados a la ARL Positiva, de estos accidentes 4 fueron por riesgo biomecánico correspondiente al 10.81%  3 por peligro biológico correspondiente al 8.10%  y 30 por condiciones de seguridad correspondientes a el 81.08%, para este mes se contaron con 1778 trabajadores de planta y 8604 contratistas para un total de 10.382 funcionarios, la frecuencia de la accidentalidad fue de 0,36%, porcentaje por debajo del techo fijado.
Con el fin de reducir la accidentalidad se realizaron las siguientes acciones:
* Se realizaron Inspecciones locativas, de emergencias y de verificación del Protocolo de Bioseguridad a las Unidades Operativas.
• Se realizaron capacitaciones según cronograma de actividades de capacitación vigencia 2022
</t>
  </si>
  <si>
    <t>En el mes de mayo 2022 se presentaron 46 eventos,  los cuales han sido reportados a la ARL Positiva, de estos accidentes 30 fueron por causa de golpes que corresponden al 65% de los accidentes ocurridos en el mes, el otro 35% corresponden a accidentes ocurridos por heridas, torcedura, trauma superficial, lesiones múltiples y conmoción o trauma interno
Para un total de 10.485 entre funcionarios de planta y contratistas la frecuencia de la accidentalidad fue de 0,44%
Con el fin de reducir la accidentalidad se realizaron las siguientes acciones:
* Seguimiento a los procesos de investigación de los accidentes de trabajo ocurridos
* Se realizó seguimiento a la ejecución del cronograma de inspecciones 2022 para todas las Unidades Operativas de la SDIS  frente al proceso de visitas
* Se realizaron Inspecciones locativas de emergencias y de verificación del Protocolo de Bioseguridad a las Unidades Operativas programadas para el periodo evaluado.
• Se hizo seguimiento a la ejecución del cronograma de actividades de capacitación vigencia 2022, de acuerdo con la identificación de riesgos y peligros a que se encuentran expuestos, capacitación en prevención de caídas, riesgo público y generalidades de atención en emergencias.</t>
  </si>
  <si>
    <t>En el mes de junio 2022 se presentaron 19 eventos, los cuales han sido reportados a la ARL Positiva, de estos accidentes 10 fueron por causa de golpes que corresponden al 53% de los accidentes ocurridos en el mes, el 16% corresponden a accidentes ocurridos por torcedura, esguince, desgarro muscular, herida o laceración de músculo o tendón, y el 31% restante por trauma, luxación, conmoción, quemadura y herida.
Para un total de 8.964 entre funcionarios de planta y contratistas la frecuencia de la accidentalidad fue de 0,21%, por debajo de la línea de referencia fijada.
Con el fin de reducir la accidentalidad se realizaron las siguientes acciones:
* Se realiza seguimiento a la ejecución del cronograma de inspecciones 2022 para todas las Unidades Operativas de la SDIS frente al proceso de visitas y verificación de hallazgos.
* Seguimiento a los casos COVID-19 (prueba confirmada), por parte del equipo de medicina laboral.
* Seguimiento permanente a las medidas de intervención identificadas.
* Seguimiento a la ejecución del cronograma de actividades de capacitación vigencia 2022, de acuerdo a la identificación de los riesgos y peligros a que se encuentran expuestos, capacitación en manejo de emergencias manejo de extintores, control de fugas y derrames, prevención de autocuidado y accidentalidad, manejo seguro de sustancias químicas y primeros auxilios psicológicos, prevención de caídas.</t>
  </si>
  <si>
    <t>12/07/2022
No se generan observaciones ni recomendaciones para el periodo.</t>
  </si>
  <si>
    <r>
      <t>En lo transcurrido del primer trimestre del año 2022, se registraron 374 casos de ausencia por causa médica (113 en el mes de enero, 128 en el mes de febrero y 133 en el mes de marzo), derivado de estas ausencias se registraron 2207 días perdidos (673 en el mes de enero, 685 en el mes de febrero, 849 en el mes de marzo), por diferentes tipos de origen.
En el mes de marzo se presentaron 133 casos de ausencias por incapacidad médica certificada, derivado de estas incapacidades se generaron 849 días de ausencia, registrando 718 días por enfermedad general, 126 días por accidente de trabajo, y 5 por enfermedad laboral, es decir que se perdió el 0,37 % de días programados de trabajo, contando con un total de 10.385 funcionarios de planta y contrato y 22 días trabajados. 
El promedio para el primer trimestre es 0,34% resultado por debajo del techo fijado.
Como resultado del análisis se encontró que los mayores grupos de enfermedad causantes de incapacidad están generados por:</t>
    </r>
    <r>
      <rPr>
        <sz val="9"/>
        <color rgb="FFFF0000"/>
        <rFont val="Arial"/>
        <family val="2"/>
      </rPr>
      <t xml:space="preserve"> </t>
    </r>
    <r>
      <rPr>
        <sz val="9"/>
        <rFont val="Arial"/>
        <family val="2"/>
      </rPr>
      <t>Códigos para uso de emergencia (u027), con 78 casos</t>
    </r>
    <r>
      <rPr>
        <sz val="9"/>
        <color rgb="FFFF0000"/>
        <rFont val="Arial"/>
        <family val="2"/>
      </rPr>
      <t>,</t>
    </r>
    <r>
      <rPr>
        <sz val="9"/>
        <color theme="1"/>
        <rFont val="Arial"/>
        <family val="2"/>
      </rPr>
      <t xml:space="preserve"> seguido por enfermedades del sistema osteomuscular y del tejido conjuntivo con 52 casos, 50 casos por enfermedades respiratorias, entre otras.
Como evidencia se aporta la base de datos de ausentismo. (Para el numerador ver fila 19 "Días perdidos" columnas E, H y K y para el denominador ver Fila 17 "Número de días de trabajo programados" columnas E, H y K).</t>
    </r>
  </si>
  <si>
    <t xml:space="preserve">En el mes de abril se registraron 88 casos de ausencias por incapacidad médica certificada, por diferente origen, como lo son: 7 por accidente de trabajo, 80 enfermedad general, y 1 enfermedad laboral.
Derivado de estas incapacidades, se generaron 450 días de ausencia, registrando 400 días por enfermedad general, 43 días por accidente de trabajo y 7 días por enfermedad laboral.
En el mes se perdió el 0,23 % de días programados de trabajo, por incapacidad médica, por debajo de la meta esperada, teniendo en cuenta que se contaron con un total de 10.382 trabajadores, 19 días de trabajo programados en el mes, para un total de 197.258 de días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enfermedades del sistema osteomuscular, enfermedades del sistema respiratorio, ciertas enfermedades infecciosas y parasitarias.
</t>
  </si>
  <si>
    <t>En el mes de mayo se registraron 124 casos de ausencias por incapacidad médica certificada, por diferente origen, como lo son: 9 por accidente de trabajo, 114 enfermedad general, y 1 accidente común.
Derivado de estas incapacidades, se generaron 537 días de ausencia, registrando 508 días por enfermedad general, 24 días por accidente de trabajo y 5 días por accidente común.
En el mes se perdió el 0,24 % de días programados de trabajo, por incapacidad médica, por debajo de la cifra límite proyectada, teniendo en cuenta que se contaron con un total de 10.485 trabajadores, 21 días de trabajo programados en el mes, para un total de 1.960.695 de horas de trabajo programados en la empresa por el número de trabajadores.
Como resultado del análisis se encontró que los mayores grupos de enfermedad causantes de incapacidad  están generados por: síntomas, signos y hallazgos anormales clínicos y de laboratorio, no clasificados en otra parte,  enfermedades del sistema osteomuscular, enfermedades del sistema respiratorio, ciertas enfermedades infecciosas y parasitarias.</t>
  </si>
  <si>
    <t xml:space="preserve">En el mes de junio se presentaron 112 casos de ausencias por incapacidad médica certificada, derivado de estas incapacidades se generaron 528 días de ausencia, registrando 489 días por enfermedad general y 39 días por accidente laboral, es decir, que se perdió el 0,29% de días programados de trabajo, contando con un total de 8.964 funcionarios de planta y contrato y, 20 días trabajados. 
En lo transcurrido del segundo trimestre del año 2022, se registraron 323 casos de ausencia por causa médica (87 en el mes de abril,  124 en el mes de mayo  y 112 en el mes de junio), derivado de estas ausencias se registraron 1.515 días perdidos (450 en el mes de abril, 537 en el mes de mayo, 528 en el mes de junio), por diferentes tipos de origen.
El promedio para el primer trimestre es 0,25% resultado que está por debajo de la línea de referencia fijada.
Como resultado del análisis se encontró que los mayores grupos de enfermedad causantes de incapacidad están generados por: Enfermedades del sistema respiratorio seguido por enfermedades del sistema osteomuscular y del tejido conjuntivo y por enfermedades derivadas de la emergencia sanitaria.
Como evidencia se aporta la base de datos de ausentismo. (El numerador es la sumatoria de la fila 19 "Días perdidos" columnas N, Q y T y para el denominador es la sumatoria de la Fila 17 "Número de días de trabajo programados" columnas N, Q y T).
</t>
  </si>
  <si>
    <t>12/07/2022
Hace falta que expliquen de donde sale la cifra 596.723.
14/07/2022
No se identifican observaciones ni recomendaciones adicionales para el reporte del periodo.</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</si>
  <si>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abril se encuentran provistos 1.778 empleos así: 1150 corresponden a carrera administrativa, 63 a libre nombramiento y remoción, 1 en período fijo, 386 en periodo de prueba , 61 en período de prueba en ascenso y 117 vinculados provisionalmente.</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</si>
  <si>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mayo se encuentran provistos 1.782 empleos así: 1162 corresponden a carrera administrativa, 65 a libre nombramiento y remoción, 1 en período fijo, 378 en periodo de prueba , 64 en período de prueba en ascenso y 112 vinculados provisionalmente.</t>
  </si>
  <si>
    <t>La planta de personal de la entidad se encuentra definida en el Decreto 460 del 12 de noviembre de 2021, en el cual  se establecen 2.174 empleos para la entidad. Sin embargo, en atención a un fallo de tutela, esta cifra se aumenta en 1 empleo adicional, para un total de 2.175. 
De este total de empleos, con corte al mes de junio se encuentran provistos 1.766  empleos así: 1151 corresponden a carrera administrativa, 65 a libre nombramiento y remoción, 1 en período fijo, 376 en periodo de prueba , 64 en período de prueba en ascenso y 109 vinculados provisionalmente.
Se cubrieron 1.775 empleos en promedio durante el trimestre abril - junio, sobre el total de la planta de empleos para la vigencia 2022 en la SDIS,  lo que representa el 81,6% de empleos ocupados en el periodo, cumpliendo con Meta la del indicador.
Como evidencia se aporta la Matriz de registro con la cantidad de empleos provistos en el período.</t>
  </si>
  <si>
    <t>12/07/2022
Revisar evidencia del mes de abril, ya que sale error en la formula de resultados del mes.
14/07/2022
No se identifican observaciones ni recomendaciones adicionales para el reporte del periodo.</t>
  </si>
  <si>
    <t xml:space="preserve">Circular No. 043 del  28/09/2021. </t>
  </si>
  <si>
    <t xml:space="preserve">Para este mes la ejecución de lo programado fue más baja con respecto a los meses anteriores debido a que no se realizaron algunos pagos que se tenían previstos relacionados con los procesos en curso  que no han salido y por tal razón se han tenido que reprogramar para otros meses. La programación acumulada de enero a marzo correspondió a la suma de $45.549 millones y la ejecución del mismo periodo correspondió $39,482 millones lo cuál refleja un % de ejecución del 87% conforme lo programado. </t>
  </si>
  <si>
    <t>09/04/2022
El valor programado para el primer trimestre de la vigencia no corresponde al valor que figura en el PAC, se debe verificar ya que el dato  cuantitativo reportado debe corresponder a la evidencia presentada.
Adicionalmente se recuerda que es necesario realizar la actualización de los indicadores de gestión par la vigencia 2022.
12/04/2022
El valor programado para el primer trimestre de la vigencia no corresponde al valor que figura en el PAC, el cual se constituye como la evidencia que soporta el indicador, por lo cual no es posible validar el dato cuantitativo presentado.
13/04/2022
El dato cuantitativo para el programado no coincide con la evidencia presentada ,  por lo cual no es posible validar el reporte del periodo.</t>
  </si>
  <si>
    <t xml:space="preserve">Para este mes la ejecución de lo programado fue más alta con respecto a los meses anteriores mejorando la ejecución con respecto a la programación, ejecutando un 99,97% del presupuesto programado. </t>
  </si>
  <si>
    <t xml:space="preserve">09/05/2022
No se generan observaciones para el periodo reportado. 
A la fecha no se han actualizado los indicadores para el año 2022, con el fin de ajustar, como mínimo, las metas propuestas para la vigencia en curso.
</t>
  </si>
  <si>
    <t xml:space="preserve">Para este mes la ejecución de lo programado fue más baja con respecto   a l mes anterior, lo ejecutado corresponde a un 96% del presupuesto programado. </t>
  </si>
  <si>
    <t xml:space="preserve">08/06/2022
No se generan observaciones para el periodo reportado. 
A la fecha no se han actualizado los indicadores para el año 2022, con el fin de ajustar, como mínimo, las metas propuestas para la vigencia en curso, se sugiere realizar su actualización.
</t>
  </si>
  <si>
    <t>Para este mes la ejecución de lo programado mejoró con respecto   a l mes anterior, ya que el PAC ejecutado fue del 99% del presupuesto programado. Sin embargo la ejecución acumulada del PAC de enero a junio corresponde a un 93%.</t>
  </si>
  <si>
    <t>14/07/2022
Se deben remitir las evidencias para verificar el resultado reportado en el periodo. Se sugiere ajustar la redacción del análisis mensual con base en el resultado obtenido e indicar los motivos por los cuales no se alcanza la meta.
14/07/2022
No se identifican observaciones frente al reporte del periodo. Se sugiere que los análisis mensuales presentados contengan la información relacionada con los logros obtenidos o las situaciones que conllevaron al incumplimiento de la meta propuesta.</t>
  </si>
  <si>
    <t>Para este periodo se programaron 22tareas, de las cuales se ejecutaron todas las 22 reflejando un cumplimiento del 100%.  En la tarea "Realizar monitoreos de condiciones medioambientales del Archivo Central y Archivos de Gestión de las dependencias", se realizaron las actividades que quedaron pendientes en febrero.</t>
  </si>
  <si>
    <t>09/05/2022
Ajustar dato cuantitativo el cual no concuerda con la evidencia reportada (22 tareas ejecutadas)
A la fecha no se han actualizado los indicadores para el año 2022, con el fin de ajustar, como mínimo, las metas propuestas para la vigencia en curso.</t>
  </si>
  <si>
    <t>Para este periodo se programaron 23 tareas, de las cuales se ejecutaron todas las 23 reflejando un cumplimiento del 100%</t>
  </si>
  <si>
    <t>Para este periodo se programaron 23 tareas, de las cuales se ejecutaron todas las 23 reflejando un cumplimiento del 100%.</t>
  </si>
  <si>
    <t>14/07/2022
Se deben remitir las evidencias para verificar el resultado reportado en el periodo.
14/07/2022
No se identifican observaciones ni sugerencias adicionales frente al reporte del periodo.</t>
  </si>
  <si>
    <t>En el mes de marzo se oficializó el plan de implementación de Gestión del Conocimiento vigencia 2022, mediante memorando I2022012083.Para ello, se concretaron las actividades, fechas, metas, indicadores, responsables, etc., y se añadieron nuevas actividades al plan conforme con las indicaciones y observaciones señaladas por la directora de DADE para un total de 19 actividades.
Igualmente, de acuerdo con lo programado en el plan de implementación de gestión del conocimiento, se cumplió con la totalidad del porcentaje programado de la actividad No.8 (24 documentos revisados que equivalen al 53% programado)para el primer trimestre del año, la cual consiste en identificar los documentos para revisar, actualizar, derogar, autoevaluar o transferir los documentos del proceso que hacen parte del Sistema de Gestión, actividad que resultó en la decisión de derogarlos.</t>
  </si>
  <si>
    <t>De acuerdo con lo programado en el plan de implementación de gestión del conocimiento, se cumplió con la totalidad de las actividades programadas, las cuales son: No.1, 3,5,7,8,9, 10, 11, 12, 13 y 15. En este orden de ideas según lo programado para abril se avanzó en un 7,3%.</t>
  </si>
  <si>
    <t xml:space="preserve">De acuerdo a lo programado para el mes de mayo en el plan de implementación de gestión de conocimiento se avanzó en un 7,3%. Para ello, se remitieron a revisión metodológica documentos como procedimientos y manuales, se adelantaron reuniones de coordinación para la realización de los grupos focales con jóvenes que participaron del programa Parceros por Bogotá, se realzó un proceso de validación de los documentos para la recolección de conocimiento y se llevó acabo el espació de innovación de la escuela territorial. </t>
  </si>
  <si>
    <t>10/06/2022
No se generan observaciones o recomendaciones respecto al análisis presentado en el seguimiento al indicador de gestión.</t>
  </si>
  <si>
    <t>De acuerdo con lo programado, para el mes de junio para el plan de implementación de gestión del conocimiento se avanzó en un 7,4% para un cumplimiento del 22% acorde con lo programado para el segundo trimestre. Para ello, se recibieron las observaciones del equipo del Sistema de Gestión sobre la revisión metodológica de los procedimientos y manuales para hacer los ajustes respectivos, se adelantaron reuniones con el Laboratorio de Innovación Público IBO y, se llevó a cabo la prueba piloto de los grupos focales con jóvenes de la cuarta cohorte de la Estrategia Parceros por Bogotá. Asimismo, se adelantaron las sesiones de innovación programadas por la Escuela Territorial; y se desarrolló la metodología y formatos para la recolección de conocimiento tácito y explícito para la construcción del mapa de conocimiento de la SDIS. Finalmente, se realizó seguimiento a la matriz que contiene el listado de los documentos del proceso para actualizar, derogar, autoevaluar, etc.</t>
  </si>
  <si>
    <t>12/07/2022
No se generan observaciones o recomendaciones respecto al análisis presentado en el seguimiento al indicador de gestión.</t>
  </si>
  <si>
    <t>Durante el mes de abril se realizaron las siguientes visitas de seguimiento: 
1. Dirección Corporativa
2. SLIS Usaquén
3. SLIS Bosa
4. SLIS Santafé Candelaria
5.Subdirección para la Familia: 
- Comisaría Candelaria
- Comisaría Capiv
- Comisaría Chapinero
- Comisaría Santa Fe
Se dio inicio a la ejecución del cronograma de visitas a comisarías de familia.</t>
  </si>
  <si>
    <t>10/05/2022. No se generan observaciones respecto al análisis reportado para el seguimiento del indicador. Sin embargo, se recomienda tener en cuenta que las Comisarias de familia no son dependencias independientes dentro de la estructura orgánica de la entidad (son unidades operativas de la Subdirección para la Familia), por lo cual ese seguimiento no puede ser considerado dentro de la ejecución cuantitativa del indicador que se deberá reportar dentro del semestre, solamente se considera como una gestión adicional reportada de forma cualitativa.</t>
  </si>
  <si>
    <t>Durante el mes de mayo se realizaron las siguientes visitas de seguimiento: 
1. Dirección de Nutrición y Abastecimiento
2. Dirección de Análisis y Diseño Estratégico
3. Subdirección de Diseño, Evaluación y Sistematización
4. Subdirección Local Puente Aranda –Antonio Nariño
5. Subdirección Local Rafael Uribe Uribe
6. Subdirección para la Familia: 
- Comisaría Bosa 1
- Comisaría San Cristóbal 1
- Comisaría San Cristóbal 2
- Comisaría Kennedy 1
- Comisaría Kennedy 2
- Comisaría Kennedy 3
- Comisaría Kennedy 4
- Comisaría Kennedy 5
- Comisaría Usme 2
- Comisaria Los Mártires
- Comisaria Puente Aranda</t>
  </si>
  <si>
    <t>14/06/2022. No se generan observaciones respecto al análisis reportado para el seguimiento del indicador.</t>
  </si>
  <si>
    <t>Durante el mes de junio se realizaron las siguientes visitas de seguimiento: 
1. Subdirección para la infancia 
2. Subdirección para la identificación, caracterización e Integración - ICI
3. Subdirección de investigación e información 
4. Subdirección Local Mártires
5. Subdirección para la Familia:
- Comisaría Engativá 1
- Comisaría Engativá 2
- Comisaría Teusaquillo
- Comisaría Tunjuelito
- Comisaría Usaquén 2
Para el corte del semestre se visitaron, de las 47 dependencias de la Secretaría Distrital de Integración Social, las 24 programadas que equivalen al 51% de las dependencias de la Entidad, las 23 restantes se visitarán durante el próximo semestre de acuerdo a lo establecido en el cronograma de visitas.</t>
  </si>
  <si>
    <t>13/07/2022. Se debe ajustar el valor de la programación de acuerdo con lo establecido en la formula del indicador (total de dependencias), e incluir el análisis del resultado del indicador.
15/07/2022. No se generan observaciones adicionales respecto al análisis y las evidencias presentadas en el seguimiento del indicador.</t>
  </si>
  <si>
    <t>Durante las visitas de seguimiento que fueron realizadas en el mes de abril se encontraron los siguientes avances en el levantamiento del inventario documental: 
- Dirección Corporativa: 
Total Cajas 139 que corresponden a 34,75 metros lineales
Total Cajas Inventariadas 13 que correspondientes a 3,25 metros lineales
- SLIS Usaquén
Total Cajas 1.088 que corresponden a 272 metros lineales
Total Cajas Inventariadas 1.000 que corresponden a 250 metros lineales
- SLIS Bosa:
Total Cajas 1.205 que corresponden a 301,25 metros lineales
Total Cajas Inventariadas 556 que corresponden a 139 metros lineales
- SLIS Santa Fe - Candelaria:
Total Cajas 697 que corresponden a 174,25 metros lineales
Total Cajas Inventariadas 221 que corresponden a 55,25 metros lineales
Adicionalmente, se dio inicio a las visitas a las comisarías de familia; con el cronograma preliminar se socializó el memorando con la Subdirección de Familia y se enviará en mayo el definitivo con la aprobación de la Subdirección Administrativa y Financiera.
En las visitas realizadas se evidenció que no se ha realizado un ejercicio juicioso de diligenciamiento del FUID por lo cual se brindó la asesoría para dar inicio al levantamiento del mismo.</t>
  </si>
  <si>
    <t>10/05/2022. No se generan observaciones respecto al análisis reportado para el seguimiento del indicador.</t>
  </si>
  <si>
    <t>Durante las visitas de seguimiento que fueron realizadas en el mes de mayo, se encontraron los siguientes avances en el levantamiento del inventario documental: 
- Dirección de Nutrición y Abastecimiento
Total Cajas 123 que corresponden a 30,75 metros lineales
Se tiene relacionado el total de las cajas y metros lineales en el inventario.
- Dirección de Análisis y Diseño Estratégico
Total Cajas 5 que corresponden a 1,25 metros lineales
No tienen inventario documental.
- Subdirección de Diseño, Evaluación y Sistematización
Total Cajas 48 que corresponden a 12 metros lineales
No tienen inventario documental.
- Subdirección Local Puente Aranda –Antonio Nariño
Total de Cajas 942 que corresponden a 235,5 metros lineales
Total de Cajas Inventariadas 818 que corresponden a 204,5 metros lineales
- Subdirección Local Rafael Uribe Uribe
Total de Cajas 1530 que corresponden a 382,5 metros lineales
Total de Cajas Inventariadas 195 que corresponden a 48,75 metros lineales
- Comisaría Bosa 1
Total de Cajas 859 que corresponden a 214,75 metros lineales
Total de Cajas Inventariadas 145 que corresponden a 36,25 metros lineales
- Comisaría San Cristóbal 1
Total de Cajas 651 que corresponden a 162,75 metros lineales
Total de Cajas Inventariadas 123 que corresponden a 30,75 metros lineales
- Comisaría San Cristóbal 2
Total de Cajas 286 que corresponden a 71,5 metros lineales
No tienen inventario documental.
- Comisaría Kennedy 1
Total de Cajas 592 que corresponden a 148 metros lineales
No tienen inventario documental.
- Comisaría Kennedy 2
Total de Cajas 323 que corresponden a 80,75 metros lineales
No tienen inventario documental.
- Comisaría Kennedy 3
Total de Cajas 424 que corresponden a 106 metros lineales
Total de Cajas Inventariadas 105 que corresponden a 26,25 metros lineales
- Comisaría Kennedy 4
Total de Cajas 436 que corresponden a 109 metros lineales
Total de Cajas Inventariadas 104 que corresponden a 26 metros lineales
- Comisaría Kennedy 5
Total de Cajas 643 que corresponden a 160,75
No tienen inventario documental.
- Comisaría Usme 2
Total de Cajas 583 que corresponden a 145,75
No tienen inventario documental.
- Comisaria Los Mártires
Total de Cajas 251 que corresponden a 63
No tienen inventario documental.
- Comisaria Puente Aranda
Total de Cajas 389 que corresponden a 97
No tienen inventario documental.</t>
  </si>
  <si>
    <t>Durante las visitas de seguimiento que fueron realizadas en el mes de junio, se encontraron los siguientes avances en el levantamiento del inventario documental: 
- Subdirección para la infancia
Total de Cajas 735 que corresponden a 183,75 metros lineales
Total de Cajas Inventariadas 617 que corresponden a 154,25 metros lineales.
- Subdirección para la identificación, caracterización e Integración - ICI
Total de Cajas 159 que corresponden a 39,75 metros lineales
Total de Cajas Inventariadas 82 que corresponden a 20,5 metros lineales.
- Subdirección de investigación e información
Total de Cajas 46 que corresponden a 11,5 metros lineales
No hay cajas Inventariadas
- Subdirección Local de los Mártires
Total de Cajas 352 que corresponden a 88 metros lineales
Total de Cajas Inventariadas 284 que corresponden a 71 metros lineales.
- Comisaría Engativá 1
Total de Cajas 1301 que corresponden a 325,25 metros lineales
No tiene inventario documental
- Comisaría Engativá 2
Total de Cajas 851 que corresponden a 212,75 metros lineales
No tiene inventario documental
- Comisaría Teusaquillo
Total de Cajas 127 que corresponden a 31,75 metros lineales
No tiene inventario documental
- Comisaría Tunjuelito
Total de Cajas 851 que corresponden a 212,75 metros lineales
No tiene inventario documental
- Comisaría Usaquén 2
Total de Cajas 515 que corresponden a 128,75 metros lineales
No tiene inventario documental
Para el corte del semestre se identificaron un total de 5581,75 metros lineales correspondientes al acervo documental de 16 dependencias, de las cuales 1,272,75 metros lineales están registrados en el FUID. Durante las visitas se brindó asesoría y línea técnica a las dependencias para que avancen con la organización de sus archivos y la inclusión de los mismos en los inventarios documentales.
Cabe mencionar que, el nivel de progreso en la organización de los archivos ha superado las expectativas con respecto a lo identificado durante la vigencia 2021, lo que indica una importante efectividad en la implementación de las recomendaciones realizadas en dicha vigencia por lo cual, y dados los resultados obtenidos durante este primer semestre 2022, se procederá a solicitar el ajuste a la meta del indicador, y de esta manera subsanar el sobrecumplimiento que se presenta respecto al 5% establecido como meta para la vigencia.</t>
  </si>
  <si>
    <t>13/07/2022. Se deben registrar los valores de lo programado y lo ejecutado, de acuerdo con lo establecido en la formula del indicador; también se debe incluir el análisis del resultado del indicador.
15/07/2022. No se generan observaciones adicionales respecto al análisis y las evidencias presentadas en el seguimiento del indicador.
Adicionalmente, se recomienda revisar la pertinencia de actualizar la meta del indicador, teniendo en cuenta el sobrecumplimiento del 456% que presenta el indicador, respecto al 5% programado como meta para la vigencia.</t>
  </si>
  <si>
    <t>Para el mes de abril se tiene una ejecución de PAC del 99,8%, quedando un porcentaje mínimo  de recursos programados sin ejecutar por $125.068.571 equivalente al 0,2%,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</si>
  <si>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10/05/2022:
No se generan observaciones respecto al análisis y evidencias reportados para el seguimiento del indicador. </t>
  </si>
  <si>
    <t>Para el mes de mayo se tiene una ejecución de PAC del 96%, quedando un porcentaje de recursos programados sin ejecutar por $3.665.154.756 equivalente al 4%,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</si>
  <si>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15/06/2022:
No se generan observaciones respecto al análisis y evidencias reportados para el seguimiento del indicador. </t>
  </si>
  <si>
    <t>Para el mes de junio se tiene una ejecución de PAC del 97%, quedando un porcentaje de recursos programados sin ejecutar por $2.599.585.182 equivalente al 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</si>
  <si>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13/07/2022:
No se generan observaciones respecto al análisis y evidencias reportados para el seguimiento del indicador. </t>
  </si>
  <si>
    <t>Para el mes de marzo 2022 se programó la elaboración de 15 conciliaciones de las cuales se efectuaron 15, cumpliendo con el 100% de las mismas. 
De igual manera desde la Asesoría de recursos Financieros se envía mensualmente de manera personalizada (subdirector área responsable) correo recordatorio de la información que deben reportar y sus respectivos plazos.</t>
  </si>
  <si>
    <t>Para el mes de abril 2022 se programó la elaboración de 14 conciliaciones de las cuales se efectuaron las 14, cumpliendo con el 100% de las mismas. 
De igual manera desde la Asesoría de recursos Financieros se envía mensualmente de manera personalizada (a cada subdirector de área responsable) correo recordatorio de la información que deben reportar y sus respectivos plazos.</t>
  </si>
  <si>
    <t>Para el mes de mayo 2022 se programó la elaboración de 15 conciliaciones de las cuales se efectuaron las 14, cumpliendo con el 93% de las mismas.
- La conciliación faltante no fue posible realizarla teniendo en cuenta que el área generadora de información contable no realizó el correspondiente reporte.
De igual manera desde la Asesoría de recursos Financieros se envía mensualmente de manera personalizada (a cada subdirector de área responsable) correo recordatorio de la información que deben reportar y sus respectivos plazos.</t>
  </si>
  <si>
    <r>
      <t>Base de datos Conciliaciones de la OAJ</t>
    </r>
    <r>
      <rPr>
        <strike/>
        <sz val="9"/>
        <color rgb="FFFF0000"/>
        <rFont val="Arial"/>
        <family val="2"/>
      </rPr>
      <t xml:space="preserve"> 
</t>
    </r>
  </si>
  <si>
    <r>
      <t xml:space="preserve">Durante el mes de marzo </t>
    </r>
    <r>
      <rPr>
        <sz val="9"/>
        <rFont val="Calibri"/>
        <family val="2"/>
        <scheme val="minor"/>
      </rPr>
      <t>se asistió a dos (2)</t>
    </r>
    <r>
      <rPr>
        <sz val="9"/>
        <color theme="1"/>
        <rFont val="Calibri"/>
        <family val="2"/>
        <scheme val="minor"/>
      </rPr>
      <t xml:space="preserve"> audiencias de conciliación extrajudicial. 
Se evacuaron 2 sesiones ordinarias  y una extraordinaria del comité de conciliación.</t>
    </r>
  </si>
  <si>
    <r>
      <t xml:space="preserve">Durante el mes de abril </t>
    </r>
    <r>
      <rPr>
        <sz val="9"/>
        <rFont val="Calibri"/>
        <family val="2"/>
        <scheme val="minor"/>
      </rPr>
      <t>se asistió a dos (2)</t>
    </r>
    <r>
      <rPr>
        <sz val="9"/>
        <color theme="1"/>
        <rFont val="Calibri"/>
        <family val="2"/>
        <scheme val="minor"/>
      </rPr>
      <t xml:space="preserve"> audiencias de conciliación extrajudicial. 
Se evacuaron 2 sesiones ordinarias  del comité de conciliación.</t>
    </r>
  </si>
  <si>
    <t xml:space="preserve">18/05/2022
No se identifican observaciones ni sugerencias  frente al reporte del periodo. </t>
  </si>
  <si>
    <t>Durante el mes de mayo se asistió a tres (3) audiencias de conciliación extrajudicial. 
Se evacuaron 2 sesiones ordinarias  del comité de conciliación.</t>
  </si>
  <si>
    <t xml:space="preserve">13/06/2022
No se identifican observaciones ni sugerencias  frente al reporte del periodo. </t>
  </si>
  <si>
    <t>"Durante el mes de junio se asistió a cinco (5) audiencias de conciliación extrajudicial. 
Se evacuaron 2 sesiones ordinarias  del comité de conciliación."
En relación al análisis del primer semestre, es importante resaltar que de las 18 audiencias de conciliaciones extrajudiciales programadas, se asistieron a las 18, obteniendo un 100% de cumplimiento, mismo resultado de la meta propuesta al inicio del año.
Es importante tener en cuenta que las cifras reportadas de las sesiones ordinarias del comité de conciliación se da con ocasión a las audiencias de conciliación extrajudicial registradas, no influyen en el comportamiento del indicador pero se incluye en el análisis como gestión.</t>
  </si>
  <si>
    <t xml:space="preserve">19/07/2022
Relacionar el análisis del indicador con respecto a  la meta, cuáles fueron los logros obtenidos o la gestión que permitió o no el cumplimiento de la meta. Aclarar en  dicho análisis si las sesiones ordinarias  del comité de conciliación mencionadas en los análisis mensuales de enero a mayo de la vigencia, entran en el desempeño del indicador o la razón por la cual se reportan mensualmente.
Marcar las  evidencias con el código del indicador según corresponda, en la carpeta compartida.
19/07/2022
No se identifican observaciones ni sugerencias adicionales frente al reporte del periodo. </t>
  </si>
  <si>
    <t xml:space="preserve">En el mes de marzo de 2022,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t>
  </si>
  <si>
    <t>En el mes de abril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t>
  </si>
  <si>
    <t xml:space="preserve">En el mes de mayo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
</t>
  </si>
  <si>
    <t>En el mes de junio de 2022, contestamos solicitudes de la aplicación de  efectos de la jurisprudencia de unificación del Consejo de Estado No. 00260 de 2016 (Expediente 23001233300020130026001) - Artículo 102 de la Ley 1437 de 2011. 
Por otra parte, realizamos estudios de conciliaciones judiciales, presentamos contestación de demandas, asistimos a  audiencias iniciales, de pruebas, alegaciones y juzgamiento, presentamos alegatos de conclusión en diferentes instancias y recursos.
La mayor parte de las audiencias a las que se hace alusión fueron programadas y notificadas en meses anteriores. Igualmente se fijaron fechas para audiencias para meses posteriores.
Así mismo fueron notificadas demandas dentro de las cuales se tiene un plazo de contestación de 30 días hábiles. En consideración con lo anterior y para ejercer la defensa técnica de la entidad, hemos solicitado insumos a las diferentes dependencias.
Como análisis del semestre es importante señalar que no todas las actuaciones notificadas al buzón electrónico de notificaciones judiciales requieren intervención, debido a que muchas de estas no son incidentes en el curso del proceso judicial. En tal sentido, con el 91%, como resultado de gestión en el indicador se cumple en su totalidad junto con el desarrollo de este.</t>
  </si>
  <si>
    <t xml:space="preserve">19/07/2022
Relacionar el análisis del indicador con respecto a  la meta, cuáles fueron las situaciones que conllevaron al incumplimiento de la meta. 
Marcar las  evidencias con el código del indicador según corresponda, en la carpeta compartida.
19/07/2022
No se identifican observaciones ni sugerencias adicionales frente al reporte del periodo. </t>
  </si>
  <si>
    <r>
      <t xml:space="preserve">Base de datos Deber de denuncia </t>
    </r>
    <r>
      <rPr>
        <strike/>
        <sz val="9"/>
        <color rgb="FFFF0000"/>
        <rFont val="Arial"/>
        <family val="2"/>
      </rPr>
      <t xml:space="preserve">
</t>
    </r>
  </si>
  <si>
    <t>En el mes de febrero las diferentes dependencias de la SDIS reportaron treinta y un (31) informes, de los cuales se tramitó uno (1). Lo anterior, si se tiene en cuenta el alto volumen que se encontraba pendiente de los meses anteriores. Estos oficios serán tramitados en el mes de marzo de 2022, en término, comoquiera que el trámite de los mismos se vio afectado por la terminación de los contratos de algunos de los profesionales del equipo.
Durante el mes de febrero de 2022 se tramitaron cinco (5) oficios pendientes del mes de enero de 2022. En cuanto a los trámites de 2021, durante el mes de febrero de 2022 se tramitaron cinco (5) oficios pendientes del mes de septiembre, tres (3) oficios pendientes del mes de octubre, uno (1) del mes de noviembre y nueve (9) del mes de diciembre
Finalmente, ocho (8) informes del mes de septiembre de 2021, dieciocho (18) informes del mes de octubre de 2021, veintiún (21) informes del mes de noviembre de 2021, veintisiete (27) informes del mes de diciembre de 2021, ocho (8) informes del mes de enero de 2022 y treinta (30) informes del mes de febrero de 2022 se encuentran pendientes y serán tramitados para firma, una vez los profesionales retomen sus obligaciones contractuales</t>
  </si>
  <si>
    <t xml:space="preserve">En el mes de marzo las diferentes dependencias de la SDIS en el marco del Procedimiento de Deber de Denuncia, reportaron ciento seis (106) informes, de los cuales se tramitaron cinco (5), debido al alto flujo que se encontraba pendiente de los meses anteriores. Estos oficios serán tramitados en el mes de abril de 2022, en término, comoquiera que el trámite de los mismos se vio afectado por el rezago pendiente por respuesta y el incremento en el número de trámites derivado del retorno a la prespecialidad a las Unidades Operativas.  
Durante el mes de marzo de 2022 se tramitaron cuatro (4) oficios pendientes del mes de octubre y once (11) oficios pendientes del mes de diciembre de 2021. En cuanto a los trámites de 2022, se tramitó un (1) oficio pendiente del mes de enero y once (11) oficios pendientes del mes de febrero.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y ciento uno (101) informes del mes de febrero de 2022 se encuentran pendientes y serán tramitados para firma. </t>
  </si>
  <si>
    <t>En el mes de abril de 2022 las diferentes dependencias de la SDIS en el marco del Procedimiento de Deber de Denuncia, reportaron noventa y seis (96) informes, de los cuales se tramitaron dos (2), debido al alto flujo que se encontraba pendiente de los meses anteriores. Estos oficios serán tramitados en el mes de mayo de 2022, en término, comoquiera que el trámite de los mismos se vio afectado por el rezago pendiente por respuesta, el incremento en el número de trámites derivado del retorno a la prespecialidad a las Unidades Operativas y las implicaciones derivadas del encargo realizado en el cargo de Jefe de la Oficina Asesora Jurídica de la SDIS.  
Durante el mes de abril de 2022, se tramitó un (1) oficio pendiente del mes de marzo de 2022.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cien (100) informes del mes de marzo de 2022 y noventa y cuatro (94) informes del mes de abril de 2022 se encuentran pendientes y serán tramitados para firma.</t>
  </si>
  <si>
    <t>En el mes de mayo de 2022 las diferentes dependencias de la SDIS en el marco del Procedimiento de Deber de Denuncia, reportaron ciento veintiún (121) informes, de los cuales no se tramitó ninguno. Es de anotar que estos serán tramitados en el mes de junio de 2022, en término, comoquiera que el trámite de los mismos se vio afectado por el rezago pendiente por respuesta y las implicaciones derivadas de dos encargos realizados para cubrir el cargo de Jefe de la Oficina Asesora Jurídica de la SDIS.   
Durante el mes de mayo de 2022, se tramitaron doce (12) oficios pendientes del mes de marzo de 2022.  
Finalmente, ocho (8) informes del mes de septiembre de 2021, once (11) informes del mes de octubre de 2021, 18 dieciocho informes del mes de noviembre de 2021, (27) informes del mes de diciembre de 2021, seis (6) informes del mes de enero de 2022, diecisiete (17) informes del mes de febrero de 2022, ochenta y ocho (88) informes del mes de marzo de 2022, noventa y cuatro (94) informes del mes de abril de 2022 y ciento veintiún (121) informes del mes de mayo de 2022 se encuentran pendientes y serán tramitados para firma.</t>
  </si>
  <si>
    <t>En el mes de junio las diferentes dependencias de la SDIS en el marco del Procedimiento de Deber de Denuncia, reportaron noventa y ocho (98) informes, de los cuales se tramitaron treinta y dos (32), debido al alto flujo que se encontraba pendiente de los meses anteriores. Estos oficios serán tramitados en el mes de julio de 2022, en término, comoquiera que el trámite de los mismos se vio afectado por la terminación de los contratos de algunos de los profesionales del equipo.
Durante el mes de junio de 2022 se tramitaron un (1) oficio pendiente del mes de octubre de 2021, nueve (9) oficios de noviembre de 2021 y diecisiete (17) oficios pendientes del mes de diciembre de 2021.
En cuanto a los trámites de 2022, se tramitaron cuatro (4) oficios pendientes del mes de enero, dos (2) oficios pendientes del mes de febrero, cuarenta y cinco (45) oficios pendientes del mes de marzo, cuarenta y cinco (45) oficios pendientes del mes de abril y setenta y dos (72) oficios pendientes del mes de mayo.
Finalmente, siete (7) informes del mes de septiembre de 2021, seis (6) informes del mes de octubre de 2021, nueve (9) informes del mes de noviembre de 2021, diez (10) informes del mes de diciembre de 2021, un (1) informe de enero de 2022, catorce (14) informes del mes de febrero de 2022, cuarenta y cuatro (44) informes del mes de marzo de 2022, dieciocho (18) informes del mes de abril de 2022[1] y cuarenta y seis (46) informes del mes de mayo de 2022 se encuentran pendientes y serán tramitados para firma.
Valga la pena anotar que durante el primer semestre de 2022 se tramitaron ciento cincuenta y dos (152) oficios allegados en el año 2021, los cuales se discriminan en forma mensual de la siguiente manera:
·        Enero: cinco (5) oficios pendientes del mes de septiembre de 2021, veintiún (21) oficios pendientes del mes de octubre de 2021, treinta y un (31) oficios pendientes del mes de noviembre de 2021 y veinticuatro (24) oficios pendientes del mes de diciembre de 2021.
·        Febrero: cinco (5) oficios pendientes del mes de septiembre de 2021, nueve (9) oficios pendientes del mes de octubre de 2021, tres (3) oficios pendientes del mes de noviembre de 2021 y nueve (9) oficios pendientes del mes de diciembre de 2021.
·        Marzo: un (1) oficio pendiente del mes de septiembre de 2021, seis (6) oficios pendientes del mes de octubre de 2021, y once (11) oficios pendientes del mes de diciembre de 2021.
·        Junio: un (1) oficio pendiente del mes de octubre de 2021, nueve (9) oficios pendientes del mes de noviembre de 2021 y diecisiete (17) oficios pendientes del mes de diciembre de 2021.
Para efectos de medición del indicador es importante tener en cuenta que el numerador se obtiene de la columna K "Fecha de salida" de la hoja del Excel llamada "contestadas" y el denominador se obtiene de la columna C "Fecha ingreso" de la hoja del Excel llamada "Radicadas en la OAJ"</t>
  </si>
  <si>
    <t xml:space="preserve">19/7/2022
Verificar el dato reportado para el numerador del indicador,  el cual debe concordar con los datos cualitativos que han sido reportados  de enero a mayo de la vigencia con un total de 397 y no 393.
Por favor aclarar en el análisis para el semestre la evidencia que se presenta y cómo debe ser filtrada para obtener el dato reportado. Indicar que se da cumplimiento de la meta.
Marcar las  evidencias con el código del indicador según corresponda, en la carpeta compartida.
19/07/2022
No se identifican observaciones ni sugerencias adicionales frente al reporte del periodo. </t>
  </si>
  <si>
    <t>Circular No. 012 del 29/04/2022.</t>
  </si>
  <si>
    <r>
      <t>Base de datos Tramite acción de tutela con la verificación mensual de cumplimiento de términos</t>
    </r>
    <r>
      <rPr>
        <strike/>
        <sz val="9"/>
        <color rgb="FFFF0000"/>
        <rFont val="Arial"/>
        <family val="2"/>
      </rPr>
      <t xml:space="preserve">
</t>
    </r>
  </si>
  <si>
    <t>En el mes de abril de 2022, fueron contestadas setenta y cuatro (74) acciones de tutela, de estas, dos (2) fueron contestadas por fuera del primer término establecido por el Despacho Judicial.
En consecuencia, el 97 % de las acciones de tutela fueron enviadas a los despachos judiciales en el primer tiempo otorgado por el Despacho Judicial y el 3 % fuera del referido término, por la tardanza del área técnica para aportar los insumos solicitados.</t>
  </si>
  <si>
    <t>En el mes de mayo de 2022, fueron contestadas ochenta y tres (83) acciones de tutela, de estas, seis (6) fueron contestadas por fuera del primer término establecido por el Despacho Judicial.
En consecuencia, el 93% de las acciones de tutela fueron enviadas a los despachos judiciales en el primer tiempo otorgado por el Despacho Judicial y el 7 % por retraso en la recopilación de los insumos por parte de las áreas técnicas.</t>
  </si>
  <si>
    <t>En el mes de junio de 2022, fueron contestadas noventa y una (91) acciones de tutela, de estas, once (11) fueron contestadas por fuera del primer término establecido por el Despacho Judicial.
En consecuencia, el 88% de las acciones de tutela fueron enviadas a los despachos judiciales en el primer tiempo otorgado por el Despacho Judicial y el 12.087 % por diferentes situaciones entre ellas, la tardanza del área técnica para aportar los insumos solicitados y disminución de profesionales contestando por terminación de contratos.</t>
  </si>
  <si>
    <t>19/7/2022
No se identifican observaciones frente al reporte del periodo. 
Marcar las  evidencias con el código del indicador según corresponda, en la carpeta compartida.</t>
  </si>
  <si>
    <r>
      <t xml:space="preserve">
Medir el cumplimiento de los servicios logísticos a través de la atención oportuna de las solicitudes</t>
    </r>
    <r>
      <rPr>
        <strike/>
        <sz val="9"/>
        <color theme="1"/>
        <rFont val="Arial"/>
        <family val="2"/>
      </rPr>
      <t xml:space="preserve"> </t>
    </r>
    <r>
      <rPr>
        <sz val="9"/>
        <color theme="1"/>
        <rFont val="Arial"/>
        <family val="2"/>
      </rPr>
      <t>presentadas derivadas de las alertas tempranas, conceptos sanitarios , visitas de supervisión en campo o informes de los operadores.</t>
    </r>
  </si>
  <si>
    <t>En el mes de abril se recibieron 4319 requerimientos por parte de las diferentes Unidades operativas y subdirecciones locales con referencia a los servicios de vigilancia, transporte, servicios generales y manipulación de alimentos, fotocopiado, papelería y mantenimiento, los cuales fueron gestionados de forma eficiente en el transcurso del periodo</t>
  </si>
  <si>
    <t>11/05/2022: Se recomienda en la evidencia del informe de fotocopiado, este con fecha de elaboración, el nombre  y firma de la persona que lo elaboró.
16/05/2022. No se generan más  observaciones o recomendaciones respecto al análisis presentado en el seguimiento al indicador de gestión</t>
  </si>
  <si>
    <t>En el mes de mayo se recibieron 4351 requerimientos por parte de las diferentes unidades operativas y subdirecciones locales con referencia a los servicios de vigilancia, transporte, servicios generales y manipulación de alimentos, papelería, fotocopiado y mantenimiento, los cuales fueron gestionados en un 100% de forma eficiente en el transcurso del periodo</t>
  </si>
  <si>
    <t>7/06/2022. Se recomienda que el análisis se hable en términos de porcentaje para tener más claridad sobre el resultado de la gestión.
En el informe de servicios requeridos, se encuentra repetido el mes de abril y no se encuentra mayo.
13/06/2022. No se generan más  observaciones o recomendaciones respecto al análisis y evidencias presentado en el seguimiento al indicador de gestión</t>
  </si>
  <si>
    <t xml:space="preserve">En el mes de junio se recibieron 5.435 requerimientos por parte de las diferentes unidades operativas y subdirecciones locales con referencia a los servicios de vigilancia, transporte, servicios generales y manipulación de alimentos, los cuales fueron gestionados en un 100% de forma eficiente en el transcurso del periodo.
</t>
  </si>
  <si>
    <t xml:space="preserve">19707/2022: En las evidencias no se encuentra la matriz en Excel de los servicios requeridos.
19/07/2022. No se generan más observaciones o recomendaciones respecto al análisis presentado en el seguimiento al indicador de gestión
</t>
  </si>
  <si>
    <t>El grupo de inventarios se encuentra realizando los seguimientos pertinentes a la difusión de la pieza comunicativa la cual fue difundida en el mes de abril. A partir del mencionado ejercicio se espera realizar antes de finalizar el semestre diferentes reuniones de socialización respecto a la información difundida.</t>
  </si>
  <si>
    <t>11/05/2022. No se generan observaciones o recomendaciones respecto al análisis presentado en el seguimiento al indicador de gestión</t>
  </si>
  <si>
    <t>El grupo de inventarios continúa realizando las actividades pertinentes a la sensibilización en temas relacionados con inventarios. Se espera tener las evidencias pertinentes de dichos seguimientos finalizando el mes e junio</t>
  </si>
  <si>
    <t>7/06/2022. No se generan observaciones o recomendaciones respecto al análisis presentado en el seguimiento al indicador de gestión</t>
  </si>
  <si>
    <t xml:space="preserve">El grupo de inventarios  de la Subdirección Administrativa y Financiera, continúa adelantando jornadas de transmisión de conocimiento  sobre aplicación  de procedentes de manejo de  inventarios que hacen parte de Sistema Integrado de gestión de la SDIS. Se dispone de  evidencias continuas de dichas gestiones.
Como evidencia se entrega memorando y correo de muestra de campaña de sensibilización para aprobación, teniendo un 45% de avance en las campañas (2 al año) programadas durante la vigencia </t>
  </si>
  <si>
    <t xml:space="preserve">19/07/2022: Se recomienda realizar el análisis cualitativo en las casillas correspondientes, debido a que se debe reportar semestralmente.
19/07/2022. No se generan más observaciones o recomendaciones respecto al análisis presentado en el seguimiento al indicador de gestión
</t>
  </si>
  <si>
    <t>En el mes de abril se recibieron 522 solicitudes de traslado las cuales fueron atendidas en un 100%</t>
  </si>
  <si>
    <t>En el mes de mayo se recibieron 727 solicitudes de traslado las cuales fueron atendidas en un 100%</t>
  </si>
  <si>
    <t xml:space="preserve">En el mes de junio se gestionaron 820 traslados de bienes mediante los cuales se modifico la responsabilidad sobre bienes de inventario de la SDIS. Se tramito el 100% de  los mismos. 
En el 2do trimestre se sacaron 2069 traslados de bienes los cuales fueron ejecutados al 100%
</t>
  </si>
  <si>
    <t>7/06/2022. No se generan observaciones o recomendaciones respecto al análisis presentado en el seguimiento al indicador de gestión
19/07/2022. No se generan más observaciones o recomendaciones respecto al análisis presentado en el seguimiento al indicador de gestión</t>
  </si>
  <si>
    <t>Se han venido realizando los seguimientos pertinentes a las solicitudes realizadas de pruebas representativas, información que se irá analizando y consolidando.</t>
  </si>
  <si>
    <t>El grupo de inventarios continúa realizando los seguimientos pertinente para la recepción de la información relacionada con pruebas representativas. Se espera que en el mes de junio se cuente con la información correspondiente al segundo trimestre del año 2022</t>
  </si>
  <si>
    <t>El grupo de almacén e inventarios consolido y remitió  entrega de 302  pruebas representativas de inventario correspondientes al primer semestre del año 2022, las cuales se entregan al 100%.
Se tiene definido plan de entrega trimestral de pruebas.
NOTA: Debido a la coyuntura presentada con la contratación del personal, el informe de gestión será elaborado y entregado para el reporte del mes de Julio.</t>
  </si>
  <si>
    <t xml:space="preserve">19/07/2022: Se recomienda describir en el análisis cualitativo, a que corresponde el 302 y también definir dicho análisis en términos de porcentajes
En las evidencias no se encuentra el informe de gestión por cada seguimiento realizado. 
19/07/2022. No se generan más observaciones o recomendaciones respecto al análisis presentado en el seguimiento al indicador de gestión
</t>
  </si>
  <si>
    <t>En el mes de abril, cinco (5) instituciones se inscribieron en el SIRSS para la prestación del servicio social de Educación Inicial y Atención y Protección a las Personas Mayores. Durante el periodo no se realizaron visitas de primera vez, considerando que conforme con la programación del equipo de Inspección y Vigilancia se realizarán entre los meses de mayo y junio.</t>
  </si>
  <si>
    <t>En el mes de mayo, siete (7) instituciones se inscribieron en el SIRSS para la prestación del servicio social de Educación Inicial y Atención y Protección a las Personas Mayores. Durante el periodo el equipo de Inspección y Vigilancia inició y realizó visitas de primera vez.
En el mes de junio se dará continuidad, priorizando la realización de las visitas de primera vez, para lograr así el cumplimiento de la meta propuesta para la presente vigencia.</t>
  </si>
  <si>
    <t>08/06/2022
No se generan observaciones o recomendaciones respecto al análisis presentado en el seguimiento al indicador de gestión.</t>
  </si>
  <si>
    <t>En el primer semestre de la vigencia, 32 instituciones se inscribieron en el SIRSS para la prestación del servicio social de Educación Inicial y de Atención y Protección a las Personas Mayores, de las cuales 19 instituciones nuevas inscritas en el SIRSS que prestan servicios sociales cuentan con visitas de inspección realizadas por primera vez (acumuladas), con un porcentaje de cumplimiento del 59%.
Durante el periodo se visitaron cuatro (4) hogares de persona mayor inscritos y quince (15) jardines infantiles públicos y privados realizando la visita de primera vez.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</si>
  <si>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Durante el mes de abril se programaron visitas a hogares de persona mayor y jardines infantiles a los cuales se les realizó la verificación de estándares técnicos de calidad y la verificación del lineamiento para la prevención, contención y mitigación de la emergencia sanitaria.</t>
  </si>
  <si>
    <t>Durante el mes de mayo se programaron visitas a hogares de persona mayor y jardines infantiles a los cuales se les realizó la verificación de estándares técnicos de calidad y la verificación del lineamiento para la prevención, contención y mitigación de la emergencia sanitaria.</t>
  </si>
  <si>
    <t>Durante el primer semestre se programaron quinientas diecisiete (517) visitas a instituciones que prestan los servicios de Atención y Protección Integral a las Personas Mayores y de Educación Inicial, de las cuales cuatrocientos veinticuatro (424)  fueron efectivas y se les realizó la verificación de estándares técnicos de calidad y la verificación del lineamiento para la prevención, contención y mitigación de la emergencia sanitaria. Ciento cuarenta y cinco (145) visitas fueron  a Instituciones de Protección y Atención a las Personas Mayores y doscientos setenta y nueve (279) visitas fueron a Jardines Infantiles de carácter público y privado.
Las instituciones restantes tuvieron imposibilidad de visita, considerando que por diversos factores manifestados en los Hogares Gerontológicos (HG) o Jardines Infantiles (JI) no atendieron la visita. De igual forma se continuará programando las diferentes instituciones para realizar efectivamente las visitas.</t>
  </si>
  <si>
    <t>Los resultados obtenidos obedecen a que se brindó respuestas a las 15 solicitudes allegadas al corte comprendidas entre el 23 de enero al 21 de febrero, detallado de la siguiente manera:
• Dirección territorial
   Funerarios 2022
• Subdirección administrativa y financiera 
   Porcentaje de comisión bum proceso transporte 2022 - contrato de   comisión.
  Grupo 1  - buses
  Grupo 2 microbuses y vans
  Grupo 3 transporte de carga
  Grupo 4 taxi
  Grupo 1  - buses - alcance
  Grupo 2 microbuses y vans - alcance
• Subdirección de abastecimiento 
   Interventorías canastas
   Interventorías bonos 
   Interventorías comedores
   Interventorías suministros
   Canastas 2022
   Lista de precios comedores
• Subdirección para la infancia 
  Jardines infantiles cofinanciados 2022
Lo que da un porcentaje de avance del 100% para el indicador.</t>
  </si>
  <si>
    <t>Los resultados obtenidos obedecen a que se brindó respuestas a 5 de las 5 de las solicitudes allegadas al corte comprendidas entre el 23 de marzo hasta el 22 de abril, detallado de la siguiente manera:
Fotocopiado
Proceso de bonos canjeables
Señalización 2022
Externos 2022
Cuidado transitorio - 7770
Lo que da un porcentaje de avance del 100% para el indicador.</t>
  </si>
  <si>
    <t>10/05/2022 No se generan más observaciones respecto al análisis reportado para el seguimiento del indicador.</t>
  </si>
  <si>
    <t>Los resultados obtenidos obedecen a que se brindó respuestas a 7 de las 7 de las solicitudes de viabilidad de precios allegadas al corte comprendidas entre el 23 de abril hasta el 22 de mayo, detallado de la siguiente manera:
Mantenimiento - equipos - conservación de alimentos
Papelería 2022
Alcance proceso de bonos canjeables comisión
Refrigerios
Licencia - adobe creative cloud
Insumos químicos 
Proceso contractual alojamiento transitorio
Lo que da un porcentaje de avance del 100% para el indicador.</t>
  </si>
  <si>
    <t>08/06/2022 No se generan más observaciones respecto al análisis reportado para el seguimiento del indicador.</t>
  </si>
  <si>
    <t>Los resultados obtenidos obedecen a que se brindó respuestas a 13 de las 13 de las solicitudes de viabilidad de precios allegadas al corte comprendidas entre el 23 de mayo hasta el 22 de junio, detallado de la siguiente manera:
•	Canecas
•	Operador logístico
•	Cajas de archivo
•	Proceso gimnasia
•	Respel 2022
•	Alcance comisión paquetes y canastas 
•	Comisión paquetes y canastas
•	Ensayos de laboratorio
•	Listado 590 insumos motobombas
•	Señalización 2022 - alcance
•	Adquisición lavadoras
•	Alcance proceso contractual alojamiento transitorio 
•	Aerosoles
Lo que da un porcentaje de avance del 100% para el indicador.</t>
  </si>
  <si>
    <t>07/07/2022 No se generan más observaciones respecto al análisis reportado para el seguimiento del indicador.</t>
  </si>
  <si>
    <t>Con corte a 30 de abril de 2022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2022 en el Plan de Acción Institucional Integrado, el cual será reportado en la primera semana de julio de 2022.</t>
  </si>
  <si>
    <t>09/05/2022 No se generan observaciones respecto al análisis presentado en el seguimiento al indicador de gestión. Se deja la siguiente recomendación: es adelantar todas las acciones pertinentes para dar cumplimiento a la meta propuesta.</t>
  </si>
  <si>
    <t>Con corte a 31 de mayo de 2022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2022 en el Plan de Acción Institucional Integrado, el cual será reportado en la primera semana de julio de 2022.</t>
  </si>
  <si>
    <t>09/06/2022 No se generan observaciones respecto al análisis presentado en el seguimiento al indicador de gestión. Se deja la siguiente recomendación: se debe adelantar todas las acciones pertinentes para dar cumplimiento a la meta propuesta en el siguiente trimestre.</t>
  </si>
  <si>
    <t xml:space="preserve">De acuerdo con el reporte del Plan de Acción Institucional Integrado (PAII) con corte a 31 de marzo de 2022, se obtuvo un promedio de ejecución de los productos del PAII de la Dirección de Análisis y Diseño Estratégico del 100%, Subdirección de Diseño, Evaluación y Sistematización un 94,3%, Subdirección de Investigación e Información un 92,9% y de la Oficina Asesora de Comunicaciones de 100%, lo que da como resultado un avance promedio del PAII de las dependencias que hacen parte del proyecto de inversión 7741 del 96,8% </t>
  </si>
  <si>
    <t>11/07/2022 No se generan observaciones y/o recomendaciones respecto al análisis presentado en el seguimiento al indicador de gestión.</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</si>
  <si>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</si>
  <si>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 xml:space="preserve">Durante el mes de abril de 2022, la Subdirección para la Familia no recibió reportes de las Comisarías de Familia relacionados con ausencia por incapacidades u otros motivos del personal que se ubica en el cuarto nivel de atención, conforme a la ruta interna de atención en Comisarías de Familia, como tampoco recibieron reportes de fallas en la conectividad. Es importante resaltar que la Subdirección para la Familia entregó durante el primer cuatrimestre 75 equipos de cómputo en 34 Comisarías de Familia, lo que permitió mejoras en las herramientas tecnológicas para el ingreso oportuno de las actuaciones Sistema de Información SIRBE Comisarías de Familia.  </t>
  </si>
  <si>
    <t>09/05/2022 No se generan observaciones respecto al análisis presentado en el seguimiento al indicador de gestión. Se deja la siguiente recomendación: se debe adelantar todas las acciones pertinentes para dar cumplimiento a la meta propuesta en el siguiente trimestre.</t>
  </si>
  <si>
    <t>En el mes de mayo de 2022, se realizó el registro oportuno de la información en el sistema SIRBE en la mayoría de Comisarías de Familia, en este periodo solo se recibió el reporte de la Comisaría de Familia de Engativá 2, ya que a un profesional no se le renovó el contrato, ocasionando que las citas que tenía este profesional  programado previamente tuviese que se reasignarse al interior del equipo de la Comisaría de Familia, toda vez que la Subdirección para la familia no cuenta con disponibilidad presupuestal para asignar un reemplazo.
Es importante mencionar que aún continúa el equipo de profesionales de descongestión de seguimiento a medidas de protección de años anteriores y su correspondiente registro en el sistema de información. Contando en la actualidad con 12 profesionales distribuidos en las siguientes comisarias Usme-1, Usme-2, Tunjuelito, Bosa-1, Bosa-3, Kennedy-1, Engativa-1,Rafael Uribe Uribe, Suba-1, Puente Aranda, Ciudad Bolivar-1, Ciudad Bolivar-2 .</t>
  </si>
  <si>
    <t>09/06/2022 No se generan observaciones respecto al análisis presentado en el seguimiento al indicador de gestión. Se deja la siguiente recomendación: seguir adelantando todas las acciones pertinentes para dar cumplimiento a la meta propuesta en el siguiente trimestre.</t>
  </si>
  <si>
    <t>El día 4 de julio de 2022, se recibe reporte de medición durante el periodo enero a junio del año en curso del indicador de gestión.
En el periodo objeto de medición, se identificó que las Comisarías de Familia programaron 27.429 actuaciones en estado seguimiento, de las cuales registraron los respectivos resultados 25.664, logrando así el 93,56% de cumplimiento de cumplimiento oportuno de las actuaciones al Sistema de Información SIRBE COMISARÍAS.
Así mismo, durante el periodo comprendido entre el 1 de abril y el 30 de junio de 2022, no se recibieron reportes  significativos que pudiera afectar la prestación del servicio en las Comisarías de Familia, solamente en el mes de mayo se recibió novedad de la Comisaria de Familia de Engativá 2, el cual no hubo durante algunas semanas profesional de seguimiento asignado que cumpliera con las actuaciones de seguimiento programadas toda vez que no se le renovó contrato por prestación de servicios.
No obstante, se asignó a un profesional del equipo de descongestión en dicha Comisaría de Familia con miras a mitigar la situación presentada.
Durante el periodo de medición se fortaleció el equipo de profesionales que se encuentran realizando seguimiento de años anteriores y su correspondiente registro en el sistema de información. Contando en la actualidad con 12 profesionales distribuidos en las siguientes comisarias Usme-1, Usme-2, Tunjuelito, Bosa-1, Bosa-3, Kennedy-1, Engativa-1, Engativa-2, Suba-1, Puente Aranda y Ciudad Bolivar-2.</t>
  </si>
  <si>
    <t>07/07/2022 No se generan observaciones respecto al análisis presentando en el seguimiento al indicador de gestión. Se deja la siguiente recomendación: con respecto al cumplimiento del periodo ene-jun se encuentra actualmente en un sobrecumplimiento del 104% con respecto a la meta de la vigencia (90%).</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</si>
  <si>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</si>
  <si>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Durante el mes de abril se continua con el proceso de referenciación de población proveniente de flujos migratorios mixtos tanto a los servicios de la Secretaria Distrital de Integración Social, como a otras entidades del orden distrital y de cooperación internacional. Se evidencia particular referenciación a dos organismos internacionales para atención en salud (Medical Teams y Americares), siguiendo lo establecido en el Procedimiento Orientación, Información y Referenciación (PCD-PSS-006). 
Es importante mencionar que durante el mes hay un mayor número de referenciaciones, lo que indica que el proceso se ha ido fortaleciendo y sigue siendo efectivo para la atención.</t>
  </si>
  <si>
    <t>06/05/2022 No se generan observaciones respecto al análisis reportado para el seguimiento del indicador.</t>
  </si>
  <si>
    <t xml:space="preserve">Durante el mes de mayo se continúa con el proceso de referenciación de población proveniente de flujos migratorios mixtos tanto a los servicios de la Secretaria Distrital de Integración Social, como a otras entidades del orden distrital y de cooperación internacional. Se evidencia particular referenciación a dos organismos internacionales para atención en salud (Medical Teams y Americares): a la Fundación de Atención al Migrante (FAMIG) y a la Fundación Scalabrini, siguiendo lo establecido en el procedimiento Orientación, información y referenciación (PCD-PSS-006). 
Es importante mencionar que durante el mes hay una disminución en el número de referenciaciones, lo cual no afecta el desempeño del indicador con respecto a la meta programada.
</t>
  </si>
  <si>
    <t>06/06/2022 No se generan observaciones respecto al análisis reportado para el seguimiento del indicador.</t>
  </si>
  <si>
    <t>Durante el mes de junio el cumplimiento del indicador corresponde a 76,3 %, dado que se referenciaron 93 personas y se realizaron 71 seguimientos a la referenciación.
Durante el segundo trimestre de 2022, se referenciaron un total de 370 personas, realizando seguimiento a un total de 238 personas, con lo cual el porcentaje de seguimiento fue de 64%, que corresponde a un cumplimiento del 4,3 % por encima de lo programado en la meta del indicador. Este sobrecumplimiento está relacionado con una disminución del número de referenciaciones lo cual posibilito un mayor seguimiento a las mismas. Este aspecto se pueda interpretar como un indicativo de fortalecimiento en el seguimiento a la referenciación y en la realización de la atención. Se continúa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Es importante mencionar que en atención al sobrecumplimiento que presenta el indicador en el mes de junio afectó el reporte trimestral, razón por la cual se hará seguimiento al comportamiento del indicador durante el tercer trimestre y se evaluará si es necesario adelantar una actualización de la meta programada.</t>
  </si>
  <si>
    <t>Circular N° 015 del 20/05/2022</t>
  </si>
  <si>
    <t>36.8%</t>
  </si>
  <si>
    <t>En el mes de abril se registraron 20111 personas únicas atendidas en los Centros de Desarrollo Comunitario, de estas 7439 se encuentran vinculados a otros servicios de la SDIS, presentando como resultado un 37% en el indicador de gestión. Lo que refleja la efectividad de la articulación con otros servicios de la SDIS entre los que se resaltan los servicios de jardines infantiles, comedores, apoyo económico para persona mayor, creciendo en familia, personas con discapacidad y casas de la juventud.
A corte de abril el servicio tiempo propio para personas cuidadoras se ha visto fortalecido con la realización de 138 actividades donde se atendieron 1541 usuarios a través de la oferta de la modalidad de zonas de descanso y autocuidado, las actividades con mayor participación son yoga, actividades lúdicas, gimnasia y aeróbicos, danzas y natación.</t>
  </si>
  <si>
    <t>10/05/2022. No se generan observaciones respecto al análisis y evidencia reportada para el seguimiento del indicador.</t>
  </si>
  <si>
    <t>En el mes de mayo se registraron 26.953 personas únicas atendidas en los Centros de Desarrollo Comunitario, de estas 10.315 se encuentran vinculados a otros servicios de la SDIS, presentando como resultado un 38.3% en el indicador de gestión. Lo que refleja la efectividad de la articulación con otros servicios de la SDIS entre los que se resaltan los servicios de jardines infantiles, comedores, apoyo económico para persona mayor, creciendo en familia, personas con discapacidad y casas de la juventud. 
El servicio tiempo propio para personas cuidadoras hace parte de uno de los servicios de las manzanas del cuidado y el Sistema Distrital de Cuidado-SIDICU, que busca la atención integral de personas cuidadoras y sujetos del cuidado, a través de la implementación de 226 actividades donde se atendieron 7.015 usuarios a través de la oferta de la modalidad de zonas de descanso y autocuidado; las actividades con mayor participación son yoga, actividades lúdicas, gimnasia y aeróbicos, danzas y natación.</t>
  </si>
  <si>
    <t>07/06/2022. No se generan observaciones respecto al análisis y evidencia reportada para el seguimiento del indicador.</t>
  </si>
  <si>
    <t>En el mes de junio se registraron 31.855 personas únicas atendidas en los Centros de Desarrollo Comunitario, de estas 12.574 se encuentran vinculados a otros servicios de la SDIS, presentando como resultado un 39% en el indicador de gestión. Lo que refleja la efectividad de la articulación con otros servicios de la SDIS entre los que se resaltan los servicios de jardines infantiles, comedores, apoyo económico para persona mayor, creciendo en familia, personas con discapacidad y casas de la juventud. 
Teniendo en cuenta que el servicio tiempo propio para personas cuidadoras hace parte de uno de los servicios de las manzanas del cuidado y el Sistema Distrital de Cuidado-SIDICU, que busca la atención integral de personas cuidadoras y sujetos del cuidado, se implementaron 332 actividades, que corresponde a la oferta de la modalidad de zonas de descanso y autocuidado, a través de las cuales se atendieron 9.603 personas cuidadoras vinculadas a otros servicios sociales de la SDIS; las actividades con mayor participación son actividades físicas y actividades de relajación, ejercicio que también tiene un impacto positivo en el resultado del indicador de gestión.</t>
  </si>
  <si>
    <t>08/07/2022. Se debe ajustar el análisis cualitativo, el cual no corresponde con el mes reportado.
08/07/2022. No se generan observaciones adicionales respecto al análisis y la evidencia presentada corresponde con lo reportado en el seguimiento del indicador.</t>
  </si>
  <si>
    <t>Se hizo una publicación de un taller de prevención de sustancias psicoactivas que se llevó a cabo en la localidad de Usme, así mismo se realizó taller de prevención con estudiantes del IED Santa Librada en Usme, abordando temas de consumo de sustancias psicoactivas con grados 8 y 9 el 4 de marzo.
El equipo de prevención integral desarrollo un taller sobre salud mental que busca identificar y fortalecer recursos personales, grupales y del entorno que motiven y faciliten el bienestar integral, realizado el lunes 28 de marzo mediante Google Meet.</t>
  </si>
  <si>
    <t>Las actividades del mes de abril para el componente de prevención integral se enmarcaron en su gran mayoría en los talleres territoriales que realiza el equipo, como prevención de consumo de sustancias psicoactivas y salud mental en los colegios de las localidades de Usaquén y Usme.
Por otra parte, se realizó el alistamiento para las fechas conmemorativas anuales de este componente, también se realizó un guion para elaborar un podcast de prevención del consumo de sustancias
psicoactivas y finalmente se desarrolló un cubrimiento al evento de graduación de jóvenes del servicio</t>
  </si>
  <si>
    <t>09/05/2022 No se generan observaciones respecto al análisis presentado en el seguimiento al indicador de gestión. Se deja la siguiente recomendación: se debe adelantar todas las acciones pertinentes para dar cumplimiento a la meta propuesta.</t>
  </si>
  <si>
    <t>Las actividades del mes de mayo para el componente de prevención integral se enmarcan principalmente en el día de la familia en donde se realizó un podcast, entrevistando a una profesora experta en derecho de familia, también se registró la información en la parrilla de contenidos, con la cual se harán piezas de orientación psicosocial y salud mental, también se desarrollaron las piezas sobre el día de la prevención del consumo de tabaco realizado el 31 de mayo.</t>
  </si>
  <si>
    <t>09/06/2022 No se generan observaciones respecto al análisis presentado en el seguimiento al indicador de gestión. Se deja la siguiente recomendación: se debe adelantar todas las acciones pertinentes para dar cumplimiento a la meta propuesta en el siguiente reporte.</t>
  </si>
  <si>
    <t>Es importante recalcar que para el mes de junio frente a la política pública de enfoque diferencial y la acción propia de la línea de orientación socio ocupacional, se logró generar un avance en el acercamiento con organizaciones de jóvenes con orientaciones sexuales diversas, además de la participación de la marcha LGTBI en la localidad de Rafael Uribe Uribe, y en una institución educativa de la localidad de suba.
El cumplimento del indicador se evidencia en 100% siendo para el primer semestre una atención total de 6.830 jóvenes beneficiados médiate la atenciones en prevención integral como soporte la base datos datamart-SIRBE, por el componente de prevención  para el proyecto,   Este indicador se caracteriza por reflejar el número de jóvenes que son informados en temas relacionados con prevención integral mediante las atenciones que oferta el proyecto para que los jóvenes puedan expresar sus emociones a través de un dialogo participativo, con esto se busca que la juventud contrarreste el sufrimiento emocional y brinde la reconstrucción de los lazos sociales y familiares que quizás muchos en condiciones de vulnerabilidad manifiesta han perdido</t>
  </si>
  <si>
    <t>13/07/2022 No se generan observaciones y/o recomendaciones respecto al análisis presentado en el seguimiento al indicador de gestión.</t>
  </si>
  <si>
    <t>Se realiza la consolidación de los reportes de usuarios inscritos y oportunidades cargadas en la plataforma web y App distrito joven del mes de Enero del año 2022, se identifica un crecimiento en el número de inscritos en la App teniendo en cuenta el programa de Servicio Social para la Seguridad Económica de la Juventud y las demás ofertas realizadas por la Subdirección para la juventud.</t>
  </si>
  <si>
    <t>Las acciones realizadas durante el transcurso del mes de febrero se encuentran orientadas a la elaboración del documento de número de usuarios y oportunidades que se subieron en el transcurso del mes, es importante aclarar que, los datos y registros se realizaron con base en la información obtenida de la APP
Además, se realizaron diversas reuniones con el equipo de Alcaldía parara poder centralizar las oportunidades de las diferentes entidades del Distrito por medio del formulario de forms. También se hicieron reuniones con el equipo de DADE para trabajar en conjunto en las mejoras y actualizaciones propuestas para la App.</t>
  </si>
  <si>
    <t>Se realizaron diversas acciones basados en 3 componentes para el mes de marzo, descritos así: 1. Propuestas en mejoras de la APP, en la cual se desarrollan documentos para compilar las mejoras, 2. Revisión del formulario de ofertas del distrito, en el que se realizó el seguimiento a las oportunidades que ofertan diferentes entidades para compartir por la APP y 3. Reporte de usuarios inscritos, en donde se describen por las redes sociales los usuarios inscritos.</t>
  </si>
  <si>
    <t>La Subdirección para la Juventud Mediante el uso de la APP “Distrito Joven” ha realizado la difusión de la oferta institucional y la creación de contenidos dirigidos a los jóvenes de Bogotá, cargando oportunidades en temas relacionados con educación y vinculación laboral para el mes abril, así como un incremento en beneficiarios inscritos.</t>
  </si>
  <si>
    <t>Se realizaron diversas reuniones con el equipo de Alcaldía para poder centralizar las oportunidades de las diferentes entidades del Distrito por medio del formulario de Forms. También se hicieron reuniones con el equipo de DADE para trabajar en conjunto en las mejoras y actualizaciones propuestas para la App.</t>
  </si>
  <si>
    <t>Se realiza la consolidación de los reportes de usuarios inscritos y oportunidades cargadas en la plataforma web y app distrito joven del mes de junio del año 2022, nuevamente se identifica un crecimiento del número de inscritos en la App teniendo en cuenta el programa de Servicio Social para la Seguridad Económica de la Juventud y la necesidad de oportunidades laborales para las y los jóvenes de la ciudad.
Se evidencia una amplia posibilidad de mejora en los ingresos a cada una de las oportunidades publicadas, que están enfocadas en las necesidades de las y los jóvenes de la ciudad. 
El número de jóvenes beneficiados mediante la aplicación distrito joven reportadas para el primer semestre de la vigencia 2022 corresponde a 44.804 jóvenes que utilizaron la plataforma, lo que refleja los resultados de la difusión entre los jóvenes de la aplicación que para La Secretaría de Integración Social, a través de la Subdirección de Juventud, tiene como propósito fundamental brindar oportunidades a jóvenes entre los 14 a 28 años; que estén orientadas al desarrollo de habilidades y competencias ciudadanas o laborales, en aras de potenciar el ejercicio de sus derechos y proyectos de vida y promover la participación.</t>
  </si>
  <si>
    <t>Se realizaron ferias de empleabilidad en las localidades de San Cristóbal, Usme, Fontibón y Engativá lo que permitió que jóvenes se acercaran con su hoja de vida y participaran de las oportunidades dispuestas en esta ferias para facilitar y contribuir a la búsqueda de empleo de estos jóvenes con la participación activa de las jóvenes en búsqueda de oportunidades laborales.</t>
  </si>
  <si>
    <t>De acuerdo con la articulación realizada con el colegio IED El Rodeo de la localidad de San Cristóbal se apoyó en la conmemoración del día internacional de la mujer con taller de cine foro para la prevención de violencias con estudiantes de las jornadas mañana y tarde de todo el ciclo de secundaria. 
Se realizó un Facebook Live el 8 de marzo sobre el empoderamiento y salud mental de las mujeres donde se trataron temas de derechos de las mujeres, salud mental y la oferta que tiene distrito joven,</t>
  </si>
  <si>
    <t>Se realizaron unas feria de sexualidad en dos colegios de Engativá para fomentar los derechos sexuales y derechos reproductivos y se hizo la publicación de los talleres territoriales que el equipo de prevención de maternidad y paternidad temprana realiza a lo largo y ancho de la ciudad.</t>
  </si>
  <si>
    <t>Para este mes se generó un producto audiovisual con una de las jóvenes PARCERAS vinculadas al programa y que hoy en día cuenta con un empleo que fue obtenido gracias a esta apuesta de ciudad. Karen Maquilón, hace parte del equipo de psicosociales de la SDIS y es por esto que junto al Subdirector se realizó visita a su lugar de residencia para realizar una entrevista y video que permita mostrar su historia como caso de éxito.</t>
  </si>
  <si>
    <t>En el marco de la campaña ‘Emprendiendo un Sueño’ como estrategia comunicativa que ayuda a visibilizar emprendimientos juveniles de la ciudad, por medio de la creación y producción de piezas audiovisuales que posteriormente son compartidas en las redes sociales de Distrito Joven, para el mes de junio de 2022 realizó la Difusión de Emprendimientos de tres (3) jóvenes beneficiarias del programa ‘Parceros por Bogotá’ .
Con corte a mes de junio se han atendido 20.639 mujeres jóvenes de los 34.725 jóvenes reportados , lo que representa un 59% de mujeres jóvenes atendidas en el proyecto a través de los  Componente de oportunidades juveniles, Política Pública y Prevención, donde se realiza  asesoría jurídica,  actividades para el uso del tiempo libre, entre otras.</t>
  </si>
  <si>
    <t>13/07/2022 No se generan observaciones respecto al análisis presentado en el seguimiento al indicador de gestión. Se tiene la siguiente recomendación: actualmente el indicador se encuentra en sobrecumplimiento (170%) su avance para la vigencia, con respecto a la meta propuesta (35%), se solicita revisar si en el siguiente periodo tendrá el mismo comportamiento y si es así se solicita actualizar la meta.</t>
  </si>
  <si>
    <t>En el marco del programa restaurativo de los centros forjar, se realizó las publicaciones en las redes sociales de las actividades propuestas. Así mismo, se realizó el acompañamiento de las actividades propuestas por los líderes del componente para el mes en curso.
Lo anterior teniendo en cuenta que los centros forjar tienen por objetivo de contribuir a la resocialización de los a jóvenes de Bogotá de 14 a 18 años que hacen parte del Sistema de Responsabilidad Penal para adolescentes.</t>
  </si>
  <si>
    <t>En este mes se radicación 90 informes enviados hacia las 18 defensorías y los 8 juzgados de conocimiento del SRPA, y el trámite de más de 250 solicitudes atendidas a través de correo electrónico.
Dentro de los requerimientos más solicitados se siguen manteniendo la verificación y consulta sobre posibles cambios de sanciones, la facilitación de espacios para estudios de caso entre defensorías, juzgados y profesionales de los servicios, procesos de traslado de EPS para atención en salud, situaciones de riesgo a nivel familiar e individual y la atención de solicitudes por parte de las defensorías, juzgados y profesionales de los servicios sobre procesos de jóvenes que tenemos a cargo.</t>
  </si>
  <si>
    <t>En el marco del programa de Justicia restaurativa de los centros forjar, se realizó el taller de radio dirigido a las y los jóvenes de Forjar. Así mismo, se realizó el acompañamiento a la entrega de becas
FORGE para los jóvenes pertenecientes al programa de justicia restaurativa. Además, se realizaron las publicaciones en las redes sociales de Distrito joven de las diferentes actividades desarrolladas.</t>
  </si>
  <si>
    <t xml:space="preserve">fortalecimiento de la finalidad restaurativa en el servicio, se han generado articulaciones con entidades privadas, como Quality, ANAFALCO, Casa Limpia entre otras y organizaciones comunitarias, como La Red Agroecológica del Sur, Fundación Dios es Cultura y Casa de la Cultura de Potosí, que favorecen tanto el desarrollo de acciones de reparación en territorio, que permiten la reconstrucción del tejido social, como la vinculación de parte de la población beneficiaria en oportunidades laborales y de formación continua, aportando a la consolidación de su proyecto de vida y la inclusión social de la población beneficiaria y sus redes de apoyo familiar.
</t>
  </si>
  <si>
    <t>En el marco del programa de Justicia restaurativa de los centros forjar, se realizó el Podcast con la Coordinadora del enlace de la Ruta Integral de Atenciones Juveniles del centro Forjar de Ciudad Bolívar, Lo anterior teniendo en cuenta que los centros forjar tienen por objetivo de contribuir a la resocialización de los a jóvenes de Bogotá de 14 a 18 años que hacen parte del Sistema de Responsabilidad Penal para adolescentes.
El porcentaje de jóvenes que egresan del servicio debido al plan de atención integral es de 43% con 116 egresados de los 272 atendidos en la presente vigencia superando con lo establecido en la meta del indicador y demostrando que las modalidades de atención establecidas en los lineamientos técnicos del Instituto Colombiano de Bienestar Familiar establecidas en los centros forjar son efectivas y para las medidas y sanciones del Sistema de Responsabilidad Penal para Adolescentes - SRPA.</t>
  </si>
  <si>
    <t>13/07/2022 No se generan observaciones respecto al análisis presentado en el seguimiento al indicador de gestión. Se deja la siguiente recomendación: se debe adelantar todas las acciones pertinentes para dar cumplimiento a la meta propuesta en el siguiente reporte.</t>
  </si>
  <si>
    <t>Debido a que el indicador es anula, para el reporte con corte a junio no se genera gráfica.</t>
  </si>
  <si>
    <r>
      <rPr>
        <sz val="9"/>
        <rFont val="Arial"/>
        <family val="2"/>
      </rPr>
      <t>En febrero se atendieron 44.054 niñas y niños de primera infancia en las distintas modalidades, lo que equivale a un resultado para el indicador de 73%, es decir, veintisiete (27) puntos porcentuales debajo de la meta mensual del indicador, en razón a los ajustes graduales requeridos para iniciar la operación en jardines infantiles diurnos, nocturnos y casas de pensamiento intercultural; el ingreso progresivo de las niñas y los niños a las unidades operativas y el avance en el registro y activación de participantes en el aplicativo SIRBE.
Así mismo, se continuó la implementación de acciones que promueven la participación de niñas y niños, los procesos de corresponsabilidad con las familias a partir del autocuidado y las gestiones para mantener el número de colaborado</t>
    </r>
    <r>
      <rPr>
        <sz val="9"/>
        <color theme="1"/>
        <rFont val="Arial"/>
        <family val="2"/>
      </rPr>
      <t>res y colaboradoras acorde con la cobertura autorizada y/o ajustada a fin de cumplir los estándares técnicos de calidad para la educación inicial.
Adicionalmente, en el mes de reporte se implementaron el esquema de atención presencial en 258 unidades operativas y el de educación inicial en casa en 8 unidades operativas.
Además, a partir de los convenios suscritos con Cajas de Compensación Familiar se operaron 36 jardines infantiles sociales, los cuales atendieron a las niñas y los niños a través de los siguientes esquemas: presencialidad 35 y educación inicial en casa 1). Por medio de convenios de asociación celebrados con Entidades sin Ánimo de Lucro se atendieron a las y los participantes en 42 jardines infantiles cofinanciados, los cuales brindaron la atención de manera presencial.</t>
    </r>
  </si>
  <si>
    <t>En abril, se atendieron 49.794 niñas y niños de primera infancia en las modalidades jardines infantiles diurnos, nocturnos, casas de pensamiento intercultural y espacios rurales. Lo anterior, equivale a un resultado de 79%, es decir, veintiún puntos porcentuales por debajo de la meta, en razón a los ajustes graduales requeridos para la operación de las modalidades de manera presencial, las dinámicas y los procesos de adecuaciones en las unidades operativas y solicitudes de alimentos, así como la constante rotación y traslado de las familias en el territorio a causa de su condición y la de sus hogares. Se proyecta generar articulaciones con las áreas y dependencias de la entidad a fin de avanzar de manera conjunta en las acciones para aumentar la activación de niñas y niños en las unidades operativas de las modalidades de atención.
En los espacios rurales de Bogotá, la atención de las niñas y los niños se brindó a través de los esquemas presencial y en alternancia, quienes vivenciaron experiencias pedagógicas enmarcadas en los proyectos educativos comunitarios PEC, orientados a la pervivencia de los saberes campesinos - rurales en los cinco territorios rurales. Así mismo, en el marco del mes de la niñez, se realizaron acciones de corresponsabilidad familiar para fortalecer habilidades parentales de crianza amorosa, más juego, estrategia que movilizó otras formas de relacionamiento basadas en el respeto, la escucha, el amor, el acompañamiento al desarrollo infantil y el diálogo como estrategia de respeto.
Adicionalmente, se implementaron los esquemas atención de presencial en 337 unidades operativas y educación inicial en casa en 6 Jardines Infantiles; se operaron a partir de convenios suscritos con Cajas de Compensación Familiar 36 jardines infantiles sociales que atendieron a las niñas y los niños a través de los esquemas: presencialidad 36 y por medio de convenios de asociación celebrados con entidades sin ánimo de lucro se atendieron a las y los participantes en 42 jardines infantiles cofinanciados, los cuales brindaron la atención de manera presencial.</t>
  </si>
  <si>
    <t>En mayo se atendieron 51.014 niñas y niños de primera infancia en las modalidades jardines infantiles diurnos, nocturnos, casas de pensamiento intercultural y espacios rurales. Lo anterior equivale a un resultado de 80%, es decir, veinte puntos porcentuales por debajo de la meta. Esto obedece al aumento gradual de participantes en las modalidades de atención como resultado de las dinámicas de migración de las familias dentro y fuera de la ciudad. Se proyectan acciones de articulación con las subdirecciones locales para la integración social que incentiven el aumento en el número de participantes en la medida en que avanza la vigencia.
En mayo, se mantuvieron los procesos de atención presencial en las unidades operativas teniendo presentes las dinámica operativas, administrativas y logísticas, así como la rotación y el traslado de las familias a otros territorios.
En cuanto a la modalidad de atención espacios rurales, en mayo se realizaron acompañamientos en el esquema presencial a través de actividades vivenciales y experienciales que se centraron en el cuidado y autocuidado personal. Así mismo, en el marco del mes de la familia se desarrollaron actividades orientadas a promover relaciones democráticas con el juego, la literatura, el arte y la exploración del medio; además, se efectuaron con las niñas y los niños actividades que responden a la actualización de la política pública de infancia y adolescencia.
Adicionalmente, en la modalidad jardines infantiles diurnos se implementó la presencialidad en 338 unidades operativas propias y educación inicial en casa en 2 unidades operativas propias; se operaron 36 jardines infantiles sociales a partir de convenios suscritos con Cajas de Compensación Familiar, los cuales atendieron a las niñas y los niños en esquema presencial; y por medio de convenios de asociación celebrados con entidades sin ánimo de lucro se atendieron a las y los participantes en 42 jardines infantiles cofinanciados, los cuales brindaron la atención de manera presencial.</t>
  </si>
  <si>
    <t>En junio se atendieron 50.986 niñas y niños de primera infancia en las modalidades jardines infantiles diurnos, nocturnos, casas de pensamiento intercultural y espacios rurales, lo cual equivale a un resultado de 81%, es decir, diecinueve puntos porcentuales por debajo de la meta. Lo anterior, obedece a la apertura del servicio en presencialidad en todas las unidades operativas y al aumento gradual de participantes en estado “en atención” como resultado de la migración de las familias en el territorio distrital, nacional e internacional. Se proyecta articular procesos de georreferenciación, búsquedas activas, entre otras estrategias para incentivar el ingreso de niñas y niños a las diferentes modalidades para garantizar la atención de calidad en primera infancia.
Por otro lado, en la modalidad espacio rurales se brindó atención a las niñas y los niños de manera presencial en jornada completa en las tres unidades operativas, una vez superadas las enfermedades respiratorias y los casos de varicela que generaron el cierre preventivo del espacio Exploradores Sumapaceños de San Juan de Sumapaz por dos días y su posterior desinfección. En la localidad Ciudad Bolívar en el espacio rural Montaña de Colores se prestó atención presencial en media jornada con refrigerios reforzados.
Adicionalmente, en la modalidad jardines infantiles diurnos se implementó la presencialidad en 336 unidades operativas propias; se operaron 36 jardines infantiles sociales a partir de convenios suscritos con Cajas de Compensación Familiar, en donde se atendieron a las niñas y los niños en esquema presencial; y por medio de convenios de asociación celebrados con entidades sin ánimo de lucro se atendieron a las y los participantes en 42 jardines infantiles cofinanciados, que brindaron la atención de manera presencial.</t>
  </si>
  <si>
    <t>08/07/2022
No se generan observaciones o recomendaciones respecto al análisis presentado en el seguimiento al indicador de gestión.</t>
  </si>
  <si>
    <t>Con corte a marzo, 16.003 niñas y niños de primera infancia presentaron una permanencia mínima de 90 días en las modalidades jardines infantiles, diurnos, nocturnos, casas de pensamiento intercultural y espacios rurales, lo que equivale a un resultado del indicador de 30%, es decir, setenta puntos porcentuales por debajo de la meta del indicador; en razón al ingreso progresivo de niñas y niños durante el primer trimestre de la vigencia y al traslado de las familias en el territorio a causa de su condición económica y de empleo. Se proyecta el aumento de la permanencia en los servicios en la medida en que avanza la vigencia. 
En los jardines infantiles y las casas de pensamiento intercultural se promovieron la participación de las niñas y los niños, y los procesos de corresponsabilidad con las familias a partir del autocuidado y las gestiones para continuar el cumplimiento de los estándares técnicos de calidad para la educación inicial.
Por otro lado, en los espacios rurales se tomaron medidas antropométricas y se hizo seguimiento al esquema de vacunación de manera conjunta con madres, padres y cuidadores; se desarrollaron acciones asociadas con el eje ambiental de los proyectos educativos comunitarios, tales como: la preparación del terreno para la siembra de perejil, cilantro, gladiolos; y en la unidad operativa Montaña de Colores se recogió la cosecha de arvejas con los niños y niñas.</t>
  </si>
  <si>
    <t>En abril, en las modalidades jardines infantiles diurnos, nocturnos, y casas de pensamiento intercultural, se implementó en 337 unidades operativas el esquema de atención presencial y en 6 unidades operativas el esquema educación inicial en casa. Así mismo, se operaron 36 jardines infantiles sociales a partir de convenios suscritos con Cajas de Compensación Familiar, en los cuales se atendieron a las niñas y los niños de manera presencial; y se operaron 42 jardines infantiles cofinanciados por medio de convenios de asociación celebrados con entidades sin ánimo de lucro que brindaron atención a las y los participantes es esquema presencial. Cabe precisar, que la atención brindada a las y los participantes y sus familias contempló la implementación de acciones intencionadas en los componentes nutrición y salubridad, ambientes adecuados y seguros, proceso pedagógico, talento humano y proceso administrativo.
Adicionalmente, en los espacios rurales, se brindó atención a las niñas y los niños en los esquemas presencial y en alternancia. También se generaron experiencias pedagógicas de conformidad con los proyectos educativos comunitarios, las cuales permitieron promover la pervivencia de saberes campesinos y se desarrollaron acciones que promovieron la corresponsabilidad de las familias y el fortalecimiento de habilidades asociadas a la crianza amorosa, el respeto, la escucha, el acompañamiento al desarrollo infantil y el diálogo.</t>
  </si>
  <si>
    <t>En mayo, en las modalidades jardines infantiles diurnos, nocturnos, y casas de pensamiento intercultural, se implementó en 338 unidades operativas propias la atención presencial y en 2 unidades operativas propias el esquema educación inicial en casa. Así mismo, se operaron 36 jardines infantiles sociales a partir de convenios suscritos con Cajas de Compensación Familiar, en los cuales se atendieron a las niñas y los niños de manera presencial; y se operaron 42 jardines infantiles cofinanciados por medio de convenios de asociación celebrados con entidades sin ánimo de lucro que brindaron atención a las y los participantes en esquema presencial. Se precisa, que en la atención brindada en las modalidades se implementaron acciones que materializaron las directrices de los componentes nutrición y salubridad, ambientes adecuados y seguros, proceso pedagógico, talento humano y proceso administrativo.
Adicionalmente, en los espacios rurales, se brindó atención a las niñas y los niños en los esquemas presencial, continuando con el apoyo pedagógicas de conformidad con los proyectos educativos comunitarios, así como, actividades vivenciales y experienciales que se centraron en el cuidado y autocuidado personal; y en el marco del mes de la familia se realizaron actividades orientadas a la promoción de relaciones democráticas, por medio, del juego, la literatura, el arte y exploración.</t>
  </si>
  <si>
    <t>Con corte a junio, 42.988 niñas y niños de primera infancia presentaron una permanencia mínima de 90 días en las modalidades jardines infantiles diurnos, nocturnos, casas de pensamiento intercultural y espacios rurales, lo que equivale a un resultado del indicador de 70%, es decir, treinta puntos porcentuales por debajo de la meta, debido a la migración de las familias en el territorio distrital, nacional e internacional en respuesta a situaciones económicas y sociales. Se proyecta que el número de participantes con permanencia mínima de 90 días en las modalidades aumente en la medida en que avanza la vigencia.
Así mismo, en 336 unidades operativas propias donde funcionan jardines infantiles y casas de pensamiento intercultural se implementó la atención presencial; se operaron 36 jardines infantiles sociales a partir de convenios suscritos con Cajas de Compensación Familiar donde se atendieron a las niñas y los niños de manera presencial; y se operaron 42 jardines infantiles cofinanciados por medio de convenios de asociación celebrados con Entidades sin Ánimo de Lucro donde se brindó atención a las y los participantes en esquema presencial. Los procesos de atención se prestaron en cumplimiento de las condiciones de calidad definidas en el documento estándares técnicos para la calidad de educación inicial en los componentes nutrición y salubridad, ambientes adecuados y seguros, proceso pedagógico, talento humano y proceso administrativo.
Adicionalmente, en los espacios rurales se brindó atención a las y los participantes en el esquema presencial con equipos interdisciplinarios a partir de experiencias pedagógicas de los Proyectos Educativos Comunitarios con enfoques diferencial, de derechos y de género. Así mismo, se realizaron articulaciones en Sumapaz con la ruta de la salud infantil dirigida a las niñas y los niños priorizados, toma de talla y peso a todas y todos; y en Ciudad Bolívar se desarrollaron jornadas de prevención de delitos sexuales a través de la estrategia “La Vaca Clemencia la que previene los delitos sexuales y la violencia”.</t>
  </si>
  <si>
    <t>En abril, se brindó atención a 23.922 gestantes, niñas y niños de primera infancia (estados: en atención, atendido y suspendido) en la modalidad creciendo juntos, lo que equivale a un resultado de 96%, es decir, 4 puntos porcentuales por debajo de la meta del indicador. Lo anterior, obedece al ingreso gradual de las y los participantes a la modalidad durante los primeros meses de la vigencia y al constante cambio de lugar de residencia de las familias; se proyecta la implementación de acciones articuladas con las subdirecciones locales para la integración social que incentiven el ingreso de gestantes, niñas y niños en la modalidad.
Adicionalmente, durante el mes se realizaron encuentros grupales, en casa y de cuidado en el marco del Sistema Distrital de Cuidado, en los cuales se desarrollaron acciones intencionadas asociadas a los componentes salud, desarrollo infantil, nutrición, psicosocial y fortalecimiento comunitario; se efectuó la toma de medidas antropométricos en las y los participantes; se realizó seguimiento a los casos de malnutrición y de presuntas vulneraciones de derechos identificados; y se continuó la articulación con diversas dependencias de la SDIS, Instituciones y Entidades a fin de implementar acciones conjuntas que contribuyan a la garantía de los derechos de gestantes, niñas, niños y sus familias, en el marco de la modalidad creciendo juntos.</t>
  </si>
  <si>
    <t>En mayo se brindó atención a 23.178 gestantes, niñas y niños de primera infancia (estados: en atención, atendido y suspendido) en la modalidad creciendo juntos, lo que equivale a un resultado de 93%, es decir, siete puntos porcentuales por debajo de la meta del indicador. Este comportamiento se presenta por la alta rotación de las familias en los territorios distrital y nacional, y, el ingreso progresivo de participantes a la modalidad; se proyecta continuar acciones de articulación entre nivel central y las subdirecciones locales de integración social que incentiven el ingreso de participantes durante la vigencia.
Las atenciones brindadas a las y los participantes de la modalidad se realizaron a través de encuentros grupales, en casa y de cuidado, en el marco del Sistema Distrital de Cuidado, en los componentes salud y nutrición, psicosocial, fortalecimiento comunitario y desarrollo infantil. Así mismo, se continuó con la segunda toma trimestral de datos antropométricos a participantes en atención, el seguimiento a casos de malnutrición, de presunta vulneración de derechos y acompañamientos en la jornada pedagógica. Adicionalmente, se afianza la articulación con la Fundación Éxito a fin de otorgar bonos canjeables por alimentos a algunas familias vinculadas; se continuó la articulación con las estrategias "Medio acuático" y "Lo que la teta da", así como las acciones participativas en territorio para la formulación de la nueva Política Pública de Infancia y Adolescencia con el equipo Política Pública de Infancia y Adolescencia de la Subdirección para la Infancia.</t>
  </si>
  <si>
    <t>En junio se atendieron 23.215 gestantes, niñas y niños de primera infancia (estados: en atención, atendido y suspendido) en la modalidad creciendo juntos, lo que equivale a un resultado de 93%, es decir, 7 puntos porcentuales por debajo de la meta del indicador. Lo anterior, obedece al ingreso gradual de las y los participantes a la modalidad y al cambio de lugar de residencia de las familias dentro y fuera de la ciudad. Se proyecta continuar la implementación de estrategias y acciones articuladas con las Subdirecciones Locales para la Integración Social que incentiven el ingreso de potenciales participantes.
Así mismo, se continuó el desarrollo de encuentros grupales en casa y de encuentros de cuidado en el marco del Sistema Distrital de Cuidado – SIDICU-. En estos, los equipos interdisciplinares realizaron acciones intencionadas asociadas a los componentes salud y nutrición, desarrollo infantil, fortalecimiento comunitario y  psicosocial; se efectuó la toma de medidas antropométricas del segundo trimestre a cada participante; se hizo seguimiento a los casos de malnutrición identificados por la Dirección de Nutrición y Abastecimiento, así como a los casos de presunta vulneración de derechos identificados en cada territorio; se continuaron las articulaciones intra e interinstitucionales para implementar acciones conjuntas que contribuyan a la garantía de los derechos de gestantes, niñas, niños y sus familias en el marco de la atención brindada en la modalidad creciendo juntos.</t>
  </si>
  <si>
    <t xml:space="preserve">Con corte a marzo, 10.199 gestantes, niñas y niños de primera infancia presentaron una permanencia mínima de 90 días en la modalidad Creciendo Juntos, lo que equivale a un resultado del indicador de 57%, que obedece a la alta flotabilidad de las familias y al ingreso progresivo de las y los participantes a la modalidad durante el primer trimestre de la vigencia; se proyecta el aumento progresivo de participantes a la modalidad en la medida en que avanza la vigencia.
Se precisa que a las y los participantes recibieron bono canjeable por alimentos y se les brindaron atenciones a través del equipo interdisciplinario en los componentes salud y nutrición, psicosocial, fortalecimiento comunitario y desarrollo infantil; para ello, se realizaron encuentros grupales, en casa y de cuidado, estos últimos según las solicitudes recibidas por las y los participantes y por las remisiones de los profesionales que acompañan los diferentes procesos en la modalidad. Adicionalmente, se continuó el seguimiento a los casos de malnutrición (bajo peso o sobrepeso) reportados; y se activaron rutas de atención a presuntas vulneraciones de los derechos de gestantes, niñas y niños. Lo anterior, contribuye a la garantía de los derechos de las y los participantes y permite potenciar su desarrollo integral y la formación a sus familias.                                                                                                                                                                                   </t>
  </si>
  <si>
    <t xml:space="preserve">En abril, en la modalidad creciendo juntos se entregó a las y los participantes bono canjeable por alimentos, se les hizo partícipes de acciones intencionadas asociadas a los componentes salud, desarrollo infantil, nutrición, psicosocial y fortalecimiento comunitario a fin de potenciar el desarrollo de las niñas y los niños y fortalecer en las familias las capacidades para educar, cuidar y proteger; se efectuó seguimiento a los casos de malnutrición por bajo peso o sobrepeso identificados; y se realizaron las gestiones correspondientes para la activación de rutas de atención a presuntas vulneraciones de los derechos de gestantes, niñas y niños.                                                                                                                                                                                   </t>
  </si>
  <si>
    <t>En mayo, en la modalidad creciendo juntos, las y los participantes recibieron atenciones del equipo interdisciplinario en los componentes salud y nutrición, psicosocial, fortalecimiento comunitario y desarrollo infantil; para ello, se desarrollaron encuentros grupales, en casa y de cuidado, estos últimos según las solicitudes recibidas por las y los participantes y por las remisiones de los profesionales que acompañan los diferentes procesos en la modalidad. Adicionalmente, se continuó el seguimiento a los casos de malnutrición (riesgo de desnutrición, desnutrición, sobrepeso, obesidad) reportados; y se activaron rutas de atención a presuntas vulneraciones de los derechos en gestantes, niñas y niños. Lo anterior, contribuye a la garantía de los derechos de las y los participantes y permite potenciar su desarrollo integral y la formación de las familias a fin de fortalecer sus capacidades para educar, cuidar y proteger.</t>
  </si>
  <si>
    <t>Con corte a junio, 15.464 gestantes, niñas y niños de primera infancia presentaron una permanencia mínima de 90 días en la modalidad creciendo juntos, lo que equivale a un resultado del indicador de 75%, en virtud de los cambios de lugar de residencia de las familias o el retorno a su ciudad o país de procedencia. Se reconoce un aumento en el número de participantes atendidos y se proyecta que en el tercer trimestre se incremente el número de participantes con permanencia mínima de 90 días por las articulaciones intra e interinstitucionales.
Adicionalmente, se entregaron bonos canjeables por alimentos los cuales se proyecta garantizar para el próximo mes; se brindó atención a cada participante a través del equipo interdisciplinario en los componentes desarrollo infantil, salud y nutrición, psicosocial y fortalecimiento comunitario, en los encuentros grupales, en casa y de cuidado; para estos últimos se tuvieron en cuenta las solicitudes recibidas por las y los participantes durante los encuentros y las remisiones de los profesionales que acompañan los diferentes procesos en la modalidad. Se hizo seguimiento a los casos de malnutrición (bajo peso o sobrepeso) reportados por la Dirección de Nutrición y Abastecimiento, así como a los casos de presuntas vulneraciones de derechos a gestantes, niñas y niños reportados.</t>
  </si>
  <si>
    <t>En abril se atendieron 505 gestantes, niñas y niños de primera infancia en la modalidad crecemos en la ruralidad lo que equivale a un resultado de 94%, es decir, seis puntos porcentuales por debajo de la meta. Lo anterior obedece al constante cambio de residencia de las familias a lo amplio del territorio distrital y nacional en respuesta a sus condiciones socioeconómicas y a las fluctuaciones que presenta la asistencia de participantes los primeros meses de las vigencias. Se proyecta la implementación de acciones articuladas con las Subdirecciones Locales para la Integración Social que permitan incentivar el aumento de participantes en la modalidad crecemos en la ruralidad.
Así mismo, se precisa que durante el mes se acompañaron a las y los participantes a través de atenciones en el esquema presencial, superando el reto posterior a la pandemia de generar confianza en ellas, ellos y sus familias; se implementaron acciones que permitieron estar vigilantes ante la presencia de situaciones puntuales relacionadas con la salud y el aspecto psicosocial; se fortaleció la corresponsabilidad familiar; se realizó homenaje a la niñez rural por medio de actividades que promovieron la crianza amorosa con el juego; se propiciaron experiencias pedagógicas y psicosociales asociadas con la crianza amorosa a fin de fortalecer vínculos afectivos familiares y comunitarios, así como la promoción de la transformación de creencias y prácticas que naturalizan la violencia, y reafirmar el compromiso de los adultos en la garantía de entornos amorosos y seguros para la primera infancia.</t>
  </si>
  <si>
    <t>En mayo se atendieron 491 gestantes, niñas y niños de primera infancia en la modalidad crecemos en la ruralidad, lo que equivale a un resultado de 91%, es decir, nueve puntos porcentuales por debajo de la meta del indicador. Lo anterior, obedece a la alta rotación de participantes en los territorios rurales por situaciones como: cambio de territorio, ofertas laborales, situaciones de salud, educación y socioeconómicas; se proyecta la búsqueda activa y articulada con profesionales de la modalidad y las Subdirecciones Locales de Integración Social que estimulen el aumento de participantes en la modalidad.
Así mismo, en el marco de la formulación de la Política Pública de Infancia y Adolescencia, se acompañaron a las niñas y los niños rurales a través de actividades lúdicas que permitieron desarrollar diálogos prospectivos a fin recoger las voces de la primera infancia, encaminadas a vivenciar el juego amoroso y el cuidado para vivir una primera infancia feliz. Así mismo, se realizaron acompañamientos familiares a través de experiencias pedagógicas orientadas a visibilizar en la familia y comunidad el tema de cuidado y autocuidado, protección y promoción de los derechos de las niñas y los niños, promoviendo la integración familiar como escenario de cuidado.</t>
  </si>
  <si>
    <t>En junio se atendieron 509 gestantes, niñas y niños de primera infancia en la modalidad crecemos en la ruralidad, lo que equivale a un resultado de 94%, es decir, seis puntos porcentuales por debajo de la meta del indicador, en razón a diferentes situaciones de carácter social y económico presentadas en las dinámicas familiares de las y los participantes de la modalidad y en el contexto territorial.
Así mismo, se precisa que durante este periodo se realizaron actividades orientadas al desarrollo de experiencias pedagógicas con enfoque diferencial y de género con la participación de las familias campesinas rurales. Así mismo, con el acompañamiento de los equipos interdisciplinarios se lograron vivenciar experiencias pedagógicas comunitarias en el marco del mes de la familia a fin de visibilizar los derechos, en articulación con la Secretaría Distrital de Salud y la Subdirección para la Familia de la entidad.</t>
  </si>
  <si>
    <t>Con corte a marzo, 342 niñas y niños de primera infancia presentaron permanencia de 90 días en la modalidad Crecemos en la Ruralidad, lo cual equivale a un resultado del indicador de 56% en razón a la alta rotación de las y los participantes ocasionada por la llegada de familias migrantes que ingresan y egresan a la modalidad con frecuencia.
Así mismo, en la modalidad se brindaron a las y los participantes las atenciones en el marco de los proyectos educativos comunitarios PEC, los cuales se orientan a la supervivencia de los saberes rurales - campesinos en los cinco territorios rurales de la ciudad, a partir de los esquemas presencial y en alternancia. Adicionalmente, las atenciones interdisciplinarias a niñas, niños y gestantes se promovieron hábitos de vida saludable, física y emocional. Así mismo, actividades para las y los cuidadores con movilizaciones sociales orientadas a acciones lúdicas y artísticas de respiro en el marco del día internacional de los derechos de las mujeres, en especial las mujeres rurales – campesinas, que se centraron en el enfoque de género a fin de promover la transformación de imaginarios entre hombre y mujeres.</t>
  </si>
  <si>
    <t xml:space="preserve">En abril, las gestantes, niñas y niños que participan en la modalidad crecemos en la ruralidad, en los territorios rurales ubicados en las localidades de Suba, Chapinero, Santafé, Usme, Ciudad Bolívar y Sumapaz, se atendieron de manera presencial superando situaciones del clima que afectaron la salud de las y los participantes, así como de las y los profesionales. Se realizaron actividades para fortalecer hábitos de vida saludables a través de recetas infantiles, tales como, pastel de zanahoria, ensaladas de frutas y verduras. Adicionalmente, las familias rurales participaron de eventos lúdicos y juegos que se realizaron en articulación con otras entidades a fin fortalecer y generar habilidades parentales en madres, padres, cuidadoras y cuidadores que permitan la construcción de relaciones horizontales en la familia y la comunidad, así como incorporar aprendizajes sociales y emocionales, y concertar y comunicar asertivamente sentimientos y emociones.
</t>
  </si>
  <si>
    <t>En mayo, las niñas, los niños y las gestantes rurales que participan en la modalidad crecemos en la ruralidad fueron acompañadas en el esquema de presencialidad en cinco territorios ubicados en las localidades Suba, Chapinero, Santafé, Usme, Ciudad Bolívar y Sumapaz. Estos acompañamientos estuvieron orientados a partir de experiencias pedagógicas, psicosociales y nutricionales que permiten fortalecer el proceso de desarrollo según las necesidades en la primera infancia rural de manera diferencial.
Así mismo, se precisa que, en el marco de la conmemoración del día de la familia, Ley 1257 de 2017, la modalidad crecemos en la ruralidad, desarrolló actividades en articulación con la Subdirección para la Familia, IDARTES, SUBRED SUR a fin de generar experiencias pedagógicas a través de actividades, como: picnic rural, festivales de crianza y cuidado,  espacios de cuidado y autocuidado, que convocaron a las familias a dialogar entorno a la crianza y cuidado con amor, como una estrategia pedagógica que incentivan la generación de habilidades para la construcción de relaciones horizontales para la vida, encaminadas a la escucha, el respeto, la conciliación familiar, la transformación de relaciones de equidad de género y otros aspectos del entorno familiar.</t>
  </si>
  <si>
    <t>Con corte a junio, 472 niñas, niños y gestantes presentaron una permanencia mínima de 90 días en la modalidad crecemos en la ruralidad, lo cual equivale a un resultado de 70%, en razón a la alta rotación de las familias de las y los participantes en los territorios rurales, en respuesta a situaciones económicas, laborales, educativas y de tránsito por migración en algunos casos. Se proyecta que las niñas, niños y gestantes con permanencia mínima de 90 días en la modalidad aumenten de manera progresiva, en la medida en que avanza la vigencia.
Así mismo, se precisa que se realizaron actividades con las familias de las niñas y los niños en el marco de la conmemoración del día de las campesinas y los campesinos, con las cuales se visibilizó a través de transmisión cultural el arduo trabajo en el sector agrícola de Bogotá de las mujeres y los hombres del campo y se les rindió un homenaje. 
De manera paralela, se generaron articulaciones con la Secretaría Distrital de Salud para la toma de talla y peso de las niñas, los niños y gestantes; por otra parte, se desarrollaron jornadas de prevención de delitos sexuales y violencia, manejo de emociones y promoción de estilo de vida saludable.</t>
  </si>
  <si>
    <t>Con corte a febrero, 121 niñas, niños y adolescentes atendidos en las modalidades centros amar diurnos y nocturnos culminaron el plan de atención, lo que implica que dichos participantes están fuera de riesgo asociado al trabajo infantil ampliado; lo anterior equivale a un resultado del indicador de 42% debido al retorno progresivo de las y los participantes a la atención presencial en los Centros Amar, dado que ello posibilita la continuación de los procesos de culminación del plan de atención integral.
Se precisa que el proceso de atención integral se brindó a través de los componentes: atención psicosocial, desarrollo pedagógico, nutrición y salubridad y gestión para la articulación del modelo de atención integral; lo anterior, es posible por el trabajo interdisciplinario y complementario de los profesionales de los centros amar, efectuado a fin de garantizar los derechos a las niñas, niños y adolescentes y retirarlos de los riesgos asociados al trabajo infantil ampliado. Así mismo, en dicho mes se presentaron algunos retiros voluntarios e inasistencias prolongadas debido al incremento en el cambio de domicilio de las familias y a factores asociados a la baja corresponsabilidad y agenciamiento.</t>
  </si>
  <si>
    <t>Con corte a abril se atendieron 129  niños, niñas y adolescentes en las modalidades centros amar diurnos y nocturnos quienes culminaron el plan de atención integral, lo cual equivale a un resultado de 40%, es decir, diez puntos porcentuales por debajo de la meta. Lo anterior, obedece al constante cambio de lugar de residencia de las familias en el territorio nacional. Se proyecta la implementación de acciones que incentiven la culminación del plan de atención de la modalidad centros amar diurnos y nocturnos.
Así mismo, se precisa que en el marco de la conmemoración de la niñez, los centros amar se unieron a la fiesta nacional a través de la invitación realizada por la corporación juego y niñez, donde se realizaron 13 festivales para convocar a las familias a vivir y hablar de la crianza amorosa más juego, en estas jornadas participaron más de 300 familias y 500 niñas, niños y adolescentes. Así mismo, en cumplimiento de la Ley 2089 de 2021 “por medio de la cual se prohíbe el uso del castigo físico, los tratos crueles, humillantes o degradantes y cualquier tipo de violencia como método de corrección contra niñas, niños y adolescentes y se dictan otras disposiciones”, los centro amar acompañaron acciones de sensibilización mediante diferentes metodologías para que las familias conozcan la ley y la implementen.
Además, en dos unidades operativas se continuó la atención no presencial debido a reparaciones en la infraestructura, adquisición de elementos de dotación de cocina y los procesos de entrega de alimentos por la Dirección de Nutrición y Abastecimiento. Los centros de San Cristóbal y Usaquén continuaron brindando la atención en alternancia tres días a la semana con entrega de refrigerios y actividades extramurales. 
Así mismo, en los Centros Amar se generaron las siguientes acciones:
1. Prevención y fortalecimiento de las relaciones familiares, reforzando lazos de amor y crianza asertiva entre madres, padres, hijas e hijos.
2. Se implementaron metodologías alternativas que modifican pautas de crianza, promoviendo el juego como herramienta de diversión y disfrute de tiempos de calidad.
3. Se mitigó el riesgo de trabajo infantil ampliado dando garantía al Artículo 30 de la convención; derecho a la recreación, participación en la oferta cultural y las artes, permitiéndoles a niñas, niños y adolescentes desarrollar actividades propias de su ciclo vital, a partir de juegos al aire libre, potenciando sus capacidades.
4. Se planearon acciones en el marco de las manzanas de cuidado y escuelas para los cuidadores de: deportes, música, danza, artes y juego.
5. Se fomentó la diversidad cultural, el buen trato y la comunicación asertiva, fortaleciendo el esquema corporal, potenciando habilidades y destrezas, las cuales permitieron promover el desarrollo integral de niñas, niños y adolescentes.
6. Se sensibilizó a los participantes acerca de la discapacidad y se brindó orientación vocacional permitiendo el acercamiento a un ambiente laboral simulado y el conocimiento de hábitos y competencias laborales.
7. Se permitió el intercambio de saberes entre niñas, niños y adolescentes de la modalidad y las personas con discapacidad promoviendo la comprensión y la sensibilización en torno a la discapacidad y el acercamiento a un ambiente laboral simulado.</t>
  </si>
  <si>
    <t>En mayo, las niñas, niños y adolescentes atendidos en las modalidades centros amar diurnos y nocturnos participaron en actividades asociadas a los cuatro componentes de atención, saber: (i) acompañamiento psicosocial, (ii) desarrollo pedagógico, (iii) nutrición y salubridad  y  (iv) gestión para la articulación, garantizando un procesos de calidad que permite erradicar situaciones o riesgos de trabajo infantil con la participación activa y corresponsabilidad de las familias, madres, padres, cuidadoras  y cuidadores.
Lo anterior, según los procesos de atención y las causales de egreso definidas en la Resolución 0509 del 2021, las cuales son: 
1. Niña o niño que supere la edad establecida para el servicio, diecisiete (17) años, once (11) meses y veintinueve (29) días.
2. Finalización del proceso de atención.
3. Retiro voluntario manifestado libre y expresamente por escrito.
4. Inasistencia injustificada superior a diez (10) días de manera continua o discontinua, en un periodo de dos (2) meses.
5. Fallecimiento de la niña, niño o adolescente.
6. Cuidador(a) de la niña, el niño o adolescente que incurre en incumplimiento del acuerdo de corresponsabilidad.
7. Medida de protección por restablecimiento de derechos.
8. Traslado del lugar de residencia de la niña, niño o adolescente a municipio fuera de Bogotá.
Cabe precisar, que en el mes que se reporta las causales de egreso han sido: 56 por finalización del proceso de atención, 57 por retiro voluntario, 4 por incumplimiento de acuerdos de corresponsabilidad y 1 por remisión, para un total de 118 egresos de participantes.
Esto evidencia que si bien el objetivo del servicio es brindar una atención integral de calidad que permita la superación de la problemática con una finalización del proceso de atención, en algunos casos las circunstancias familiares y sociales afectan los procesos de atención y su culminación; sin embargo, las niñas, niños y adolescentes que participan en la modalidades de atención cuentan con espacio protector y la garantía de una alimentación que suple las necesidades nutricionales según la edad. Así mismo, se aclara que los retiros voluntarios se presentan en familias con alta vulnerabilidad habitacional y socioeconómica, que los obliga a la constante movilidad en el Distrito (cambio de barrio) y en el territorio nacional (alta movilidad entre ciudades).</t>
  </si>
  <si>
    <t>Con corte a junio, 78 niñas, niños y adolescentes atendidos en las modalidades centros amar diurnos y nocturnos culminaron el plan de atención integral, lo que equivale a un resultado de 39%, es decir, once puntos porcentuales debajo de la meta del indicador que obedece al incremento de egresos por los criterios: inasistencias injustificadas y retiros voluntarios, por la poca corresponsabilidad de las familias y sus dificultades para retornar a los hábitos y rutinas después de la pandemia, así como al cambio de sus lugares de residencia al interior o exterior de la ciudad. Se proyecta continuar la implementación de acciones que incentiven la culminación del plan de atención y el reconocimiento del acuerdo de corresponsabilidad a través de la sensibilización acerca de los aportes del acompañamiento nutricional, psicosocial y pedagógico a la garantía de los derechos de las niñas, niños y adolescentes.
Adicionalmente, se implementaron en las modalidades centros amar diurnos y nocturnos acciones intencionadas para fortalecer las capacidades y habilidades de las niñas, los niños y adolescentes desde el incentivo a la creatividad, el desarrollo y las actividades recreativas y deportivas que inciden en la reducción de la vulneración de sus derechos.
Así mismo, se conmemoró el día mundial contra el trabajo infantil a partir del desarrollo de acciones distritales que permitieron la movilización social y comunitaria, y el reconocimiento del trabajo infantil como un intolerable social que es necesario abordar a partir de escenarios de protección que garanticen a las niñas, los niños y adolescentes una vida plena y acorde con su edad.
Cabe precisar que el número total de niñas, niños y adolescentes en estado "Atendido" en el período reportado en el denominador disminuyó en relación con los bimestres anteriores debido a la implementación de estrategias para identificar y egresar a los participantes que cumplieron el proceso de atención durante el periodo comprendido entre enero y abril, al ingreso de participantes que inician su proceso de atención y a la contratación progresiva del talento humano de las modalidades.</t>
  </si>
  <si>
    <t xml:space="preserve">En abril, se desarrollaron con las unidades operativas de la subdirección para la Infancia, dos encuentros de la primera sesión del ciclo de cualificación de la estrategia atrapasueños, con la participación de las responsables de 40 unidades operativas. Esta primera sesión del ciclo de cualificación se denominó Senderos de Esperanza, consistió en la generación de un espacio de reflexión a partir de una experiencia simbólica relacionada con los procesos pedagógicos, artísticos y psicosociales que se implementan en la estrategia Atrapasueños, a fin de fortalecer acciones colectivas que promuevan la construcción de paz en los territorios.
Así mismo, se realizó un encuentro de la segunda sesión del ciclo de cualificación, denominado Hilando Memorias, en el cual se generó una experiencia simbólica a través de procesos pedagógicos, artísticos y psicosociales, donde se  fortalecieron acciones colectivas que promueven la construcción de paz en diferentes contextos, donde se contó con la participación de docentes de 22 unidades operativas de la dependencia.
Adicionalmente, se realizaron cinco laboratorios denominados Activando mi Memoria a partir de la generación de un espacio donde niñas y niños activaron su memoria con la exploración de objetos y sonidos cotidianos de su hogar a fin de evocar recuerdos como parte importante de sus historias de vida.
Además, se precisa que las acciones enunciadas se realizaron en las localidades Santa Fe, Fontibón, Suba y Engativá.
</t>
  </si>
  <si>
    <t>En mayo, una (1) unidad operativa de la Subdirección para la Infancia se cualificó  a través de un ciclo de siete sesiones, por la estrategia atrapasueños, para la atención de niñas, niños y adolescentes victimas y afectados por el conflicto armado; lo anterior, equivale a un resultado del indicador de 0,2%,  el cual aumentará de manera gradual durante la vigencia en la medida en que se avance con el desarrollo de las sesiones que integran el ciclo de cualificación; se proyecta incentivar a la totalidad de unidades operativas que iniciaron el ciclo para culminarlo e iniciar nuevos ciclos de cualificación.
Así mismo, se precisa que se desarrollaron 4 sesiones en las cuales se continuó el encuentro Hilando memorias donde se generó una experiencia simbólica a través de procesos pedagógicos, artísticos y psicosociales que contribuyeron al fortalecimiento de acciones colectivas a fin de promover la construcción de paz en diferentes contextos; en estos participaron profesionales de 23 unidades operativas de la Subdirección para la Infancia.
De igual manera, se desarrollaron 3 encuentros de laboratorios de paz. El primero denominado “Activando mi Memoria” que busca fomentar en las niñas y los niños ejercicios de memoria por medio de sonidos asociados a los espacios donde transcurre su vida, donde participaron 33 unidades operativas. 
El segundo encuentro, se denominó “Árbol del recuerdo” en el cual se implementó el eje de duelo y vida desde el reconocimiento de los miedos y tristezas que han desarrollado las niñas y los niños y se busca la resignificación por medio de estrategias pedagógicas y psicosociales que permiten su reconocimiento para propiciar una transformación, donde participaron 23 unidades operativas.
Y el tercer encuentro se denominó “El poder de la PAZ” en el cual se generó un espacio de participación y reflexión, donde niñas y niños, por medio del juego y la lúdica, reconocen al otro como sujetos de paz, donde participaron 17 unidades operativas.
Así mismo, se desarrollaron encuentros transversales denominados “Palabras dulces y cuidado emocional” y “Consiéntete” con las agentes educativas. 
Se precisa, que las acciones enunciadas, se desarrollaron en las localidades Santa Fe, Fontibón, Suba y Engativá.</t>
  </si>
  <si>
    <t>En junio, dieciséis (16) unidades operativas de la Subdirección para la Infancia se cualificaron a través de un ciclo de siete sesiones, por la estrategia atrapasueños, para la atención de niñas, niños y adolescentes víctimas y afectados por el conflicto armado; De manera acumulada, se tienen 17 unidades operativas cualificadas lo que equivale a un resultado del indicador de 4%,  el cual aumentará de manera gradual durante la vigencia en la medida en que se avance con el desarrollo de las sesiones del ciclo de cualificación; cabe precisar que la unidad operativa Laches de la localidad Santa fe reprogramó su participación en el último encuentro debido a un cruce con una actividad para la cual no se contaba con otro espacio para desarrollar, según refirió la coordinadora. Se dejó acta con registró de la situación.
En junio se continuó el desarrollo de los tres (3) laboratorios de paz propuestos en las unidades operativas generando espacios de reflexión donde niñas y niños reconocieron miedos y tristezas desde el juego y la lúdica. Así mismo, identificaron la importancia de construir paz desde los diferentes escenarios.
Adicionalmente, se desarrollaron encuentros con las madres y los padres de las niñas y los niños que participaron en los laboratorios denominados “Palabras dulces” donde se generó un espacio de reflexión en torno a la comunicación asertiva y afectuosa en el sistema familiar, como estrategia protectora en la primera infancia que aporta a la reconstrucción de la paz, en los cuales se contó con la participaron 21 unidades operativas.
Por otra parte, se iniciaron con las maestras los encuentros de cuidado emocional denominados ¡Consiéntete! en donde ellas identificaron herramientas para su autocuidado en diferentes jornadas; así mismo, se propició un espacio tranquilo que les permitió concentrarse y dedicarse tiempo de calidad a sí mismas. Para esta actividad se contó con la participación de 19 unidades operativas.</t>
  </si>
  <si>
    <t>En abril, en cumplimiento de las medidas para reducir el contagio de la COVID-19 y avanzar en el regreso a la presencialidad direccionado por la SDIS,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de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bases de datos.
• Participación en espacios intersectoriales con la generación de aportes técnicos.
•  Seguimiento de los Grupos de apoyo a la Lactancia Materna (GALM), por parte del equipo de lactancia materna, incentivando la participación de GALM masculinos para visibilizar el rol masculino en la promoción de la lactancia materna. En abril se realizaron las primeras reuniones de GALM en la zona rural de Usme.
• Acompañamiento a las salas amigas de la familia lactante en los entornos vida cotidiana, laboral, comunitario e institucional.
• Se dio continuidad a las mesas de trabajo entre la Subdirección para la Infancia y la Subdirección de Nutrición a fin de actualizar los documentos técnicos de reconocimiento y actualización del reconocimiento de las salas amigas de la familia lactante según la normatividad vigente en la materia.</t>
  </si>
  <si>
    <t>En mayo, en cumplimiento de las medidas para reducir el contagio de la COVID-19 y avanzar en el regreso a la presencialidad direccionado por la Entidad, el equipo lactancia materna continuó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por parte del equipo de lactancia materna, incentivando la participación de GALM masculinos para visibilizar el rol masculino en la promoción de la lactancia materna; se articuló con los hombres participantes de los colectivos masculinos avanzando en los pasos para conformar GALM masculinos.
• Acompañamiento a las salas amigas de la familia lactante en los entornos vida cotidiana, laboral, comunitario e institucional.
• Se dio continuidad a las mesas de trabajo entre la Subdirección para la Infancia y la Subdirección de Nutrición a fin de actualizar los documentos técnicos de reconocimiento, sostenimiento y actualización del reconocimiento de las salas amigas de la familia lactante en los entornos institucional, laboral y comunitario según la normatividad vigente en la materia.</t>
  </si>
  <si>
    <t>En junio, el equipo de Lactancia Materna continuó con el desarrollo virtual y presencial de las acciones que se enuncian a continuación:
•  Jornadas virtuales y presenciales de cualificación en lactancia materna y alimentación infantil saludable con el talento humano (profesionales psicosociales, salud, educación a primera infancia, técnicos en educación a primera infancia, entre otros) de entidades laborales, jardines infantiles SDIS y jardines infantiles privados.
• Acompañamiento telefónico a unidades operativas que atienden niñas y niños de primera infancia en entornos de vida cotidiana.
• Solución virtual y presencial de inquietudes generadas en familias usuarias de las salas amigas de la familia lactante en relación con la práctica de la lactancia materna.
• Consejerías telefónicas en lactancia materna y alimentación infantil saludable a familias usuarias de salas amigas de la familia lactante.
• Registro de información de acompañamientos telefónicos realizados por localidad en las bases de datos del equipo.
• Participación en espacios intersectoriales con la generación de aportes técnicos.
•  Seguimiento de los Grupos de apoyo a la lactancia materna (GALM), por parte del equipo de lactancia materna, incentivando la participación de GALM masculinos para visibilizar el rol masculino en la promoción de la lactancia materna; se articuló con los hombres participantes de los colectivos masculinos avanzando en los pasos para conformar GALM masculinos.
• Acompañamiento a las salas amigas de la familia lactante en los entornos vida cotidiana, laboral, comunitario e institucional.
• Se dio continuidad a las mesas de trabajo entre la Subdirección para la Infancia y la Subdirección de Nutrición a fin de actualizar los documentos técnicos de reconocimiento, sostenimiento y actualización del reconocimiento de las salas amigas de la familia lactante en los entornos institucional, laboral y comunitario según la normatividad vigente en la materia.
• En el marco de la estrategia salas amigas de la familia lactante, se avanza de manera gradual en los procesos de dotación de neveras, termómetros y demás elementos necesarios las salas amigas, para lo cual se ha generado articulación con el área de dotaciones de la Subdirección para la Infancia.
• Durante el mes de reporte se han ido terminando de manera progresiva los contratos de las profesionales del equipo lactancia materna y, en esta medida, se ha avanzado gradualmente en el trámite del proceso de su contratación. Así mismo, en relación con la implementación de la Resolución 2423 de 2018 según la cual las Subdirecciones Locales para la Integración Social deben contar con una sala amiga de la familia lactante, la Subdirección de Plantas Físicas junto con el equipo de Lactancia Materna ha avanzado en la gestión de las visitas a los espacios para el cumplimiento de lo especificado en dicha norma.</t>
  </si>
  <si>
    <t>En febrero, 75 jardines infantiles privados fueron asesorados técnicamente, lo que equivale a una ejecución de 5%, en razón a que la asesoría técnica se dirigió a responder la demanda presentada a la fecha, es decir, al talento humano de los jardines infantiles que había efectuado su solicitud en diciembre y enero.
Cabe precisar, que en el periodo de reporte se diseñaron e implementaron espacios de asesoría técnica especializada a los cuales se convocaron a los representantes de los jardines infantiles privados que realizaron solicitudes entre diciembre de 2021 y enero de 2022. Dichas solicitudes, se categorizaron por las temáticas que corresponden a necesidades para la adecuada implementación de las condiciones de bioseguridad actualizadas por el Ministerio de Salud y Protección Social y que buscan garantizar el regreso seguro de las niñas y los niños a la atención presencial.</t>
  </si>
  <si>
    <t>Con corte a marzo, un total de 141 jardines infantiles privados inscritos en el Sistema de Información y Registro de Servicios Sociales se han asesorado técnicamente, lo que equivale a un resultado del indicador de 10%, en razón a que la participación voluntaria de estos en los espacios de asesoría aumenta de manera progresiva en la medida en que se estabilizan aspectos logísticos y operativos asociados a la atención de las niñas y los niños.
Se generaron de manera progresiva espacios de asesoría técnica presencial y recobrar estos escenarios produjo un incremento en la participación de los equipos de trabajo de los jardines infantiles privados, quienes durante el primer trimestre de la anualidad, priorizaron sus acciones en la organización de las condiciones de cada componente de atención, que permite brindar a niñas, niños y familias un servicio de calidad, que a su vez debe continuar garantizando condiciones de bioseguridad y entornos protectores a la primera infancia.</t>
  </si>
  <si>
    <t>Con corte a abril, un total de 172 jardines infantiles privados inscritos en el Sistema de Información y Registro de Servicios Sociales se han asesorado técnicamente, lo que equivale a un resultado de 13%, es decir, doce puntos porcentuales por debajo de la meta. Lo anterior obedece a las necesidades identificadas en la atención por los equipos de trabajo de los jardines infantiles privados de conformidad con las condiciones de calidad establecidas en el documento Estándares Técnicos para la calidad de la Educación Inicial. Se proyecta como acción de mejora puntualizar por componente las situaciones que requieren claridad a fin de ajustar, actualizar o elaborar los documentos necesarios para dar cumplimiento a lo definido en los estándares, así como realizar las adecuaciones necesarias en la infraestructura.
Así mismo, en el mes se planeó el ejercicio de autoevaluación que los jardines infantiles privados deben realizar a partir de los resultados obtenidos en la aplicación del formato Instrumento Único de Verificación, por el área de Inspección y Vigilancia de la entidad en las visitas de verificación de condiciones, a fin de propiciar un escenario de asesoría técnica generado a partir del reconocimiento de los aspectos técnicos y operativos que están en cumplimiento y aquellos que se requieren subsanar para garantizar la seguridad y la calidad en la atención que los jardines infantiles privados brindan a las niñas, los niños y sus familias. Adicionalmente, durante el mes se brindó asesoría técnicas en los diferentes componentes del documento Estándares Técnicos para la calidad de la Educación Inicial en respuesta a la demanda generada por los jardines infantiles privados de la ciudad.</t>
  </si>
  <si>
    <t>Con corte a mayo, un total de 199 jardines infantiles privados inscritos en el Sistema de Información y Registro de Servicios Sociales se han asesorado técnicamente, lo cual equivale a un resultado del indicador de 15%, es decir, diez puntos porcentuales por debajo de la meta; dicho aumento obedece a que durante el mes de reporte se implementó la nueva metodología de asesoría técnica a cargo de la Subdirección para la Infancia; se proyecta intensificar su difusión para incentivar la participación de los jardines infantiles privados de la ciudad.
Se precisa que la nueva metodología tiene como propósito ofertar a las personas naturales y jurídicas que prestan el servicio de educación inicial con enfoque de atención integral a la primera infancia, ciclos de fortalecimiento técnico, el cual integra diferentes núcleos temáticos que se consideran fundamentales en cada uno de los componentes en los que se estructuran los Estándares Técnicos para la Calidad de la Educación Inicial. Esta propuesta de ciclo, se basa en una organización temática que se desarrolla de forma completa cada mes, de manera que quienes participan en este, podrán fortalecer de manera profunda, intensiva, estructurada y coherente, conocimientos basados en los referentes técnicos, esto  implica la implementación de un proceso compuesto por cuatro o cinco sesiones en las cuales es fundamental la participación continua de quienes se inscriben según las necesidades identificadas en sus escenarios de atención. En el mes de reporte el equipo fortalecimiento técnico programó y desarrolló los ciclos “El saber pedagógico y su incidencia en educación inicial” y "Ambientes adecuados y seguros".</t>
  </si>
  <si>
    <t>Con corte a junio, un total de 204 jardines infantiles privados inscritos en el Sistema de Información y Registro de Servicios Sociales han sido asesorados técnicamente, lo cual equivale a un resultado de 20%, es decir, cinco puntos porcentuales por debajo de la meta, que obedece al retorno a la presencialidad y a la superación de la situación de emergencia ocasionado por la pandemia de la COVID-19 en el territorio nacional y distrital.
Cabe precisar que en el mes del reporte finalizan los ciclos iniciados en mayo: "El saber pedagógico y su incidencia en educación inicial" y "Ambientes adecuados y seguros", cada uno con un total de cinco sesiones que permitieron desarrollar procesos de aprendizaje continuos, articuladores de conceptos y experiencias que conducen al análisis de lo implementado y a la posibilidad certera de generar transformación en las acciones que se proponen a las niñas y los niños.
Es importante señalar que las percepciones y la evaluación generada por las y los participantes resaltan encontrarse con espacios reflexivos y reconocedores de las prácticas y las realidades que circundan a los equipos de trabajo, donde se ahonda en el sentido de los principios señalados en documentos orientadores como el Lineamiento Pedagógico y Curricular para la Educación Inicial en el Distrito, los referentes técnicos y demás literatura que parte de los enfoques y han aportado a la construcción de la educación inicial en el Distrito.</t>
  </si>
  <si>
    <t>Con corte a abril se brindó atención a 11.563 gestantes, niñas y niños de primera infancia en las modalidades jardines infantiles diurnos (incluyendo horario adicional), nocturnos y creciendo juntos con recursos del plan de rescate social; lo que equivale a un resultado de 55%, es decir, cuarenta y cinco puntos porcentuales por debajo de la meta del indicador. Lo anterior, obedece a la identificación y vinculación progresiva de las gestantes, niñas y niños vulnerables de la ciudad y en especial de familias que se han visto afectadas en sus condiciones socioeconómicas, culturales y familiares por los efectos adversos de la Pandemia de la Covid-19. Se proyecta la generación de acciones articuladas con las localidades que permitan avanzar en el proceso de identificación de la población e incentivar el incremento en la vinculación de participantes.
Así mismo, se continuó el despliegue de una oferta flexible y diferencial, que responde a las realidades territoriales y a las necesidades de las familias, en las modalidades de atención jardines infantiles diurnos, nocturnos y creciendo juntos, dirigida a contribuir al desarrollo integral de niñas y niños a partir de los componentes pedagógico, nutricional con apoyo alimentario de calidad y en oportunidad, cuidado calificado y promoción de la corresponsabilidad de las familias a fin de contribuir a la garantía de los derechos de las y los participantes.</t>
  </si>
  <si>
    <t>Con corte a mayo se brindó atención a 15.080 gestantes, niñas y niños de primera infancia en las modalidades jardines infantiles diurnos (incluyendo horario adicional), nocturnos y creciendo juntos con recursos del plan de rescate social, lo cual equivale a un resultado del indicador de 72%, es decir, veintiocho puntos porcentuales por debajo de la meta. Este aumento es resultado de la identificación y vinculación progresiva de gestantes, niñas y niños vulnerables de la ciudad, en especial de familias afectadas en sus condiciones socioeconómicas, culturales y familiares por los efectos adversos de la pandemia de la Covid-19. Para seguir avanzando, se proyecta continuar fortaleciendo la articulación entre el nivel central y los operadores, compartiendo bases de datos de personas identificadas, a partir de las cuales se contactarán a las familias con el fin de incentivar la vinculación de participantes, así como, las estrategias propias que vienen desarrollando cada uno de los operadores.
Así mismo, se precisa, que la atención brindada a las y los participantes de jardines infantiles diurnos (incluyendo horario adicional), nocturnos y creciendo juntos con recursos del plan de rescate social, se efectuó a partir de la continuidad de una oferta flexible y diferencial que responde a las realidades territoriales y las necesidades de las familias, y se orientó a contribuir al desarrollo integral de las niñas y los niños a partir de los componentes pedagógico, nutricional con apoyo alimentario de calidad y en oportunidad, cuidado calificado y promoción de la corresponsabilidad de las familias a fin de contribuir a la garantía de sus derechos.</t>
  </si>
  <si>
    <t>Con corte a junio se brindó atención a 16.645 gestantes, niñas y niños de primera infancia en las modalidades jardines infantiles diurnos (incluyendo horario adicional), nocturnos y creciendo juntos con recursos del plan de rescate social, lo cual equivale a un resultado de 79%, es decir, veintiún puntos porcentuales por debajo de la meta. El aumento registrado en el resultado en relación con el mes anterior obedece a la vinculación progresiva de participantes en las modalidades. Se proyecta continuar las acciones de articulación entre los equipos interdisciplinarios del nivel central y los operadores, compartiendo bases de datos de personas identificadas para contactar potenciales participantes y las estrategias propias desarrolladas por los operadores en atención a las características y particularidades de los territorios.
Adicionalmente, en jardines infantiles diurnos (incluyendo horario adicional), nocturnos y creciendo juntos, se continuó atendiendo a las y los participantes a través de una oferta flexible y diferencial que responde a sus realidades territoriales y sus necesidades y que promueve su desarrollo integral a partir de acciones intencionadas asociadas a los componentes pedagógico, nutricional con apoyo alimentario de calidad, cuidado calificado y la corresponsabilidad de sus familias para contribuir a la garantía y goce de sus derechos.</t>
  </si>
  <si>
    <t xml:space="preserve">La información presentada corresponde a las bases de datos de los participantes en atención en los servicios sociales y apoyos alimentarios a partir de enero hasta abril del 2022, se registraron 77761 datos de registros de peso y talla de participantes en atención de los servicios sociales y apoyos alimentarios entre el 1 de enero hasta el 30 de abril de 2022. De estos, se lograron clasificar 77417 datos de acuerdo a indicadores del estado nutricional, lo que equivale al 99,6% de los datos registrados en el periodo. </t>
  </si>
  <si>
    <t xml:space="preserve">La información presentada corresponde a las bases de datos de los participantes en atención en los servicios sociales y apoyos alimentarios a partir de enero hasta mayo del 2022, se registraron 88488 datos de registros de peso y talla de participantes en atención de los servicios sociales y apoyos alimentarios entre el 1 de enero hasta el 31 de mayo de 2022. De estos, se lograron clasificar 88070 datos de acuerdo a indicadores del estado nutricional, lo que equivale al 99,5% de los datos registrados en el periodo. </t>
  </si>
  <si>
    <t>08/06/2022 No se generan observaciones respecto al análisis presentado en el seguimiento al indicador de gestión. Se deja la siguiente recomendación: seguir adelantando todas las acciones pertinentes para dar cumplimiento a la meta propuesta en el siguiente trimestre.</t>
  </si>
  <si>
    <t>La información presentada corresponde a las bases de datos de los participantes en atención en los servicios sociales y apoyos alimentarios a partir de enero hasta junio del 2022, se registraron 104952 datos de registros de peso y talla de participantes en atención de los servicios sociales y apoyos alimentarios entre el 1 de enero hasta el 30 de junio de 2022. De estos, se clasificaron 104157 datos de acuerdo a indicadores del estado nutricional, lo que equivale al 99,2% de los datos registrados en el periodo.</t>
  </si>
  <si>
    <t>12/07/2022 No se generan observaciones y/o recomendaciones respecto al análisis presentado en el seguimiento al indicador de gestión.</t>
  </si>
  <si>
    <t>PSS-7745-002</t>
  </si>
  <si>
    <t>Familias vinculadas a la estrategia de mil días de oportunidades para la vida con acuerdos de transformación</t>
  </si>
  <si>
    <t>Analizar la eficacia de la permanencia de las familias vinculadas a la estrategia de mil días de oportunidades para la vida en la Secretaría Distrital de Integración Social al medir el porcentaje de Familias vinculadas a la estrategia de mil días de oportunidades para la vida con acuerdos de transformación.</t>
  </si>
  <si>
    <t>Permanencia de las familias en la estrategia</t>
  </si>
  <si>
    <t>(Número de familias con acuerdos de transformación/Número de familias atendidas en mil días de oportunidades para la vida programadas para la construcción de acuerdos de transformación)*100%</t>
  </si>
  <si>
    <t>Base de datos estrategia</t>
  </si>
  <si>
    <t>"Numerador:
Total de familias vinculadas a la estrategia de mil días de oportunidades para la vida de la Secretaria Distrital de Integración Social con acuerdos de transformación en la base de la estrategia.
Denominador: 
Total  de familias atendidas en la estrategia de mil días de oportunidades para la vida de la Secretaria Distrital de Integración Social programadas para la construcción de los acuerdos de transformación en el mes de medición en la base de la estrategia.
Nota: 
Solo se tendrán en cuenta en el denominador aquellas familias a las cuales de acuerdo a su proceso en la estrategia, les corresponda la construcción de los acuerdos de transformación (tres meses posteriores a la fecha de ingreso)
EL RESULTADO ACUMULADO DE LA VIGENCIA SERA LA SUMATORIA DE LOS CUATRO TRIMESTRES</t>
  </si>
  <si>
    <t>Base de datos del Total de participantes en atención en la estrategia de mil días de oportunidades para la vida en la SDIS, reportada por la Subdirección de Nutrición.</t>
  </si>
  <si>
    <t>En la implementación de la Estrategia de mil días de oportunidades para la vida en la Secretaría Distrital de Integración Social, se han programado un total de 108 familias que se encuentran en la fase de "Alcanzado Logros" de acuerdo con su fecha de ingreso para la concertación de acuerdos de transformación al 30 de abril de 2022. De este total, 70 familias ya tienen en vigencia sus acuerdos de transformación.</t>
  </si>
  <si>
    <t xml:space="preserve">En la implementación de la Estrategia de mil días de oportunidades para la vida en la Secretaría Distrital de Integración Social, se han programado un total de 129 familias que se encuentran en la fase de "Alcanzado Logros" de acuerdo con su fecha de ingreso para la concertación de acuerdos de transformación al 31 de mayo de 2022. De este total, 88 familias ya tienen en vigencia sus acuerdos de transformación, lo que equivale a un 61% de cumplimiento de la meta creciente en el periodo. </t>
  </si>
  <si>
    <t xml:space="preserve">En la implementación de la Estrategia de mil días de oportunidades para la vida en la Secretaría Distrital de Integración Social, se han programado un total de 130 familias de acuerdo con su fecha de ingreso para la concertación de acuerdos de transformación al 30 de junio de 2022. De este total, 120 familias ya tienen en vigencia sus acuerdos de transformación y ya se encuentran en la fase de "Alcanzado Logros", lo que equivale a un 92,30% de cumplimiento de la meta creciente en el periodo. </t>
  </si>
  <si>
    <t>12/07/2022 No se generan observaciones respecto al análisis presentado en el seguimiento al indicador de gestión. Se tiene la siguiente recomendación: debemos revisar si en los próximos reportes el cumplimiento del indicador va seguir siendo mayor a la meta propuesta (70%), actualmente se encuentra en sobrecumplimiento del 132%. Si es así se recomienda actualizar la meta del indicador.</t>
  </si>
  <si>
    <t>PSS-7745-003</t>
  </si>
  <si>
    <t>Población participante de los servicios sociales con apoyos alimentarios que reciban socialización en acciones de Información, Educación y Comunicación para la Promoción de Hábitos en Estilos de Vida Saludables (IEC-PHEVS), con énfasis en alimentación, nutrición y actividad física.</t>
  </si>
  <si>
    <t>Analizar la eficacia de las acciones de socialización para la promoción de hábitos en estilos de vida saludable de los participantes en los servicios sociales con apoyo alimentario de la Secretaría Distrital de Integración Social con énfasis en alimentación, nutrición y actividad física.</t>
  </si>
  <si>
    <t>Calidad y oportunidad del dato consolidado y enviado</t>
  </si>
  <si>
    <t xml:space="preserve">Eficacia </t>
  </si>
  <si>
    <t>(Número de participantes únicos en atención en los servicios sociales con apoyo alimentario con acciones de IEC-PHEVS socializadas / Total de participantes en atención en los servicios sociales con apoyo alimentario programadas)*100%</t>
  </si>
  <si>
    <t>Base de consolidación mensual de las acciones de IEC-PHEVS</t>
  </si>
  <si>
    <t>Numerador:
Total de participantes únicos en atención en los servicios sociales de la Secretaría Distrital de Integración Social con apoyo alimentario con acciones de IEC-PHEVS socializadas, enviadas en la base de consolidación mensual (Formato: for_pss_298_v1_base_consolidacion_mensual_promocion_vida_saludable o base de reporte SIRBE)
Denominador:
Total de participantes en atención en los servicios sociales de la Secretaría Distrital de Integración Social con apoyo alimentario programadas de acuerdo con la base de programaciones por Subdirección Técnica.
Notas:
Se tendrán en cuenta las siguientes modalidades de apoyo alimentario: Comedores comunitarios - cocinas populares - bonos canjeables por alimentos (metas 4 y 11), canastas alimentarias y suministros a unidades propias SDIS donde se efectúen las acciones de IEC-PHEVS.
Solo se contarán personas únicas por vigencia.
La consolidación la efectúa la subdirección de Nutrición y el envío desde las áreas técnicas de la SDIS se realiza en el formato establecido FOR_PSS_298_v1_base_consolidacion__mensual_promocion_vida_saludable o base de reporte SIRBE.
EL RESULTADO ACUMULADO DE LA VIGENCIA SERA LA SUMATORIA DE LOS CUATRO TRIMESTRES</t>
  </si>
  <si>
    <t>Base de consolidación del total de los participantes en atención en los servicios sociales de la SDIS con apoyo alimentario que recibieron acciones de IEC-PHEVS (FOR_PSS_298 o la base de reporte SIRBE) remitida por la Subdirección de Nutrición.</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</si>
  <si>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al 30 de abril de 2022. De un total programado de 28.832 participantes únicos en atención para el periodo, se generó un reporte acumulado de 27.616 participantes únicos en los servicios sociales beneficiados con apoyos alimentarios con acciones de IEC-PHEVS socializadas, lo que equivale a una ejecución del 95,8%, de la meta establecida para el indicador.</t>
  </si>
  <si>
    <t>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entre el 01 de enero hasta el 31 de mayo de 2022. De un total programado de 36.039 participantes únicos en atención para el periodo, se generó un reporte acumulado de 32.480 participantes únicos en los servicios sociales beneficiados con apoyos alimentarios con acciones de IEC-PHEVS socializadas, lo que equivale a una ejecución del 90,1%, de la meta establecida para el indicador. Lo anterior, se ha dado para mayo, debido al cierre de unidades operativas, lo cual ha disminuido el reporte de acciones en IEC-PHEVS.</t>
  </si>
  <si>
    <t xml:space="preserve">Se realiza socialización de acciones de Información, Educación y Comunicación para la Promoción de Hábitos en Estilos de Vida Saludables (IEC-PHEVS), con énfasis en alimentación, nutrición y actividad física, a participantes en atención de los servicios sociales beneficiados con apoyos alimentarios de la DNA, entre el 01 de enero hasta el 30 de junio de 2022. De un total programado de 10787 participantes únicos en atención para el periodo, se generó un reporte acumulado de 10937 participantes únicos en los servicios sociales beneficiados con apoyos alimentarios con acciones de IEC-PHEVS socializadas, lo que equivale a una ejecución del 101%, de la meta establecida para el indicador. Lo anterior, se calculó para el 20% de las personas únicas atendidas del trimestre de abril a junio del 2022 en las modalidades de comedores comunitarios y canastas alimentarias. </t>
  </si>
  <si>
    <t>12/07/2022 No se generan observaciones respecto al análisis presentado en el seguimiento al indicador de gestión. Se tiene la siguiente recomendación: debemos revisar si en los próximos reportes el cumplimiento del indicador va seguir siendo mayor a la meta propuesta (95%), actualmente se encuentra en sobrecumplimiento del 107%. Si es así se recomienda actualizar la meta del indicador.</t>
  </si>
  <si>
    <r>
      <t xml:space="preserve">En el mes de abril se continúa el proceso de referenciación de la población a los servicios de la Secretaria Distrital de Integración Social (SDIS) y a otros servicios de entidades tanto del sector público como del privado, lo que es registrado en el  formato de “Seguimiento a la referenciación de población (FOR-PSS-086)" de acuerdo con lo establecido en el procedimiento Orientación, Información y Referenciación (PCD-PSS-006) de la entidad.
En el desarrollo del proceso de referenciación, durante el mes en curso, se ha evidenciado un aumento en la cantidad de las mismas con respecto al mes de marzo. Se espera continuar fortaleciendo la referenciación de la población que se atiende desde el servicio de Respuesta Social. 
</t>
    </r>
    <r>
      <rPr>
        <sz val="9"/>
        <rFont val="Arial"/>
        <family val="2"/>
      </rPr>
      <t xml:space="preserve">
Con respecto a la sobre-ejecución que se presento en el primer trimestre es importante señalar que el Servicio de Respuesta Social se encuentra a la espera de los resultados del cargue de información extemporánea, esta información se requiere para evaluar la tendencia que tomara el indicador, una vez se cuente con esta el servicio considerara la necesidad de ajustar a la meta a la tendencia que se presente al finalizar el segundo trimestre. </t>
    </r>
  </si>
  <si>
    <t xml:space="preserve">
06/05/2022  No se generan observaciones respecto al análisis reportado para el seguimiento del indicador.</t>
  </si>
  <si>
    <t xml:space="preserve">En el mes de mayo se continúa el proceso de referenciación de la población a los servicios de la Secretaria Distrital de Integración Social (SDIS) y a otros servicios de entidades tanto del sector público como del privado, lo que es registrado en el  formato de “Seguimiento a la referenciación de población (FOR-PSS-086)" de acuerdo con lo establecido en el procedimiento Orientación, información y referenciación (PCD-PSS-006) de la entidad.
En el desarrollo del proceso de referenciación, durante el mes en curso, se ha evidenciado un aumento en la cantidad de las mismas con respecto al mes de abril. Se espera continuar fortaleciendo la referenciación de la población que se atiende desde el servicio de respuesta social. </t>
  </si>
  <si>
    <t>06/06/2022  No se generan observaciones respecto al análisis reportado para el seguimiento del indicador.</t>
  </si>
  <si>
    <t xml:space="preserve">Durante el mes de junio se realiza el proceso de referenciación a las y los ciudadanos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este mes de junio se evidencia una reducción en el número de referenciaciones en comparación con el mes de mayo. 
Para el trimestre abril, mayo, junio, se referenciaron a los diferentes servicios sociales internos y externos a 3298 personas, de un total de 5326 personas atendidas en emergencia social en el mismo periodo, logrando así un 62%  de avance de la meta del indicador de gestión del servicio Respuesta Social.
Como se puede observar en los resultados del indicador, este presenta un sobrecumplimiento que está relacionado con:  
• El empoderamiento del equipo humano en las unidades operativas en la realización del procedimiento Orientación, Información y Referenciación (PCD-PSS-006).
• El seguimiento y acompañamiento realizado a los profesionales del servicio, por parte del equipo coordinador.
• Debido a un ajuste en las definiciones técnicas para el procesamiento de datos, el reporte actual de atenciones SIRBE reduce el número de personas únicas atendidas que se toma como insumo; lo anterior como consecuencia de la armonización con los aspectos operativos que se desarrollan en las atenciones regulares.
Se evaluara a la luz de esta panorama, cual seria la afectación del indicador para tomar decisiones al respecto. </t>
  </si>
  <si>
    <t>07/07/2022  No se generan observaciones respecto al análisis reportado para el seguimiento del indicador.</t>
  </si>
  <si>
    <t xml:space="preserve">Para el mes de abril se realizó orientación a diferentes servicios sociales internos y externos a la Secretaría Distrital de Integración Social (SDIS) a 21 familias afectadas por emergencias de origen natural o antrópico, para las cuales se realizó la Evaluación de daños, riesgo asociado y análisis de necesidades en el ámbito social - EDRAN Social, con el diligenciamiento del formato de registro de población afectada (F05). 
Dado que es el tercer mes que está en funcionamiento el indicador, el equipo de Gestión del Riesgo se va adaptando al proceso, orientando e informando a la comunidad afectada, tanto para los servicios que ofrece la SDIS, como para los ofertados por otras entidades del Sistema Distrital para la Gestión de Riesgos y Cambio Climático o gestiones necesarias ante ellos.
Con respecto a la sobre-ejecución que se presento en el primer trimestre es importante señalar que el Servicio de Gestión del Riesgo no cuenta con una línea base asociada a este indicador, de manera que la medida que se tomará para ajustar la meta será las siguiente: se hará seguimiento al número familias orientadas con relación al número de familias atendidas con EDRAN Social con registro de población afectada (F05) para identificar la tendencia que se presente en el indicador y una vez se cuente con el Reporte Trimestral SIRBE de EDRAN Social con registro de población afectada (F05.) se evaluara el ajuste de la meta de acuerdo con la tendencia. </t>
  </si>
  <si>
    <t xml:space="preserve">Para el mes de mayo se realizó orientación a diferentes servicios sociales internos y externos a la Secretaría Distrital de Integración Social (SDIS) a 31 familias afectadas por emergencias de origen natural o antrópico, para las cuales se realizó la evaluación de daños, riesgo asociado y análisis de necesidades en el ámbito social - EDRAN Social, con el diligenciamiento del formato de registro de población afectada (F05). 
El equipo de Gestión del Riesgo se ha ido adaptando gradualmente al proceso, orientando e informando a la comunidad afectada, tanto para los servicios que ofrece la SDIS, como para los ofertados por otras entidades del Sistema Distrital para la Gestión de Riesgos y Cambio Climático o gestiones necesarias ante ellos.
Se presenta un incremento en el número de orientaciones realizadas a las familias atendidas en EDRAN social con respecto al mes anterior; este aumento se evaluara en el reporte de junio con respecto al reporte trimestral SIRBE de EDRAN Social con el fin identificar la tendencia que se presente en el indicador. 
</t>
  </si>
  <si>
    <t>Durante el mes de junio el cumplimiento del indicador corresponde a 11,3 %, dado que se atendió por EDRAN Social con el diligenciamiento del formato de registro de población afectada (F05) a 106 familias de las cuales se orientó e informo a 12, lo cual indica un rezago en el cumplimiento que está asociado a la atención por parte del equipo del Servicio de Gestión del Riesgo, de diversas emergencias de origen natural y antrópico y la asistencia y participación en los PMU a los que se convocó al servicio, lo que redujo los tiempos de atención específica a las familias. 
Durante el segundo trimestre de 2022, se atendió por EDRAN Social con el diligenciamiento del formato de registro de población afectada (F05) un total de 192 familias, realizando orientación e información a un total de 64 familias, con lo cual el porcentaje de seguimiento fue de 33%, que corresponde a un cumplimiento del 3 % por encima de lo programado en la meta del indicador. Este sobrecumplimiento está relacionado con:
• El empoderamiento del equipo humano en las unidades operativas en la realización de la orientación.
• El seguimiento y acompañamiento realizado a los profesionales del servicio, por parte del equipo coordinador en relación con el diligenciamiento y consolidación de la información para el presente reporte.
• Las características particulares de las emergencias atendidas han permitido a los profesionales del servicio de Gestión del Riesgo realizar las respectivas orientaciones a las familias, en particular en los meses de abril y mayo.
Este aspecto se pueda interpretar como un indicativo de fortalecimiento en la orientación e información a las familias atendidas en EDRAN Social. 
Se continúa con la orientación e información a familias a los servicios de la Secretaria Distrital de Integración Social, como a otras entidades del orden distrital. Lo anterior en concordancia con los propósitos definidos desde el servicio de Gestión del Riesgo.</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</si>
  <si>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numero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indicar al final de la vigencia será acumulado.</t>
    </r>
  </si>
  <si>
    <t>En los Centros Proteger se ha dado continuidad a la atención de niños,  niñas  y sus familias en el marco de la protección integral. Durante el mes de enero se dio continuidad a la modalidad de atención integral de niños y niñas con medida de ubicación institucional atendiendo el 100% de niños y niñas remitidos por autoridad competente. 
Durante este mes se atendieron un total de 184 niñas y niños en los Centros Proteger, en coherencia con los lineamientos establecidos,  garantizando el restablecimiento de los de derechos de las niñas y niños que ingresan con medida de ubicación institucional al servicio, en una apuesta inter disciplinar se desarrollan procesos de intervención y acompañamiento con el propósito de crear y fortalecer capacidades de las familias.
Fueron reintegrados a su medio familiar un total de 7 niños y niñas lo cual muestra el trabajo de los equipos interdisciplinarios, se realizaron egresos en los 6 Centros Proteger, de igual forma se han movilizado los casos de los niños y niñas que se encuentran con medida de ubicación institucional de acuerdo con su problemática específica y se han activado las redes familiares, sociales e institucionales de apoyo que se han requerido en cada caso particular.</t>
  </si>
  <si>
    <t xml:space="preserve">Durante el mes de abril de 2022, en los Centros Proteger se ha dado continuidad a la atención integral a niñas y niños con medida de ubicación institucional, atendiendo el 100% de niñas y niños remitidos por autoridad competente. En este periodo y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Así mismo, durante el mes de abril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t>
  </si>
  <si>
    <t xml:space="preserve">
06/05/2022 No se generan más observaciones respecto al análisis reportado para el seguimiento del indicador.</t>
  </si>
  <si>
    <t xml:space="preserve">Durante el mes de mayo de 2022, en los Centros Proteger se ha dado continuidad a la atención integral a niñas y niños con medida de ubicación institucional, atendiendo el 100% de niñas y niños remitidos por autoridad competente. En este periodo y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Así mismo, durante el mes de mayo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t>
  </si>
  <si>
    <t xml:space="preserve">
08/06/2022 No se generan más observaciones respecto al análisis reportado para el seguimiento del indicador.</t>
  </si>
  <si>
    <t xml:space="preserve">Durante el mes de junio de 2022, en los Centros Proteger se ha dado continuidad a la atención integral a niñas y niños con medida de ubicación institucional, atendiendo el 100% de niñas y niños remitidos por autoridad competente (Comisario (a) de Familia / Defensor  (a) de Familia). En este mismo periodo, se atendieron integralmente 238 niñas y niños en los Centros Proteger, en este mismo mes, 42 niñas y niños fueron reintegrados a su medio familiar.  
En los meses de enero a junio del año 2022, de los 410 niños, se atendieron oportunamente 387, equivalente al 94,4 %, de los cuales 371 niñas y niños se han atendido integralmente  en los Centros Proteger y 166 se reintegraron a su medio familiar. Lo anterior indica el avance en los procesos adelantados con las familias vinculadas a Procesos Administrativos de Restablecimiento de Derechos (PARD) avanzando en la creación de entornos protectores que garanticen que las niñas y los niños permanezcan en prevalencia de derechos y no reingresen a los sistemas de protección. En este periodo y en coherencia con los lineamientos establecidos, se garantizó el restablecimiento de los de derechos de las niñas y niños que ingresan con medida de ubicación institucional al servicio, se realizó movilización de los casos y activación de las redes familiares, sociales e institucionales de apoyo que se han requerido en cada caso particular. De igual manera, se dio continuidad a procesos de intervención y acompañamiento a las familias de acuerdo con su problemática específica con el propósito de crear y fortalecer capacidades de cuidado y protección de sus hijas e hijos, lo que permitió el reintegro de  niñas y niños a su medio familiar evidenciando el trabajo de los equipos interdisciplinarios  y el avance  los procesos corresponsables que se adelantan con las familias. </t>
  </si>
  <si>
    <t>07/07/2022 Se recomienda revisar el análisis reportado, ya que se indica que se atendieron el 100% de los niños pero no se indica el porcentaje (94,4)  de niños que se atendieron oportunamente, siendo este el objetivo del indicador.
Por otra parte, se realizaron ajustes de redacción y cambio en el avance cuantitativo reportado, por favor verificar.
Adicionalmente, se recomienda verificar la evidencia reportada, ya que se adjunta una base y no el "Informe parcial de atención a niños y niñas con corte a la fecha", de acuerdo a lo formulado.
08/07/2022 No se generan más observaciones respecto al análisis reportado para el seguimiento del indicador.</t>
  </si>
  <si>
    <t>10/03/2022 Se recomienda describir cuales fueron los acuerdos o compromisos de la reunión realizada.</t>
  </si>
  <si>
    <t xml:space="preserve">Para el período de reporte, desde la Subdirección para Asuntos LGBTI se llevó a cabo una (1) reunión de planeación operativa, con el fin de organizar el proceso de gestión para la entrega del beneficio “Bono Multicolor”.
Se realizó una (1) mesa de trabajo para la revisión del anexo técnico asociado a esta modalidad de atención denominada "Bonos Multicolor", lo que permitió precisar la operación del servicio.
Se realizó una (1) mesa de trabajo con la Dirección de Nutrición y Abastecimiento de la Secretaría Distrital de Integración Social, para  proyectar los cupos y recurrencias del beneficio.
</t>
  </si>
  <si>
    <t xml:space="preserve">Durante el mes de abril de la vigencia 2022, se realizó una (1) reunión de articulación y gestión entre la Subdirección para Asuntos LGBTI y la Dirección de Nutrición y Abastecimiento, con el fin de revisar la cantidad de bonos asignados para la operación de la modalidad de servicio "bono multicolor". No obstante, el contrato  iniciará aproximadamente hasta el mes de junio 2022.
Adicional a lo anterior, se realizó un (1) ajuste en la fecha SIRBE de variables específicas, propuesta para la entrega de apoyos multicolor a personas de los sectores sociales LGBTI y se radicó a través de memorando interno al a Dirección de Análisis y Diseño Estratégico para su respectiva parametrización en el Sistema de Información Misional de la entidad. </t>
  </si>
  <si>
    <t>04/05/2022 No se generan observaciones respecto al análisis  reportado para el seguimiento del indicador.</t>
  </si>
  <si>
    <t xml:space="preserve">Durante el mes de mayo 2022, la Dirección Territorial, líder del proceso Prestación de Servicios Sociales para la Inclusión Social, revisó los ajustes que el equipo técnico de la Subdirección para Asuntos LGBTI, realizó en la ficha SIRBE de variables específicas para la entrega de bonos multicolor a personas de los sectores sociales LGBTI y sugirió ajustes de fondo y de forma. 
La dependencia realizó los ajustes correspondientes y consolidó una (1) ficha SIRBE de variables específicas, detallando los saltos entre algunas preguntas y clarificando las instrucciones de diligenciamiento. Actualmente, se espera que la SDES autorice la radicación de la versión final de la ficha a través de memorando interno, para su posterior parametrización en el Sistema de Información Misional, por parte de la Subdirección de Investigación e Información de la Secretaría Distrital de Integración Social. </t>
  </si>
  <si>
    <t>7/06/2022 No se generan observaciones respecto al análisis reportado para el seguimiento del indicador.</t>
  </si>
  <si>
    <t xml:space="preserve">Durante el mes de junio 2022, el equipo técnico de la Subdirección para Asuntos LGBTI ajustó un (1) anexo técnico de la modalidad de servicio "Bono Multicolor", teniendo en cuenta la actualización que se realizó en el mes de mayo 2022, sobre las variables específicas de la ficha SIRBE para la entrega de bonos multicolor a persona de los sectores sociales LGBTI. Este anexo fue presentado a la mesa GIS de la Secretaría Distrital de Integración Social, con el fin de ser aprobado y publicado en la resolución 509 del 20 de abril de 2021, "por la cual se definen las reglas aplicables a los servicios sociales, los instrumentos de
focalización de la SDIS, y se dictan otras disposiciones”. 
Durante el segundo trimestre de la vigencia 2022, se realizaron ajustes técnicos a la modalidad de servicio "bono multicolor", a través de cuatro (4) acciones de articulación y gestión para la modificación de la ficha SIRBE de variables específicas para la entrega de apoyos multicolor a personas de los sectores sociales LGBTI, la cual actualmente está en proceso de oficialización en el marco del sistema de gestión, y para la actualización del anexo técnico que se presentó ante la mes GIS de la Secretaría Distrital de Integración Social. Estos ajustes fueron producto de reuniones entre líderes de procesos de la Subdirección para Asuntos LGBTI y de un ejercicio de revisión del proceso de planeación operativa para la prestación de servicios del proyecto 7756 Compromiso Social por la Diversidad en Bogotá. </t>
  </si>
  <si>
    <t>11/07/2022 Se recomienda incluir un análisis de la gestión realizada durante el segundo trimestre, incluyendo su avance cuantitativo.
13/07/2022 No se generan observaciones respecto al análisis reportado para el seguimiento del indicador.</t>
  </si>
  <si>
    <r>
      <t xml:space="preserve">Personas en riesgo de habitar la calle atendidas mediante la </t>
    </r>
    <r>
      <rPr>
        <sz val="9"/>
        <color theme="1"/>
        <rFont val="Arial"/>
        <family val="2"/>
      </rPr>
      <t>estrategia de prevención de la habitabilidad en calle</t>
    </r>
  </si>
  <si>
    <t>Para el mes de abril de se consolidan los equipos territoriales por zonas sociales con enfoque interdisciplinar, además se realizan actividades de impacto, a nivel Distrital, que lograron un reconocimiento desde lo comunitario, social e institucional. Lo anterior permitió la ampliación de escenarios y un incremento en la identificación de personas en riesgo potencial, ampliando el espectro de posibilidades para la generación de oportunidades y la diversificación en la oferta institucional pública y privada para la atención integral de la población identificada.
De otro lado y en lo referente a la dinámica de los factores de riesgo de habitabilidad en calle, para este periodo se acentuaron factores relacionados con lo individual, familiar y de contexto, mostrando una tendencia que involucra a la población de personas mayores, donde predominan aspectos de baja tolerancia a la frustración y baja autoestima, generando que tengan necesidades básicas insatisfechas y fragilidad de redes de apoyo, además de sentimiento de desprotección o abandonado por referentes. Además de lo anterior, se evidencia que hay desconocimiento de las entidades sociales y gubernamentales que puedan generar apoyo a situaciones de vulnerabilidad, por lo que la tendencia a gestionar apoyos y redes es escasa.</t>
  </si>
  <si>
    <r>
      <t xml:space="preserve">En lo corrido del mes de mayo el equipo interdisciplinar realizó actividades de fortalecimiento territorial, contribuyendo al desarrollo de redes y entornos protectores en nuevos escenarios a personas identificadas en riesgo de habitar calle a través de la ruta de atención de la entidad. Entre las actividades pertinentes a la estrategia, se dio lugar al estudio de entornos de riesgo locales y al desarrollo de actividades conjuntas con actores clave, tales como la </t>
    </r>
    <r>
      <rPr>
        <i/>
        <sz val="9"/>
        <color theme="1"/>
        <rFont val="Arial"/>
        <family val="2"/>
      </rPr>
      <t>Fundación Oasis de Vida</t>
    </r>
    <r>
      <rPr>
        <sz val="9"/>
        <color theme="1"/>
        <rFont val="Arial"/>
        <family val="2"/>
      </rPr>
      <t xml:space="preserve">, la cual acoge a ciudadanos que se encuentran en alto riesgo de habitabilidad en calle, el </t>
    </r>
    <r>
      <rPr>
        <i/>
        <sz val="9"/>
        <color theme="1"/>
        <rFont val="Arial"/>
        <family val="2"/>
      </rPr>
      <t>Instituto de la caridad universal ICU, Fundaciones jóvenes para la transformación social, Organización protectora de animales maltratados - OPAM, JAC el Sociego, Jóvenes líderes de la localidad Antonio Nariño, Biblioteca itinerante biblioFucha, empresa KOJUMOTOS y entidades el Orden Distrital como Personería, Unidad Administrativa Especial de Servicios Públicos -UAESP, Instituto Distrital para la Protección de la Niñez y la Juventud – IDIPRON, Secretaría Distrital de Gobierno para la Unidad para la Atención y Reparación Integral a las Víctimas, Instituto Para La Economía Social – IPES, Secretaria Distrital de Salud, Promoambiental Distrito S.A.S ESP, Alcaldías Locales y del orden Nacional como Policía Metropolitana de Bogotá - MEBOG, Ejército Nacional de Colombia</t>
    </r>
    <r>
      <rPr>
        <sz val="9"/>
        <color theme="1"/>
        <rFont val="Arial"/>
        <family val="2"/>
      </rPr>
      <t xml:space="preserve"> entre otros; así mismo, se genera la activación de rutas y atención integral a población que se encuentre en riesgo de habitabilidad en calle. Para este mismo periodo de tiempo reportado, se realizaron jornadas de prevención universal en las localidades de Ciudad Bolívar, Tunjuelito, Usme, San Cristóbal, Fontibón, Engativá.
En este mismo sentido y en lo relacionado a la dinámica de los factores de riesgo de habitabilidad en calle, se hizo mayor énfasis a los factores relacionados con lo individual, familiar y de contexto en cada zona social y las acciones desde los enfoques de género y diferencial que se realizan desde territorio. 
</t>
    </r>
  </si>
  <si>
    <t>Cumplido el segundo trimestre de la vigencia, se puede evidenciar que el resultado del indicador es del 93%, a 5 puntos porcentuales de cumplir la meta programada. Esto se traduce en que, en lo corrido del año se han identificado 122 personas en riesgo de habitar la calle, de las cuales se han atendido mediante la estrategia 113. Por lo anterior y teniendo en cuenta que hay un ligero incremento con respecto al trimestre anterior, se hace necesario intensificar y fortalecer las actividades adelantadas por el equipo interdisciplinar de abordaje en territorio. 
Si bien se continúa trabajando en el desarrollo de redes y entornos protectores que mitiguen los factores de riesgo y puedan generar acercamiento a la vida en calle, mediante la identificación y caracterización de la población, impactando positivamente para lograr el objetivo del indicador, este aspecto debe redundar con un mayor acercamiento de la población vulnerable, logrando que se adhieran e inicien proceso de atención mediante la estrategia.
Otra aspecto al que se le ha dado mayor énfasis durante este periodo, en cuanto a la dinámica de los factores de riesgo de habitabilidad en calle, tiene que ver con lo individual, familiar y de contexto en cada zona social, además de las acciones desde los enfoques de género y diferencial que se realizan desde territorio</t>
  </si>
  <si>
    <t>08/07/2022 No se generan observaciones respecto al análisis reportado para el seguimiento del indicador.</t>
  </si>
  <si>
    <t xml:space="preserve">Durante el periodo de corte hubo avance en la identificación de posibles ciudadanos y ciudadanas habitantes de calle que evidencian interés por iniciar un proceso, dentro del marco de plan de atención individual para el desarrollo de capacidades PIDC, a quienes se les realizó seguimiento y orientación desde territorio, para controlar aspectos tales como compromiso y corresponsabilidad.
Por otro lado, respondiendo a los perfiles ocupacionales que se llevaron a cabo en las localidades durante el mes de abril, se identificaron avances en la modificación de habititos y mitigación de consumo de sustancias psicoactivas debido a la generación de compromisos educativos. Adicionalmente el proceso evidenciado en la población permite la restitución de redes familiares y apoyo en las y los ciudadanos habitantes de calle. 
En consecuencia a lo antes mencionado, se realizó articulación con los Centros Transitorios de Cuidado al Carretero que lidera la Unidad Administrativa Especial de Servicios Públicos – UAESP en las localidades de Los Mártires y Puente Aranda, en donde se acuerda la realización de Jornadas móviles de Autocuidado y escucha activa. 
</t>
  </si>
  <si>
    <t>Durante el mes de mayo se avanzó en la identificación de posibles ciudadanos y ciudadanas habitantes de calle que evidencian interés por iniciar un proceso dentro del marco de plan de atención individual para el desarrollo de capacidades - PIDC, a quienes se les realiza seguimiento y orientación desde territorio, para evaluar el ejercicio de compromiso y corresponsabilidad.
De otro lado, con lo que respecta a los perfiles ocupacionales que se llevaron a cabo en las localidades previamente, se evidenciaron avances en la vinculación de acciones socio ocupacionales en torno a la educación, las cuales promueven la apertura al cambio, motivan a los ciudadanos y ciudadanas a fomentar la búsqueda del mejoramiento de la calidad de vida y el desarrollo personal, así mismo, fortalecen sus capacidades de atención y memoria. 
En este mismo sentido, el tiempo empleado en la realización de las guías lo encuentran valioso en tanto son acciones productivas en términos de adquisición de saberes. Las rutinas estructuradas favorecen las dinámicas para el aprovechamiento del tiempo, siendo recomendable y necesario continuar el fortalecimiento habitacional de los ciudadanos y ciudadanas habitantes de calle. 
En coherencia a lo anterior, se realizaron acciones socio ocupacionales enfocadas en educación mediante la realización de actividades preparatorias de lector-escritura para una ciudadana que ingresará a CIPREIA a culminar su formación básica, brindándole orientaciones ante dificultades en el aprendizaje especialmente en memoria operativa y resolución de problemas, además se le comparte y socializa material de estudio, el cual permite promover el análisis de lectura, la estructura en la rutina de estudio y favorece el aprovechamiento del tiempo.
Para este periodo de tiempo reportado, también se acuerda la realización de jornadas móviles de autocuidado y escucha activa, mediante la articulación institucional e interinstitucional, específicamente con la Subdirección local de Integración Social de la localidad de Usaquén-servita, Estación de bomberos de la localidad de Chapinero, CAI rincón de la localidad de Suba, cl 60 kr 18 parque san Luis en la localidad de Teusaquillo y en el colegio república de panamá en la localidad de Barrios Unidos, Unidades de Protección Integral – Perdomo en la localidad de Ciudad Bolívar, Instituto nacional de cancerología en la Localidad de San Cristóbal, Salón comunal barrio la Andrea y Villas de Cafam de la Localidad de Usme, Salón comunal del barrio San Carlos de la localidad de Tunjuelito y la bahía vehicular de la subdirección local para la integración social de la localidad de Rafael Uribe Uribe, Parque la Serena en la Calle 90 A # 85- 70 en la localidad de Engativá, Subdirección local de integración social de Fontibón en la Cra. 104 b # 22 j15, Parque Cayetano cañizares, puerta 7 de abastos y Centro transitorio de cuidado al carretero en la localidad de Kennedy y en la Casa de la juventud barrio laureles Cr 81 b No 73 a 64 sur de la localidad de Bosa, CAI la Valvanera ubicado en la Cl 29 Sur 25- 42 y CAI Restrepo ubicado en la Dg 12 Sur No. 16 -50 de la localidad de Antonio Nariño, Parque El Consuelo ubicado en la Cl 1 B Bis No. 9 Este en la localidad de la Candelaria, Centro transitorio de ciudadanos carreteros DG 19D#39 04 – CTCC en la localidad de Puente Aranda, en la Cl 4 Cra 10a en la localidad de Santa fe y en Fundación  Procrear - CL 21 KR 16 A.</t>
  </si>
  <si>
    <t>08/06/2022 Para los siguientes reportes se recomienda ser más precisos en el análisis, empleando la estructura sugerida la cual se encuentra descrita en el procedimiento Formulación y seguimiento a indicadores de gestión (PCD-SG-002)
No se generan más observaciones respecto al análisis reportado para el seguimiento del indicador.</t>
  </si>
  <si>
    <t>Con corte al mes de junio de 2022, el equipo territorial avanzó en los procesos de identificación de ciudadanos y ciudadanas habitantes de calle que demostraron interés en iniciar procesos de atención individual para el desarrollo de capacidades PIDC en el marco de la estrategia. 
Es así como para el segundo trimestre obtenemos una medición del 82% para el presente indicador, superando la meta proyectada. Esta medición es consistente con la importante gestión interinstitucional que se viene adelantando a lo largo del primer semestre del año, logrando una estrecha y favorable respuesta por parte de las ciudadanas y ciudadanos habitantes de calle que son atendidos mediante Planes de Atención Individual para el Desarrollo de Capacidades. 
Se observa que de 17 personas identificadas como potenciales para ser atendidas, 14 de ellas llegaron a ser atendidas mediante los planes de atención individual para el desarrollo de capacidades, denotando una eficiencia en la perfilación y sus acciones socio-ocupacionales, así como en el desarrollo y establecimiento de rutinas en el quehacer diario para el aprovechamiento del tiempo. Lo anterior se refuerza con la concientización en la importancia y valor de los espacios comunes con familiares, el desarrollo de capacidades de lecto-escritura y el desarrollo de su espiritualidad, logrando mayor autonomía y autogestión en sus procesos ocupacionales, mediante acciones de corresponsabilidad en actividades significativas desde sus intereses manifiestos, fomentando la búsqueda del mejoramiento de la calidad de vida y el desarrollo personal.</t>
  </si>
  <si>
    <t>08/07/2022 Se recomienda verificar al meta formulada ya que se esta presentando un sobrecumplimiento del 18%. No se generan más observaciones respecto al análisis y evidencias reportadas para el seguimiento del indicador.</t>
  </si>
  <si>
    <t xml:space="preserve">Se da continuidad a la implementación de los diálogos comunitarios sobre el fenómeno social de habitabilidad en calle, puesto que estos escenarios han sido determinantes para identificar dos aspectos relevantes. El primero tienen que ver con las dinámicas de la ciudad y las diferentes problemáticas presentadas en los territorios, tales como, el microtráfico, la inseguridad, pobreza extrema, delincuencia organizada, espacios con alto grado de deterioro, percepción negativa de entornos y ocupación informal de los espacios públicos. El segundo aspecto relevante se orienta a la generación de vínculos de confianza y reconocimiento de las labores implementadas por la Secretaría Distrital de Integración Social en el territorio. 
En tal sentido, la implementación de diálogos territoriales y mapeo de actores permiten generar procesos de reconocimiento del territorio, transformación de imaginarios y movilización ciudadana. 
</t>
  </si>
  <si>
    <t>Continuando con la implementación de los diálogos comunitarios sobre el fenómeno social de habitabilidad en calle, para el mes de mayo de 2022 es tangible la manera como estos escenarios permiten el intercambio de percepciones, emociones, inconformidades y necesidades, aspectos que conllevaron a la definición de acuerdos y compromisos para la transformación de esos imaginarios y conflictos asociados al fenómeno de habitabilidad en calle, desde un marco de corresponsabilidad entre los diferentes actores que confluyen en los territorios.
Es así como los espacios adelantados permitieron el acercamiento entre los distintos actores, evidenciando que los mayores conflictos existentes alrededor de la habitabilidad en calle, están directamente correlacionados con factores como la ocupación o uso del espacio público, la percepción de inseguridad, la comercialización y consumo de sustancias psicoactivas (legales e ilegales). Sobre esta base, se pactaron compromisos para el fortalecimiento de la presencia institucional y la intervención en zonas críticas del territorio.</t>
  </si>
  <si>
    <t>De acuerdo a lo diseñado para el presente indicador de eficiencia y la periodicidad semestral del mismo, en este primer reporte cuantitativo se presenta un cumplimiento del 50% de lo esperado para la vigencia 2022. Para lograr esta asertividad en la identificación de actores sociales, para la vinculación del desarrollo de capacidades colectivas para la transformación de imaginarios, se viene trabajando de manera continua en la realización e implementación de los diálogos comunitarios sobre el fenómeno social de habitabilidad en calle, en las 19 localidades urbanas del Distrito.
Estos escenarios permitieron el intercambio de percepciones, emociones, inconformidades y necesidades, que conllevaron a la definición de acuerdos y compromisos para la transformación de esos imaginarios y conflictos asociados al fenómeno de habitabilidad en calle, desde un marco de corresponsabilidad entre los diferentes actores que confluyen en los territorios.
Es así como se llega a contar con 261 personas que participan en educación en calle como parte de la estrategia de abordaje comunitario, reflejando concordancia con lo esperado para este primer semestre.</t>
  </si>
  <si>
    <t>08/07/2022 Se recomienda realizar la gestión pertinente para lograr cumplir con la meta formulada ya que se esta presentando un rezago del 50%. No se generan más observaciones respecto al análisis y evidencias reportadas para el seguimiento del indicador.</t>
  </si>
  <si>
    <t xml:space="preserve">Se llevaron a cabo las mesas de trabajo por parte del equipo del eje de ampliación y el equipo técnico, en donde se definió el instrumento de recolección de información para el indicador y las fechas para a aplicación del piloto. Este instrumento permitirá recolectar aspectos y observaciones a tener en cuenta, para definir las herramientas que favorecen a la medición del indicador. 
Así mismo, durante abril se llevó a cabo la cualificación al equipo de medición para la implementación del pilotaje. Además se llevó a cabo la prueba piloto de la medición del indicador, en donde se realiza la programación para la medición en las modalidades y estrategias, haciendo uso de la herramienta ODK ajustada, recopilando los datos necesarios de conformidad con lo registrado en el formulario. En coherencia a ello, se llevó a cabo la socialización de los resultados obtenidos en relación a la nueva herramienta de medición. </t>
  </si>
  <si>
    <t>En el mes de mayo se llevó a cabo mesa de trabajo para socializar los resultados del piloto de la medición que se realizó el mes pasado. En dicha socialización se dieron a conocer los resultados de cada una de las preguntas planteadas en el formulario, realizando el análisis de los datos recolectados e identificando las observaciones y ajustes que son necesarios para definir y consolidar el instrumento de medición que se implementará en la medición de este indicador. Por lo anterior, se definieron las fechas para realizar el seguimiento a las acciones desarrolladas en las diferentes modalidades y estrategias, en relación al enfoque de género, diferencial y territorial. Finalmente, se realizó y consolidó la programación para el seguimiento y verificación de los avances en las acciones de los tres enfoques.</t>
  </si>
  <si>
    <t>Para el mes de junio se lleva a cabo una medición preliminar del indicador, para lo cual se genera un cronograma de visitas a las diferentes modalidades y estrategias que hacen parte del proyecto, utilizando la herramienta ODK, que cuenta con el formulario de medición, verificando los ítems establecidos, y recogiendo las evidencias necesarias para dar respuesta al mismo. Se recopila la información general obtenida de dicha medición y se consolidan además las evidencias recolectadas en cada una de las unidades operativas.
Estas acciones están encaminadas a lograr la adaptabilidad en la prestación de los servicios, buscando brindar una atención diferencial con enfoque de género y territorial.</t>
  </si>
  <si>
    <t xml:space="preserve">En el mes de abril de 2022 se llevaron a cabo mesas de trabajo, por parte del eje de ampliación de capacidades y el equipo técnico, en donde se definieron ajustes a la herramienta de medición del indicador, aspectos que se registraron en el formulario ODK definido para la medición de dicho indicador. De otro lado, se lleva a cabo la cualificación al equipo de medición, dando a conocer el formato de recolección de información, para posterior a esto realizar el piloto de medición de este indicador, en donde se registra la información recolectada durante las visitas. 
Por lo tanto, se realizó la socialización de los resultados obtenidos en relación a la herramienta de medición y se dieron a conocer las observaciones encontradas en las historias sociales de los ciudadanos y ciudadanas, que se encuentran adelantando acciones en relación a procesos de inclusión social. </t>
  </si>
  <si>
    <t>Con el equipo técnico durante el mes de mayo se llevaron a cabo mesas de trabajo, socializando los resultados obtenidos del piloto que fue implementado en las modalidades y estrategias en el mes de abril. Es así como se dan a conocer los datos recopilados mediante la implementación y pertinencia del instrumento, evaluando los criterios y ajustes realizados para la medición del indicador. En concordancia a lo anterior, se presentan las observaciones frente a los resultados, para fortalecer el proceso de medición y se definen los ajustes para desarrollar en el ODK. Así mismo, se consolida el documento de la ruta de seguimiento y acompañamiento a los avances de la inclusión social, para ser implementado en las modalidades y estrategias, el cual permitirá fortalecer e identificar las acciones que se realizan en relación al indicador.</t>
  </si>
  <si>
    <t>En lo corrido del mes de junio de 2022, se socializó el documento de la ruta de seguimiento y acompañamiento a los avances de la inclusión social, con las y los delegados de las modalidades y estrategias que hacen parte del proyecto. En esta socialización se dio a conocer el proceso, momentos y especificidades del documento, el cual está enfocado en acompañar y fortalecer los avances en los procesos de inclusión social de los ciudadanos y ciudadanas habitantes de calle y en riesgo de estarlo. 
Con lo anterior se busca contar con mecanismos oficiales y documentales que contribuyan con el adecuado seguimiento para cumplir el objetivo de este indicador de eficiencia.</t>
  </si>
  <si>
    <r>
      <t xml:space="preserve">A la fecha del reporte se encuentran programadas 4 tareas según el plan de acción del proyecto aprobado en el mes de enero del 2022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
    </r>
    <r>
      <rPr>
        <sz val="9"/>
        <rFont val="Arial"/>
        <family val="2"/>
      </rPr>
      <t xml:space="preserve">Tarea 1. Desarrollar un (1) informe de las acciones de acompañamiento y enrutamiento a la oferta público social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META 3
</t>
    </r>
    <r>
      <rPr>
        <sz val="9"/>
        <color theme="1"/>
        <rFont val="Arial"/>
        <family val="2"/>
      </rPr>
      <t>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2.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1500 personas identificadas en pobreza oculta y priorizadas para su atención.</t>
    </r>
  </si>
  <si>
    <r>
      <t xml:space="preserve">A la fecha del reporte se programaron  5 tareas según el plan de acción del proyectado y aprobado en el mes de enero del 2022 las cuales registran su avance mediante 5 soportes
Para la medición de avance del indicador se desarrollaron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Tarea 2. Construir un (1) documento sobre el reconocimiento de las dinámicas de segregación socioespacial, que permita profundizar en la lectura del contexto territorial de los hogares caracterizados por la Tropa Social 
META 2
</t>
    </r>
    <r>
      <rPr>
        <sz val="9"/>
        <rFont val="Arial"/>
        <family val="2"/>
      </rPr>
      <t xml:space="preserve">Tarea 1. Vincular al servicio Tropa Social a tu Hogar a 7.567 hogares, para su atención y el fortalecimiento de proyectos de vida de personas identificadas en pobreza, vulnerabilidad y fragilidad social. Esta tarea se llevo a cabo mediante la verificación telefónica y citación a jornada de concertación de CSF para la atención de hogares de jefatura femenina.
META 3
</t>
    </r>
    <r>
      <rPr>
        <sz val="9"/>
        <color theme="1"/>
        <rFont val="Arial"/>
        <family val="2"/>
      </rPr>
      <t xml:space="preserve">Tarea 1. Elaborar un (1) tablero de control con el monitoreo de logros, avances y dificultades de los compromisos concertados en los contratos sociales familiares suscritos por los hogares acompañados por el servicio Tropa Social a tu Hogar
META 4
Tarea 1. Se desarrollo un (1) informe de las acciones de identificación, caracterización y priorización a la población en situación de pobreza oculta comprendidas durante los meses de enero, febrero y marzo de 2022, las cuales permitirán iniciar el proceso de firma de contratos sociales con hogares pobres ocultos
</t>
    </r>
  </si>
  <si>
    <r>
      <t>7-032022:</t>
    </r>
    <r>
      <rPr>
        <sz val="9"/>
        <color rgb="FFFF0000"/>
        <rFont val="Arial"/>
        <family val="2"/>
      </rPr>
      <t xml:space="preserve"> </t>
    </r>
    <r>
      <rPr>
        <sz val="9"/>
        <color theme="1"/>
        <rFont val="Arial"/>
        <family val="2"/>
      </rPr>
      <t xml:space="preserve">
META 2: De que manera se vincula a los 7.567 hogares, por ejemplo realizando visitas a cada uno de los hogares, haciendo encuestas, etc. Y sugiero que se escriba el análisis en pasado por que se supone el análisis es de la gestión que se realizó.
META 4: El informe esta más enfocado a la gestión del 2021, sugiero que se especifique en el análisis mensual que tiempo se cobija en el informe 
OBSERVACIÒN PARA TODAS LAS TAREAS.
Por favor enviar las evidencias de cada una de las tareas, el cuadro que enviaste de evidencias, es un cuadro de seguimiento., pero lo que se requiere es las evidencias por cada una de las tareas.
8/04/2022 No se generan más observaciones respecto al análisis reportado para el seguimiento del indicador</t>
    </r>
  </si>
  <si>
    <t>A la fecha del reporte se encuentran programadas 4 tareas según el plan de acción del proyecto aprobado en el mes de enero del 2022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Vincular al servicio Tropa Social a tu Hogar a 7.644 hogares, para su atención y el fortalecimiento de proyectos de vida de personas identificadas en pobreza, vulnerabilidad y fragilidad socia
Soporte 1. Informe de la vinculación de 7.644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2. Reactivar los proyectos de vida de 1500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1500 personas identificadas en pobreza oculta y priorizadas para su atención.</t>
  </si>
  <si>
    <t>6/05/2022META 2: En la meta se habla de vincular 7567 hogares y en el soporte se habla se 7644 hogares, por favor hacer claridad sobre esta diferencia.
10/05/2022 No se generan más observaciones respecto al análisis reportado para el seguimiento del indicador. 
 Se recomienda continuar con la actualización del indicador de acuerdo a lo socializado en el comité de gestores</t>
  </si>
  <si>
    <t>A la fecha del reporte se encuentran programadas 4 tareas según el plan de acción del proyecto aprobado en el mes de enero del 2022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Desarrollar un (1) informe de las acciones de acompañamiento y enrutamiento a la oferta público social del Distrito, en el marco de la modalidad de acompañamiento a hogares de jefatura femenina pobres y hogares en riesgo de pobreza del servicio Tropa Social a tu Hogar.
Soporte 1. Informe de las acciones de acompañamiento y enrutamiento a la oferta público social y privada del Distrito, en el marco de la modalidad de acompañamiento a hogares de jefatura femenina pobres y hogares en riesgo de pobreza del servicio Tropa Social a tu Hogar.
Tarea 2. Vincular al servicio Tropa Social a tu Hogar a 7.644 hogares, para su atención y el fortalecimiento de proyectos de vida de personas identificadas en pobreza, vulnerabilidad y fragilidad social
Soporte 2. Informe de la vinculación de 7.644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Tropa Social a tu Hogar.
Soporte 1. Tablero de control y monitoreo de logros, avances y dificultades de los compromisos concertados en los contratos sociales familiares suscritos por los hogares acompañados por el servicio Tropa Social a tu Hogar.
META 4
Tarea 1. Desarrollar un (1) informe de las acciones de identificación, caracterización y priorización a la población en situación de pobreza oculta.
Soporte 1.Informe del proceso de identificación, caracterización, priorización y oferta de servicios del distrito a la población en situación de pobreza oculta.</t>
  </si>
  <si>
    <t>7/06/2022 META 2: En la meta se habla de vincular 7567 hogares y en el soporte se habla se 7644 hogares, esta misma observación se realizó en el período anterior, se recomienda realizar los informes de gestión  en esta misma matriz para evitar que se repitan los errores.
17/06/2022 No se generan más observaciones respecto al análisis reportado para el seguimiento del indicador. 
 Se recomienda continuar con la actualización del indicador de acuerdo a lo socializado en el comité de gestores y en las reuniones mensuales que se realizan para el reporte del SPI.</t>
  </si>
  <si>
    <t>A la fecha del reporte se encuentran programadas 6 tareas según el plan de acción del proyecto aprobado en el mes de enero del 2022 las cuales registran su avance mediante 6 soportes
Actualmente se avanza para la medición del indicador en el desarrollo de las siguientes tareas por cada meta:
META 1.
Tarea 1. Se Implemento un (1) plan de recorridos en los territorios priorizados para la identificación de hogares por la Tropa Social, que permita el reconocimiento de las dinámicas que fomentan la segregación socioespacial de las poblaciones a través de los resultados de las caracterizaciones; esta tarea tiene una avance del 40% en el 2 trimestre de esta vigencia.
Soporte 1. Matriz de planeación, caracterización y seguimiento de recorridos territoriales de la Tropa Social 
Tarea 2. Se sigue construyendo el documento sobre el reconocimiento de las dinámicas de segregación socioespacial, que permita profundizar en la lectura del contexto territorial de los hogares caracterizados por la Tropa Social; esta tarea tiene una avance del 50% en el 2 trimestre de esta vigencia.
Soporte 1. Documento técnico de reconocimiento de las dinámicas de segregación socioespacial resultado del proceso de caracterización de la Tropa Social.
META 2
Tarea 2. Se sigue trabajando en la vinculación al servicio Tropa Social a tu Hogar a 7.644 hogares, para su atención y el fortalecimiento de proyectos de vida de personas identificadas en pobreza, vulnerabilidad y fragilidad social; esta tarea tiene una avance del 60% en el 2 trimestre de esta vigencia.
Soporte 1.Informe de la vinculación de 7.644 hogares al servicio Tropa Social a tu Hogar, para el fortalecimiento de proyectos de vida de personas identificadas en pobreza, vulnerabilidad y fragilidad socia.
l
META 3
Tarea 1. Se elaboro un (1) tablero de control con el monitoreo de logros, avances y dificultades de los compromisos concertados en los contratos sociales familiares suscritos por los hogares acompañados por el servicio Tropa Social a tu Hogar; esta tarea tiene una avance del 40% en el 2 trimestre de esta vigencia.
Soporte 1. Tablero de control y monitoreo de logros, avances y dificultades de los compromisos concertados en los contratos sociales familiares suscritos por los hogares acompañados por el servicio Tropa Social a tu Hogar.
Tarea 2. Se elaboro un (1) documento técnico y conceptual, a partir de los resultados del proceso de monitoreo de logros, avances y dificultades de las condiciones que permiten la movilidad social de las mujeres jefas de hogar y sus familias; esta tarea tiene una avance del 50% en el 2 trimestre de esta vigencia.
Soporte 1. Documento técnico y conceptual sobre movilidad social.
META 4
Tarea 2. Se sigue trabajando en la reactivar los proyectos de vida de 1536 personas identificadas en pobreza oculta y priorizadas para su atención en el servicio Tropa social a tu hogar y su modalidad Redes de soporte social para la reactivación de proyectos de vida de personas adultas y sus familias en pobreza oculta; esta tarea tiene una avance del 55% en el 2 trimestre de esta vigencia.
Soporte 1. Informe del proceso de alistamiento, acompañamiento y enrutamiento a las redes de soporte para la reactivación de proyectos de vida, de 1536 personas identificadas en pobreza oculta y priorizadas para su atención.</t>
  </si>
  <si>
    <t>7/07/2022: Se recomienda que las tareas se describan en pasado, pues ya fueron programadas y ejecutadas. También se recomienda hablar en términos de porcentajes 
Por otro lado no hay claridad de donde salió el 24 y tampoco subieron las evidencias de la gestión que se realizó en el segundo trimestre (soporte de las tareas),  esto con el objeto de verificar en el seguimiento que se realiza.
11/07/2022 No se generan más  observaciones respecto al análisis reportado para el seguimiento del indicador.</t>
  </si>
  <si>
    <t>Circular No. 017 del 22/06/2022</t>
  </si>
  <si>
    <t>Número de personas Mayores que se encuentran activas en Apoyos Económicos.</t>
  </si>
  <si>
    <t>(Número de personas mayores únicas atendidas en el servicio de Apoyos Económicos / personas mayores programadas para la vigencia) *100</t>
  </si>
  <si>
    <t>Se realiza el registro de las personas mayores en atención en el servicio de Apoyos Económicos, el cual es cargado en el sistema SIRBE, para los Apoyos tipo A, B y B Desplazados. Así mismo, se procesa el Informe de Balance del Programa Colombia Mayor, para los Apoyos Cofinanciados. En el denominador se incluye el dato del número de personas programadas para la vigencia 2022. Para el reporte trimestral se toma el total de las personas registradas en la hoja modalidad vigencia del reporte de conteo de metas.</t>
  </si>
  <si>
    <t>Apoyos económicos - Conteo de Metas reportado por la Dirección de análisis y Diseño Estratégico (DADE).</t>
  </si>
  <si>
    <r>
      <t xml:space="preserve">08/04/2022:
Ajustar la redacción y las cifras, en el resultado numérico indican que el cumplimiento es del 100% y en la descripción indican que fue del 89%, además recuerden que el reporte es del trimestre, sería bueno que discriminaran por mes la cantidad realizadas, completar y ajustar. Adicionalmente en las evidencias, están adjuntando solo lo del mes de marzo, faltan las evidencias del mes de enero y febrero (el reporte cuantitativo es trimestral), tener en cuenta la redacción utilizada en los reportes anteriores para ajustar la de este reporte.
19/04/2022: 
Las cifras no coinciden, en el texto indican que lograron un cumplimiento del 89% y en el resultado numérico indican que del 92%, recuerden que en el ejecutado y programado, para este caso deben indicar la sumatoria de  enero a marzo, </t>
    </r>
    <r>
      <rPr>
        <u/>
        <sz val="10"/>
        <rFont val="Arial"/>
        <family val="2"/>
      </rPr>
      <t>no solo marzo y en la redacción del análisis también se debe hacer a nivel trimestral</t>
    </r>
    <r>
      <rPr>
        <sz val="10"/>
        <rFont val="Arial"/>
        <family val="2"/>
      </rPr>
      <t xml:space="preserve">. Hay que complementar la redacción indicando, el porqué no se logró el 95% establecido como meta (esto si al hacer el consolidado igual no alcanzan la meta) y que acciones se establecieron para poder mejorar. En cuanto a las evidencias, no se identifica en que archivo esta el total programado por mes.
20/04/2022:
No se generan observaciones respecto al análisis y evidencias reportados para el seguimiento del indicador.  </t>
    </r>
  </si>
  <si>
    <t xml:space="preserve">
Para el periodo reportado (mes de abril) el indicador logra un cumplimiento del 92% de acuerdo con lo programado para la vigencia 2022. Lo anterior teniendo en cuenta que en el mes de abril de 2022, se atendieron a 90.168 personas mayores. 
Para este periodo el apoyo económico Tipo B, cerró con 11 cupos vacíos, lo cual genera que el indicador reporte menos personas en estado activo / En Atención. Para subsanar esta situación los cupos metropolitanos fueron asignados a las localidades para que sean cubiertos en el mes de mayo de 2022.
</t>
  </si>
  <si>
    <t xml:space="preserve">06/05/2022: 
Falta indicar dentro del análisis porqué no se logró la meta y que se va hacer para mejorar para el siguiente mes.
10/05/2022: 
No se generan observaciones respecto al análisis reportado para el seguimiento del indicador.  </t>
  </si>
  <si>
    <t>Para el periodo reportado (mes de abril) el indicador logra un cumplimiento del 92% de acuerdo con lo programado para la vigencia 2022. Lo anterior teniendo en cuenta que, en el mes de mayo de 2022, se atendieron a 90,370 personas mayores. 
Para este periodo el apoyo económico Tipo B, cerró con 5 cupos vacíos, teniendo en cuenta que en el sistema de información se generó una restricción con el proyecto de emergencia social. Esta situación se está revisando con la DADE.</t>
  </si>
  <si>
    <t>07/06/2022: 
No se generan observaciones respecto al análisis reportado para el seguimiento del indicador.</t>
  </si>
  <si>
    <t>Para el segundo trimestre del año 2022, el indicador logró un cumplimiento del 92.27% de acuerdo con lo programado para lo corrido de la vigencia 2022. Lo anterior teniendo en cuenta que, hasta el mes de junio de 2022, se atendieron a un total de 93.281 personas mayores, teniendo en cuenta la rotación de cupos que se da por egresos del servicio. 
Para dar cumplimiento con el indicador en este trimestre ingresaron al servicio 1.746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</si>
  <si>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07/07/2022:
Complementar el análisis con lo realizado durante el trimestre y a que se debe el resultado obtenido y porqué no se alcanzó la meta.
12/07/2022:
No se generan observaciones respecto al análisis y evidencias reportados para el seguimiento del indicador.  </t>
  </si>
  <si>
    <t>Gestión para realizar acciones de desbloqueo a personas mayores, o el egreso del servicio de acuerdo con el procedimiento específico.</t>
  </si>
  <si>
    <t>* Sistema de Información y Registro de Beneficiarios (SIRBE) (A, B y B Desplazados).
* Informes de Nómina al Corte (Cofinanciado), proveniente del Administrador Fiduciario del Programa Colombia Mayor.                          
*Base en Excel de los abonos autorizados en el mes</t>
  </si>
  <si>
    <t>*Listados de Nómina de Colombia Mayor (Apoyos Cofinanciados).
 *Abonos autorizados SDIS, no autorizados SDIS mes.                    *Reporte de cupos.</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</si>
  <si>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10"/>
        <rFont val="Arial"/>
        <family val="2"/>
      </rPr>
      <t>no solo marzo</t>
    </r>
    <r>
      <rPr>
        <sz val="10"/>
        <rFont val="Arial"/>
        <family val="2"/>
      </rPr>
      <t xml:space="preserve">. Hay que complementar la redacción indicando, el porqué se sobre pasó la meta y que se está haciendo para mejorar esto. En cuanto a las evidencias, no se identifica en que archivo esta el total programado por mes y de donde salen los 87.050.
20/04/2022:
No se generan observaciones respecto al análisis y evidencias reportados para el seguimiento del indicador.  </t>
    </r>
  </si>
  <si>
    <t>Para el periodo reportado (mes de abril) el indicador logra un cumplimiento del  96%, teniendo en cuenta que en el  mes abril se realizó el giro de los apoyos económicos a 37.217  apoyos económicos a  personas mayores de los apoyos tipo A, B, desplazados y se programaron en nómina a 49.205 personas mayores del apoyo económico cofinanciado D, lo cual permitió que 86.422 personas mayores contarán con un apoyo económico de $130.0000 para cubrir alguna de sus necesidades básicas.
El mayor número de giros de apoyos económicos según al promedio programado, se da debido a que se levantaron bloqueos de acuerdo con las validaciones de condiciones realizadas a las personas mayores en las Subdirecciones Locales, lo que impacta el resultado final. Se está trabajando en la actualización de este indicador para atacar el sobre cumplimiento que se presenta en el mismo.</t>
  </si>
  <si>
    <t xml:space="preserve">06/05/2022: 
Falta indicar dentro del análisis a que se debe el sobre cumplimiento del 1% y que se está haciendo para ajustar este tema.
10/05/2022: 
No se generan observaciones respecto al análisis reportado para el seguimiento del indicador.  </t>
  </si>
  <si>
    <t>Para el periodo reportado (mes de mayo) el indicador logra un cumplimiento del 96%, teniendo en cuenta que en el mes mayo se realizó el giro de los apoyos económicos a 37.105 apoyos económicos a personas mayores de los apoyos tipo A, B, desplazados y se programaron en nómina a 49.292 personas mayores del apoyo económico cofinanciado D, lo cual permitió que 86,397 personas mayores contaran con un apoyo económico de $130.0000 para cubrir alguna de sus necesidades básicas.</t>
  </si>
  <si>
    <t>Para el segundo trimestre el indicador logra un cumplimiento del  96.86%, teniendo en cuenta que en el  mes junio se realizó el giro de los apoyos económicos a 37.039  apoyos económicos a  personas mayores de los apoyos tipo A, B, B, desplazados y 49.980 personas mayores del apoyo económico cofinanciado D, lo cual permitió que 87.019 personas mayores contaran con un apoyo económico de $130.0000 para cubrir alguna de sus necesidades básicas.
El  no cumplimiento del indicador obedece tanto a los puntos de control que tiene el servicio como al bloqueo preventivo de las tarjetas y la suspensión del apoyo económico cofinanciado, lo que impacta el resultado final. Las Subdirecciones locales y la Subdirección para la Vejez vienen avanzando en la depuración de los casos bloqueados y definir la situación de cada uno de los casos y si no continúan en el servicio se libera el cupo.</t>
  </si>
  <si>
    <t xml:space="preserve">07/07/2022:
Complementar el análisis, hay que explicar las cifras reportadas y las mismas no se mencionan ni quisiera en este análisis, y hay que indicar que hizo falta para cumplir la meta y que se va hacer para corregirlo (revisar redacción de análisis del mes de marzo y guiarse en por esta para realizar el ajuste).
12/07/2022:
No se generan observaciones respecto al análisis y evidencias reportados para el seguimiento del indicador.  </t>
  </si>
  <si>
    <t>Número de personas mayores vinculadas al servicio social Centros Día, que inician sus procesos en desarrollo de los componentes de ocupación humana, participación y redes y estilos de vida saludables.</t>
  </si>
  <si>
    <t>Evaluar y hacer seguimiento a la vinculación de personas mayores que inician procesos en desarrollo de los componentes de ocupación humana, participación y redes y estilos de vida saludables en el Servicio Social Centro Día.</t>
  </si>
  <si>
    <t>Llevar a cabo acciones integrales que incentiven la participación y permanencia de la persona en el desarrollo de los componentes de ocupación humana, participación y redes o estilos de vida saludables, más allá de su vinculación al Servicio Social Centro Día.</t>
  </si>
  <si>
    <r>
      <t xml:space="preserve">(Número de personas mayores </t>
    </r>
    <r>
      <rPr>
        <sz val="9"/>
        <color rgb="FFFF0000"/>
        <rFont val="Arial"/>
        <family val="2"/>
      </rPr>
      <t xml:space="preserve"> </t>
    </r>
    <r>
      <rPr>
        <sz val="9"/>
        <rFont val="Arial"/>
        <family val="2"/>
      </rPr>
      <t>atendidas</t>
    </r>
    <r>
      <rPr>
        <sz val="9"/>
        <color rgb="FFFF0000"/>
        <rFont val="Arial"/>
        <family val="2"/>
      </rPr>
      <t xml:space="preserve">  </t>
    </r>
    <r>
      <rPr>
        <sz val="9"/>
        <rFont val="Arial"/>
        <family val="2"/>
      </rPr>
      <t xml:space="preserve"> en Centro Día / Número de personas mayores programadas en Centro Día) * 100</t>
    </r>
  </si>
  <si>
    <t xml:space="preserve">Sistema de Información y Registro de Beneficiaros (SIRBE).
</t>
  </si>
  <si>
    <t>La información se obtiene Sistema de Información y Registro de Beneficiaros (SIRBE), teniendo en cuenta el número de personas en estado de atención y atendidas para el servicio Centros Día.  En el denominador se incluye el dato del número de personas programadas en el plan de acción para la vigencia 2022.</t>
  </si>
  <si>
    <t>*Resultado Cruce Centro Día . En este archivo se puede identificar fácilmente el No. de personas mayores en atención o atendidas evidencia para el (Numerador)
*Reporte meta SIRBE, evidencia para el numerador (Denominador)</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</si>
  <si>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10"/>
        <rFont val="Arial"/>
        <family val="2"/>
      </rPr>
      <t>no solo marzo, lo mismo en la redacción del análisis</t>
    </r>
    <r>
      <rPr>
        <sz val="10"/>
        <rFont val="Arial"/>
        <family val="2"/>
      </rPr>
      <t xml:space="preserve">. Hay que complementar la redacción indicando, el porqué se sobre pasó la meta y que se está haciendo para mejorar esto. En cuanto a las evidencias, no se identifica en que archivo esta el total programado por mes y deben revisar porque solo están adjuntando un archivo y de acuerdo a las evidencias que plantean son dos archivos los que deben adjuntar.
20/04/2022:
No se generan observaciones respecto al análisis y evidencias reportados para el seguimiento del indicador.  </t>
    </r>
  </si>
  <si>
    <t>Para el periodo reportado (mes de abril) respecto al cumplimiento de la meta, se alcanzó la misma dado que se realizó la atención de 20.291 personas mayores que asistieron al centro día Modalidad Casa de la Sabiduría, quienes participaron en más de 1.500 encuentros generacionales y con temáticas específicas que corresponden a los componentes de Ocupación Humana, Participación y Redes, y estilos de vida saludable.
De igual manera, se vienen desarrollando jornadas de articulación con la Oficina de Alta Consejería TIC, de la Alcaldía Mayor de Bogotá en beneficio de la población de personas mayores; en cursos virtuales y presenciales con aliados estratégicos (públicos y privados) como lo son: Fundación telefónica, Tigo, ministerio TIC colnodo.
Por último, desde la Estrategia Centro Día al Barrio se avanza en la ampliación de la cobertura con 10.400 personas mayores, garantizando los derechos y allegando los beneficios en los territorios mediante 4 encuentros por grupo, en 3 o 4 jornadas diarias, durante cada semana. Así mismo, se viene avanzando en valoraciones integrales de la capacidad funcional de los participantes. Se empezó activación de bonos canjeables por alimentos en el lote 1, y adicionalmente la estrategia empezó a articularse al SIDICU en la manzana del cuidado de Mártires con acciones en el barrio Samper Mendoza.</t>
  </si>
  <si>
    <t xml:space="preserve">06/05/2022: 
Falta incluir del mes respecto al cumplimiento de la meta, se cumplió? No se cumplió?, que se va hacer si no se cumplió?.
10/05/2022: 
No se generan observaciones respecto al análisis reportado para el seguimiento del indicador. </t>
  </si>
  <si>
    <t xml:space="preserve">Para el periodo reportado (mes de mayo) respecto al cumplimiento de la meta han participado 26.837 personas mayores, dando cumplimiento a la implementación de la línea de atención a través de los 3 componentes definidos en el lineamiento general del Servicio Social  Centro Día, que son: Ocupación Humana, Participación y Redes, y estilos de vida saludable;  con sus 11 líneas de atención, mediante más de 1.200 encuentros generacionales diurnos y 5 Encuentros intergeneracionales con la participación de 729 personas en las Localidades de Ciudad Bolívar, Rafael Uribe Uribe, Usaquén, Teusaquillo y Fontibón, en cumplimiento  de lo establecido en la canasta mínima de servicios, de la ley 1276 de 2009. 
Actualmente se encuentran en estado "en atención" un total de 21.341 personas mayores en el servicio social en las 25 Unidades Operativas de la Modalidad Casa de la Sabiduría y 11.961 personas mayores en estado "en atención" en la Estrategia Centro Dia al Barrio en 18 localidades de la ciudad, garantizando derechos y oportunidades para vivir como se quiere en la vejez.
Se amplió la cobertura de la Casa de la Sabiduría Rincón intercultural de Bosa, pasando de 1260 a 1440 personas mayores.
Por último, se logra avanzar en la articulación con 17 cooperantes estratégicos (públicos y privados) para el fortalecimiento de los procesos en el Servicio Social, en beneficio de las personas mayores, dentro de los que se incluyen: 
Secretarías: 
Distrital de Salud y Subredes integradas de servicios.
De Ambiente.
Movilidad - Tarjeta tu llave . 
Alcaldía Mayor de Bogotá - Oficina TIC, IDARTES, Museo Nacional, Museo de Arte Moderno, Museo Interactivo Maloka, Fundación Colnodos, Fundación Gilberto Álzate Avendaño, NC - Arte, Cinemateca Distrital y Tigo. </t>
  </si>
  <si>
    <t>Para el segundo trimestre de 2022,  respecto al cumplimiento de la meta, se ha logrado llegar a 27.482 personas únicas atendidas, en 25 unidades operativas en las 20 localidades de la ciudad; mediante más de 5.000 encuentros generacionales diurnos y 30 Encuentros intergeneracionales.
Se avanza en la transformación del servicio y se inicia la implementación del lineamiento que enmarca la operación en 3 componentes: Ocupación Humana, Participación y Redes, y estilos de vida saludable, con sus 11 líneas de atención. Se adoptan los Estándares de calidad del Servicio Social Centro Día, se actualizan y formalizan los documentos en el SG, aportando a la adecuada prestación del servicio que fomenta el desarrollo integral de las personas mayores de 60 años, a partir del reconocimiento y potenciación de sus capacidades, la integración a la vida familiar, social, comunitaria, cultural, económica y política de la ciudad, mediante un conjunto de estrategias, acciones y recursos teniendo en cuenta los enfoques de: derechos, territorial, poblacional, género, desarrollo humano, diferencial, participación y cultura ciudadana, que permitan aportar al mejoramiento de su calidad de vida y ampliar sus oportunidades para vivir como se quiere en la vejez.
Mediante la estrategia Centro Día al Barrio, se logra una ampliación de cobertura adicional de 11,471 personas mayores en 18 localidades de la ciudad,  garantizando derechos, fomentando el desarrollo integral y el reconocimiento de capacidades de las personas mayores.
Adicional a lo anterior, se logró la reubicación de la unidad operativa Monseñor Oscar A. Romero de la localidad Rafael Uribe Uribe con capacidad de atención de 720 personas mayores y entraron en operación las unidades operativas de la modalidad Casa de la Sabiduría: Rincón intercultural de Bosa con (1.440), Suma Kawsay con (1.080) y Bella Flor con (720) con capacidad de atención a personas mayores, respectivamente; lo cual impacta positivamente la capacidad de atención en la ciudad, aportando al cumplimiento de los objetivos del plan de desarrollo y el cumplimiento de la PPSEV 2010 - 2025.
Además, se logra avanzar en la articulación con 17 cooperantes estratégicos (públicos y privados) para el fortalecimiento de los procesos en el Servicio Social, en beneficio de las personas mayores, dentro de los que se incluyen Secretarías:
Distrital de Salud y Subredes integradas de servicios, de Ambiente, Movilidad - Tarjeta tu llave. También la Alcaldía Mayor de Bogotá - Oficina TIC, IDARTES, Museo Nacional, Museo de Arte Moderno, Museo Interactivo Maloka, Fundación Colnodos, Fundación Gilberto Alacate Avendaño, NC - Arte, Cinemateca Distrital y Tigo.</t>
  </si>
  <si>
    <t xml:space="preserve">07/07/2022:
Revisar cifras y ajustar redacción, recuerden que el reporte tanto cualitativo como cuantitativo debe ser del trimestre para el caso de este indicador, las cifras que están describiendo en el análisis no son del todo coherentes con las cifras del trimestre que se deberían reportar, revisar y ajustar, además de indicar si se cumplió o no con la meta y porqué si o porque no. Se recomienda tener en cuenta todo lo revisado en los meses anteriores, ya que no es la primera vez que se les indica la información que debe contener el análisis.
12/07/2022:
No se generan observaciones respecto al análisis y evidencias reportados para el seguimiento del indicador.  
</t>
  </si>
  <si>
    <t>Porcentaje de personas mayores de Cuidado Transitorio que participan en acciones de autocuidado y dignificación.</t>
  </si>
  <si>
    <t>Determinar cuántas personas que acceden al servicio Cuidado Transitorio participan en acciones de autocuidado y dignificación.</t>
  </si>
  <si>
    <t>Estrategias para implementar acciones de autocuidado y dignificación en las personas mayores participantes de la modalidad cuidado transitorio .</t>
  </si>
  <si>
    <r>
      <t>(Número de personas mayores participantes en acciones de Autocuidado y Dignificación que se encuentran en la modalidad de Cuidado Transitorio/ Total personas participantes</t>
    </r>
    <r>
      <rPr>
        <strike/>
        <sz val="9"/>
        <rFont val="Arial"/>
        <family val="2"/>
      </rPr>
      <t xml:space="preserve"> </t>
    </r>
    <r>
      <rPr>
        <sz val="9"/>
        <rFont val="Arial"/>
        <family val="2"/>
      </rPr>
      <t>que se encuentran en la modalidad de Cuidado Transitorio) * 100</t>
    </r>
  </si>
  <si>
    <t>La información se obtiene del Sistema de Información y Registro de Beneficiaros (SIRBE), teniendo en cuenta las personas que participan en acciones de autocuidado y dignificación (el número de personas en estado de atención y atendidas) / número de personas en estado en atención y atendidas para la modalidad de Cuidado Transitorio.</t>
  </si>
  <si>
    <t>*Registro de personas con actuación de seguimiento PAI en el SIRBE reportado por el DADE (Numerador).
*Reporte de conteo de metas dado por DADE. (Denominador)</t>
  </si>
  <si>
    <t xml:space="preserve">Para el periodo reportado (mes de enero), se realizaron 94 encuentros en la modalidad de Cuidado Transitorio orientados al autocuidado y dignificación de las personas mayores, donde se identificó que se contribuyó al fortalecimiento y establecimiento de hábitos salubres, así como el aporte a la calidad de vida mediante la dignificación humana y descanso integral. Estos encuentros permitieron fortalecer los proceso de autonomía, e independencia de las personas mayores. Así mismo, a partir de dichos encuentros se logró un impacto positivo en las personas mayores en la medida que atreves de ellos se promueven las buenas prácticas asociadas a la salud física y emocional, el cuidado y autocuidado, así como el autoreconocimiento y la autoimagen. También a través de estos encuentros se potencializaron las capacidades y habilidades personales, las habilidades motoras y mentales. </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</si>
  <si>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En la redacción no se evidencias las cifras reportadas hablan de encuentros y el indicador mide número de personas atendidas, por lo tanto no es claro lo que se reporta ni si lo que están reportando corresponde a la gestión realizada durante el trimestre (ajustar), recuerden que en el ejecutado y programado, para este caso deben indicar la sumatoria de  enero a marzo, </t>
    </r>
    <r>
      <rPr>
        <u/>
        <sz val="10"/>
        <rFont val="Arial"/>
        <family val="2"/>
      </rPr>
      <t>no solo marzo</t>
    </r>
    <r>
      <rPr>
        <sz val="10"/>
        <rFont val="Arial"/>
        <family val="2"/>
      </rPr>
      <t xml:space="preserve">. Hay que complementar la redacción indicando, el porqué se sobre pasó la meta y que se está haciendo para mejorar esto. En cuanto a las evidencias, acá se tiene registrado que las evidencias son listados de asistencia, y están adjuntando un reporte sirbe, ajustar.
20/04/2022:
No se generan observaciones respecto al análisis y evidencias reportados para el seguimiento del indicador.  </t>
    </r>
  </si>
  <si>
    <t xml:space="preserve">Para el periodo reportado (mes de abril)  respecto al cumplimiento de la meta, se cumplió la misma dado que se llevaron a cabo  encuentros orientados al cuidado y dignificación de las personas mayores. En dichos encuentros participaron 459 personas, las cuales continuaron fortaleciendo sus procesos de autonomía, independencia y reinducción. De igual forma, por medio de estos encuentros las personas mayores continúan adquiriendo herramientas para fortalecer sus dimensiones personales, se fortalece su salud mental y física. Por medio de los encuentros de autocuidado se fortalecen las habilidades fíco-motoras, se fortalece la convivencia en el Centro de Cuidado Transitorio y se promueven prácticas que fortalece la autoimagen de la persona mayor. </t>
  </si>
  <si>
    <t>Para el periodo reportado (mes de mayo) respecto al cumplimiento de la meta, se cumplió la misma dado que se llevaron a cabo encuentros orientados al cuidado y dignificación de las personas mayores. En lo correspondiente al mes de mayo se atendieron encuentros en los que participaron 438 personas, las cuales continuaron fortaleciendo sus procesos de autonomía e independencia. De igual forma, las personas mayores continúan desarrollando habilidades para la vida, como son la reorientación de sus proyectos de vida, los riesgos asociados a la vida en calle, así como habilidades para fortalecer sus relaciones interpersonales. Por medio de la atención recibida, las personas mayores también fortalecieron aspectos relacionados con su salud física, emocional y mental.   Por medio de los diferentes encuentros se continua fortaleciendo los procesos de autocuidado y las habilidades físico-motoras.</t>
  </si>
  <si>
    <t>La modalidad de Cuidado Transitorio día noche está dirigida a personas mayores en riesgo o situación de habitabilidad en calle, en esta se desarrollan de manera permanente actividades de autocuidado y dignificación desde que la persona mayor ingresa hasta que sale de la unidad operativa, en donde reciben beneficios de aseo personal, alimentación saludable, descanso, acompañamiento interdisciplinario y actividades que promueven de manera directa el autocuidado y dignificación de las personas mayores participantes; para efectos de la medición del presente indicador, se tiene en cuenta la participación de los participantes en estas últimas actividades, en donde se trabaja la transformación de imaginarios adversos a la vejes, fortalecimiento de habilidades cognitivas, físicas, comunicativas y sociales, promoción del buen trato y prevención de violencias, hábitos de autocuidado, salud mental, entre otras. 
La participación en las actividades anteriormente descritas es voluntaria, respetando siempre la autonomía y toma de decisiones de las personas mayores participantes, encontrando que para el segundo  trimestre de la presente vigencia, de los 526 participantes en la modalidad, el 89,35% participaron en dichas actividades, es decir, 470 personas mayores, este porcentaje se encuentra por debajo del porcentaje planeado, dado que la modalidad ha tenido un retorno progresivo a la normalidad, pasando de una atención que permitió el aislamiento preventivo de las personas mayores durante la emergencia sanitaria a una atención transitoria, esto conlleva a que las personas mayores, en el marco de su autonomía e independencia asistan al servicio solo a tener espacios de atención básica y descanso sin participar en actividades, por lo cual se nota un decremento en el cumplimiento del indicador</t>
  </si>
  <si>
    <t xml:space="preserve">07/07/2022:
Complementar el análisis con a que se debe el resultado obtenido y porqué no se alcanzó la meta.
12/07/2022:
No se generan observaciones respecto al análisis y evidencias reportados para el seguimiento del indicador.  </t>
  </si>
  <si>
    <t>Personas mayores que cuentan con un plan de atención integral individual de la modalidad Comunidad de Cuidado</t>
  </si>
  <si>
    <t>Determinar las personas mayores con quienes se ha elaborado el Plan de Atención Integral Individual (herramienta que permite la planeación interdisciplinaria conjunta con la persona mayor y la implementación de las acciones de cuidado integral que den cuenta del cumplimiento del objetivo de atención) en la modalidad Comunidad de Cuidado.</t>
  </si>
  <si>
    <t>Contar con el plan de atención integral individual de cada persona mayor, en alguna de sus tres fases: conociendo, planeando y monitoreando (dependiendo de su tiempo de permanencia en el servicio) especificando las acciones a desarrollar por cada una de las disciplinas del equipo profesional de Comunidad de Cuidado.</t>
  </si>
  <si>
    <t>(Número de personas mayores que cuentan con Plan de Atención Integral Individual en los servicios de modalidad Comunidad de Cuidado / Número total de personas mayores en atención en los servicios de modalidad Comunidad de Cuidado.) * 100.</t>
  </si>
  <si>
    <t>La información se obtiene del Sistema de Información y Registro de Beneficiaros (SIRBE), teniendo en cuenta el número de personas mayores que cuentan con el Plan de Atención Integral Institucional en la etapa correspondiente de acuerdo a su tiempo de  permanencia en el servicio y las personas mayores en atención en la modalidad.</t>
  </si>
  <si>
    <t>*Base de datos de los Planes de Atención Integral Individual reportados por los Centros de Comunidad de Cuidado. (Numerador)
*Reporte de SIRBE con número de personas mayores en atención en la modalidad de Comunidad de Cuidado. (Denominador)</t>
  </si>
  <si>
    <t xml:space="preserve">Para el periodo reportado (mes de abril), las 1.917 personas participantes de la modalidad Comunidad de Cuidado contaron con un Plan de atención individual (PAIIN). A partir de la implementación del  PAIIN se ha continuado trabajando en sus distintas fases: conociendo, planeando y actuando.  De esta forma se logró fomentar las habilidades de las personas mayores, sus potencialidades y capacidades individuales, potenciando de esta forma su autonomía, su autoimagen, sus redes de apoyo, todo lo anterior a partir de actividades y espacios que corresponden a los intereses de las personas mayores. </t>
  </si>
  <si>
    <t xml:space="preserve">06/05/2022:
No se generan observaciones respecto al análisis reportado para el seguimiento del indicador.  </t>
  </si>
  <si>
    <t>Para el periodo reportado (mes de mayo) las 1.938 personas participantes de la modalidad Comunidad de Cuidado contaron con un Plan de atención individual (PAIIN). A partir de la implementación del PAIIN se ha continuado trabajando en sus distintas fases: conociendo, planeando y actuando. De esta forma se continúa fomentando y potencializando las habilidades y capacidades de las personas mayores, de esta forma se logra fortalecer sus procesos de autonomía, autoimagen, sus redes de apoyo. Lo anterior a partir de diferentes actividades y espacios que corresponden a los intereses de las personas mayores.</t>
  </si>
  <si>
    <t>En la modalidad de Comunidad de Cuidado se brinda una atención integral a las personas mayores participantes, dentro de esta se genera un Plan de atención integral individual que responde a las necesidades, gustos e intereses de cada uno, este plan de atención contempla 3 fases: 1. Conociendo, en donde se indaga y reconocen dichas necesidades, gustos e intereses, esta etapa inicia desde que la persona mayor ingresa al centro y durante el primer mes de permanencia. 2. Planeando, en esta etapa se concretan los objetivos que se quieren lograr con las personas mayores y que actividades se van a desarrollar para ello y 3. Actuando, que se refiere a las acciones que se desarrollan para cumplir los objetivos de la etapa anterior y los resultados que se obtienen. En este sentido, el 100% de los participantes en la Modalidad cuentan con el Plan de atención individual, no obstante, para efectos del indicador, solo se reportan las personas que cuentan con el formato diligenciado en cada una de las etapas. 
Teniendo en cuenta lo anterior para el periodo reportado (enero a Junio) el 95.7% que corresponde a 1,971 personas mayores participantes cuentan con el formato que soporta las acciones realizadas dentro del Plan de atención integral individual, de estos, 173 se encuentran en la etapa conociendo, 121 en la etapa planeado y 1,971 en la etapa actuando.</t>
  </si>
  <si>
    <t>07/07/2022: 
No se generan observaciones respecto al análisis y evidencias reportados para el seguimiento del indicador.</t>
  </si>
  <si>
    <t>Avance en la ejecución del Plan de Acción de la Política Pública Social para el Envejecimiento y la Vejez.</t>
  </si>
  <si>
    <t>*Actas de Mesa Técnica de Envejecimiento y Vejez.(Numerador)
*Actas del Comité Operativo de Envejecimiento y Vejez. (Denominador)</t>
  </si>
  <si>
    <r>
      <t xml:space="preserve">08/04/2022:
Ajustar la redacción y las cifras, recuerden que se reporta el avance trimestral, no solo de marzo. Adicionalmente en las evidencias, están adjuntando solo lo del mes de marzo, faltan las evidencias del mes de enero y febrero (el reporte cuantitativo es trimestral). tener en cuenta la redacción utilizada en los reportes anteriores para ajustar la de este reporte.
19/04/2022: 
Recuerden que en el ejecutado y programado, para este caso deben indicar la sumatoria de  enero a marzo, </t>
    </r>
    <r>
      <rPr>
        <u/>
        <sz val="10"/>
        <rFont val="Arial"/>
        <family val="2"/>
      </rPr>
      <t>no solo marzo, lo mismo en la redacción del análisis</t>
    </r>
    <r>
      <rPr>
        <sz val="10"/>
        <rFont val="Arial"/>
        <family val="2"/>
      </rPr>
      <t xml:space="preserve">.  En cuanto a las evidencias, tienen programado entregar Informes de seguimiento y evaluación de resultados, los cuales no se adjuntan, a cambio están las actas de las dos ultimas mesas, lo que no cumple con la evidencia planteada, deben adjuntar lo que dejaron que iba a ser la evidencia, adicionalmente hay que adjuntar las evidencias de los meses de enero y febrero, también.
20/04/2022:
No se generan observaciones respecto al análisis y evidencias reportados para el seguimiento del indicador.  </t>
    </r>
  </si>
  <si>
    <t>Para el periodo reportado (mes de abril) respecto al cumplimiento de la meta, esta se cumplió dado que se realizó una Mesa Técnica de Envejecimiento y Vejez el día 6 de abril, donde se abordó la consolidación del primer reporte trimestral de seguimiento al plan de acción de la PPSEV y la Conmemoración del Día Nacional por la Memoria y la Solidaridad con las Víctimas. Igualmente, se realizó la Segunda Sesión Ordinaria del Comité Operativo de Envejecimiento y Vejez, en el cual se socializó el reporte de seguimiento trimestral al plan de acción de la PPSEV y se presentaron los avances del primer estudio que aportará a la reformulación de la PPSEV, relacionado con los efectos de la pandemia por COVID-19 en las personas mayores en Bogotá.</t>
  </si>
  <si>
    <t>06/05/2022: 
Falta incluir del mes respecto al cumplimiento de la meta, se cumplió? No se cumplió?, que se va hacer si no se cumplió?.
06/05/2022:
No se generan observaciones respecto al análisis reportado para el seguimiento del indicador.</t>
  </si>
  <si>
    <t xml:space="preserve">Para el periodo reportado (mes de mayo) respecto al cumplimiento de la meta, se resalta la realización de la Mesa Técnica de Envejecimiento y Vejez el día 4 de mayo en modalidad virtual. En esta reunión de proyectó la preparación de la campaña para la Semana de concientización y sensibilización contra el maltrato, violencia y abandono del adulto mayor en Bogotá D.C., y el Día Mundial de Toma de Conciencia del Abuso y Maltrato en la Vejez. También se realizaron observaciones sobre los estudios que aportarán a la reformulación de la PPSEV, y finalmente, el avance en la construcción intersectorial de la Ruta de Atención Integral para las Personas Mayores. En este sentido, el ejercicio de secretaría técnica se viene desarrollando de manera adecuada, dando cumplimiento al indicador.   </t>
  </si>
  <si>
    <t>Como  parte del ejercicio de la secretaría técnica de la Política Pública Social de Envejecimiento y Vejez, a lo largo del segundo trimestre se realizó una (1) sesión del Comité Operativo de Envejecimiento y Vejez el 28 de abril. Asimismo, durante el segundo trimestre como parte del ejercicio de Secretaría Técnica de la Política Publica Social de Envejecimiento y Vejez (PPSEV), se realizó una Mesa Técnica de Envejecimiento y Vejez - MTEV el 6 de abril, el 4 de mayo se realizó una sesión de la MTEV y en el mes de junio fueron realizadas dos sesiones los días 1 y 22 de junio. En estas reuniones se abordaron fundamentalmente las acciones para el 9 de abril Día Nacional por la Memoria y la Solidaridad con las Víctimas del Conflicto Armado, los avances frente a la Ruta de Atención Integral para las Personas Mayores, los comentarios frente al primer reporte de seguimiento al plan de acción de la PPSEV, la campaña del 13 al 17 de junio en el marco del Día Mundial de Toma de Conciencia contra el Abuso y el Maltrato en la Vejez, así como la Semana de Concientización y Sensibilización frente al Maltrato, Violencia y Abandono del Adulto Mayor. De igual forma se trató la proyección de acciones para el Mes del Envejecimiento y la Vejez y la proyección del Consejo Distrital de Política Social que se realizará sobre la Política Pública Social para el Envejecimiento y la Vejez. 
Como resultado de estas reuniones se consolida el proceso de articulación intersectorial como entidad rectora de la política pública y se proyectan de manera adecuada las acciones estratégicas de su implementación.</t>
  </si>
  <si>
    <t xml:space="preserve">07/07/2022:
Ajustar redacción y análisis con de acuerdo a lo realizado en el trimestre.
12/07/2022:
No se generan observaciones respecto al análisis y evidencias reportados para el seguimiento del indicador.  </t>
  </si>
  <si>
    <t>Número de personas participantes de las Redes de Cuidado Comunitario.</t>
  </si>
  <si>
    <t xml:space="preserve">*Reporte SIRBE ERDC (Numerador)
*Banco de tiempo mayor (Denominador) </t>
  </si>
  <si>
    <t xml:space="preserve">Para el periodo reportado (mes de abril) respecto al cumplimiento de la meta, ésta se cumplió dado que la Estrategia de Redes de Cuidado Comunitario se socializa con los equipos de líderes de las 20 localidades y en el marco del SIDICU se avanza en la articulación entre Casas de Sabiduría y 5 Cooperantes, construyendo los procesos a desarrollar y efectuando acciones mediante los espacios de cuidado así:                                                              
ESCUELA DE FAMILIAS - A CUIDAR SE APRENDE: 
1. Fundación Keralty, mediante Taller de Estimulación Neurocognitiva con 46 personas mayores en el Centro Día Tierra de Saberes.         
2. Establecimiento de cupo de 100 personas mayores cuidadoras de personas mayores participantes del Servicio Social Centro Día a cualificar mediante proceso de Competencias laborales con el SENA, en las normas: 
*Cuidar personas según protocolos de actividades básicas cotidianas y grado de autonomía y, 
*Atender necesidades de acompañamiento según preferencias espirituales y emocionales.
3. Establecimiento de cupo de *15 profesionales que se certificarán como evaluadores de competencias laborales con el SENA en las normas relacionadas con el cuidado de personas mayores, cualificando a los cuidadores y a los colaboradores para la promover el autocuidado y cuidado colectivo, la apropiación social del cuidado y el servicio social a través de la ERRC.                                                                   
Somos Red de Cuidado:
 * Colegio Liceo Frances con la acción intergeneracional de cuidado colectivo con 17 personas mayores en el Centro Día Tierra de Saberes.
COMPONENTE PARTICIPACION Y REDES: 
* Estadio Nemesio Camacho El Campin, como espacio y medio para romper barreras de acceso y visibilización del proceso de vejez y envejecimiento conto con participación de 313 personas mayores y sus familias con IPES
COMPONENTE OCUPACION HUMANA:
* Definición de unidades operativas para la conformación de 14 grupos entorno a unidades productivas de cocina y preparación de alimentos y 6 grupos en la línea de confección con IPES.
De acuerdo con la variable de método de cálculo la participación de las personas registradas en estas actividades no constituye cumplimiento, se reportarán una vez cumplido el proceso definido con cada grupo.                                                                                 </t>
  </si>
  <si>
    <r>
      <t>Para el periodo reportado (mes de mayo) la Estrategia de Redes de Cuidado Comunitario realizó acciones territoriales y comunitarias, orientadas a promover el cuidado colectivo en favor de las personas mayores en el marco del SIDICU, mediante la promoción de la dinamización de redes para el apoyo permanente de las personas mayores, de acuerdo a lo establecido en la ley 1276 de 2009. Estas acciones se realizaron a través de espacios de interacción como son lo son:
a) Escuela de familias "</t>
    </r>
    <r>
      <rPr>
        <i/>
        <sz val="10"/>
        <rFont val="Arial"/>
        <family val="2"/>
      </rPr>
      <t>A cuidar se aprende</t>
    </r>
    <r>
      <rPr>
        <sz val="10"/>
        <rFont val="Arial"/>
        <family val="2"/>
      </rPr>
      <t>" mediante la cual se trabajó en espacio pedagógico virtual denominado "</t>
    </r>
    <r>
      <rPr>
        <i/>
        <sz val="10"/>
        <rFont val="Arial"/>
        <family val="2"/>
      </rPr>
      <t>Saber escuchar a las personas mayores</t>
    </r>
    <r>
      <rPr>
        <sz val="10"/>
        <rFont val="Arial"/>
        <family val="2"/>
      </rPr>
      <t>", dirigidos a reconocer las labores de cuidado que realizan las(los) cuidadores de personas mayores, con la participación de 83 personas de las diferentes localidades de la ciudad, de las cuales 66 son personas mayores y 17 ciudadanía y actores interesados (en articulación con la Fundación Keralty).
b) Se dio inicio al proceso de consolidación de una EXPERIENCIA DE TRABAJO COMUNITARIO DENOMINADA COMUNIDAD DE CUIDADO DE PERSONAS MAYORES con la participación de los Barrios El Triunfo, Bosques de San Bernardino, San Antonio, San Joaquín, la Ruleta y la Vega Baja de San Bernardino de la Localidad de Bosa; ejercicio articulado desde la Estrategia Redes de Cuidado Comunitario, la Fundación Keralty y líderes comunitarios de personas mayores participantes del Centro Día Rincón Intercultural de Bosa.
c) Se realizó también, en articulación con el CDC de Usme, la orquesta Filarmónica de Bogotá, Centro Día Casa de la Sabiduría Celebra la Vida y ERCC, el Encuentro Intergeneracional "</t>
    </r>
    <r>
      <rPr>
        <i/>
        <sz val="10"/>
        <rFont val="Arial"/>
        <family val="2"/>
      </rPr>
      <t>Familias Cultivando el Envejecimiento y la Vejez</t>
    </r>
    <r>
      <rPr>
        <sz val="10"/>
        <rFont val="Arial"/>
        <family val="2"/>
      </rPr>
      <t>", con la participación de 107 personas mayores y sus familias.
d)Somos Red de Cuidado: mediante espacios de interacción en los que se fortalece el autocuidado, la solidaridad generacional y se propicia la conformación de redes de apoyo entre las personas mayores vinculadas al Servicio Social Centro Día, con hogares unipersonales, se logró la participación de 377 personas mayores a través de procesos de articulación logrados con los cooperantes así:
-Formación de Promotores de Cuidado Emocional: 280 personas mayores y 25 profesionales de la SDIS en articulación con la Dirección de Participación y Servicio al Ciudadano de la secretaria Distrital de Salud.
-Inscripción para proceso de formación de 5 Certificadores de Cuidadores de Personas Mayores, a través del SENA con quien se promoverá la certificación de competencia laborales de 100 cuidadores de personas mayores en la ciudad. 
-Voluntariado Encuentro intergeneracional: 6 personas mayores en articulación con los estudiantes del Colegio Liceo Francés y Fundación Keralty.
-Socialización del proceso redes de cuidado comunitario para conformación de Red en Teusaquillo Barrios Unidos: 40 personas mayores con el Equipo Distrital de Redes de Cuidado Comunitario.                                             
-Taller Cuidado Cognitivo: 51 personas mayores en articulación con la Secretaría Distrital de la Mujer. 
-Concertación de inicio de proceso de formación de 300 "</t>
    </r>
    <r>
      <rPr>
        <i/>
        <sz val="10"/>
        <rFont val="Arial"/>
        <family val="2"/>
      </rPr>
      <t>Gestores de convivencias para la protección de los derechos de las personas mayores</t>
    </r>
    <r>
      <rPr>
        <sz val="10"/>
        <rFont val="Arial"/>
        <family val="2"/>
      </rPr>
      <t xml:space="preserve">" en articulación con la Secretaría de Seguridad, Convivencia y Justicia.  </t>
    </r>
  </si>
  <si>
    <t>La Estrategia de Redes de Cuidado Comunitario en la vigencia 2021 se abordó a partir del desarrollo de actividades que incluían las líneas de acción y el cual contó con una participación de 4.124 personas, lo cual se evidenció en el registro del Banco del Tiempo Mayor .    
Para el primer semestre del año 2022, la Estrategia de Redes de Cuidado Comunitario presentó un ajuste en la estructura, transformación y armonización con la operación del Servicio Social Centro Día, en el que se proyectó el abordaje en las localidades a partir de la conformación de Redes que responden a procesos con periodicidad de cuatro meses.
Adicionalmente, los registros de información fueron actualizados y se definieron así: en el Banco del Tiempo Mayor se registran los actores públicos y/o privados vinculados al proceso como cooperantes por lo que a primer semestre de 2022, se incremento en 6, llegando a 4130, y se estableció que el registro de participantes del proceso se llevará a cabo en la ficha SIRBE, en lo que se está avanzando actualmente y se encuentra en proceso de parametrización.
Así mismo, de acuerdo con la implementación gradual de la Estrategia de Redes de Cuidado Comunitario en 2022 se han desarrollado acciones a partir de las líneas de acción como son Prevención en violencias contra persona mayor, Reconocimiento de Saberes y Memorias de las Personas Mayores, Promoción del Autocuidado y Cuidado Colectivo y Asesoría en Cuidado en Persona Mayor, con lo que se avanza en los procesos que aportan al cumplimiento de la meta que podrá reportarse cuando se cumpla el criterio de participación en al menos el 75 % de las líneas de acción.
Los grupos de personas que están en desarrollo del proceso de conformación de redes se encuentran distribuidos en las localidades de acuerdo a la siguiente relación: Teusaquillo: 199, Ciudad Bolívar: 289, Usaquén: 118, Bosa: 142, Kennedy: 157, Fontibón: 47, Puente Aranda: 97, San Cristóbal:180, Usme:90.                    
Lo que evidencia la participación de 1.319, para ello se espera lograr evidenciar avance cuantitativo en el cumplimiento del indicador para el siguiente semestre.</t>
  </si>
  <si>
    <t xml:space="preserve">07/07/2022:
Hay que ser coherentes con lo que se reporta, recordar que el indicador queda con reporte semestral, sino se llega aún al 75 % no se cumplió con la meta y se debe indicar es el estado en el que se encuentra el avance e indicar las acciones que se van a tomar para cumplir con la meta, adicionalmente hay que explicar porqué cuando el reporte era trimestral se pasó está cifra como cumplida. Adicionalmente en las evidencias solo se puede ver el archivo denominado * Banco de tiempo mayor y no el de Reporte SIRBE ERDC, revisar.
12/07/2022:
No se generan observaciones respecto al análisis y evidencias reportados para el seguimiento del indicador.  </t>
  </si>
  <si>
    <t>(Número de localidades implementadas las Redes de Cuidado Comunitario / Número de localidades programadas para implementar las Redes de Cuidado Comunitario) *  100</t>
  </si>
  <si>
    <t xml:space="preserve">
*Informe de Resultados y Balance (Numerador)
*Lineamiento Estrategia Redes de Cuidado (Denominador)</t>
  </si>
  <si>
    <t xml:space="preserve">Creciente </t>
  </si>
  <si>
    <t xml:space="preserve">Para el semestre comprendido entre Enero y Junio 2022 La Estrategia de Redes de Cuidado Comunitario ha realizado un ejercicio de seguimiento a las 10 localidades (Candelaria, Santa fe, Chapinero, Mártires, Kennedy, Bosa, Suba, Ciudad Bolívar, Engativá y Teusaquillo) en las cuales desarrolló intervención en 2021, logrando un documento de sistematización de la experiencia, la integración de los grupos de redes al Servicio Social en la Modalidad Casa de la Sabiduría o Estrategia Centro Día al Barrio de acuerdo a las necesidades de las personas mayores. 
Y se inició el proceso de implementación gradual de la estrategia con el ajuste a la estructura, logrando avanzar en las localidades de Teusaquillo, Usaquén, Ciudad Bolívar, Bosa, Kennedy, Fontibón, San Cristóbal y Puente Aranda, en  desarrolló de  intervenciones pedagógicas y culturales entre personas mayores, ciudadanía, organizaciones sociales y comunitarias que contribuyen a la generación de procesos de cuidado colectivo, intergeneracional, y apropiación social del cuidado que configuren entornos para la prevención de violencias contra las personas mayores y reduzcan la segregación por razones de edad, a través de acciones de carácter territorial, móvil y comunitario; las cuales han sido fortalecidos mediante la gestión y articulación con cooperantes institucionales y comunitarios.  </t>
  </si>
  <si>
    <t>Para el periodo reportado (mes de abril)  se  avanzó en la socialización de la ERRC con los líderes de los equipos de las 20 localidades y  en la definición de proceso a realizar con cooperantes, Casas de Sabiduría, Organizaciones sociales de personas mayores y Centros de Bienestar y Cuidado, avanzando en las localidades de Ciudad Bolívar, Engativá, San Cristóbal, Antonio Nariño, Puente Aranda, Suba, Teusaquillo y Barrios Unidos; desarrollando acciones definidas en los espacios de cuidado en el marco del SSIDICU y los componentes del Servicio Social Centro Día con las alianzas establecidas con FUNDACIÓN KERALTY, SENA, IPES, COLEGIO LICEO FRANCES Y ESTADIO NEMECIO CAMACHO EL CAMPIN, promoviendo espacios de cualificación y cuidado colectivo e inclusión social. Se está avanzando en diferentes acciones intergeneracionales para que las personas que hacen parte de la estrategia de redes de cuidado comunitario, participen en al menos el 75% de procesos comunitarios que contribuyen a promover, generar o fortalecer espacios de respiro para personas mayores que realizan proceso de cuidado no remunerado de autocuidado productivo, cultural y ambiental con enfoque diferencial para permitir la participación efectiva de las personas mayores, potenciar su liderazgo, prevenir violencias y contribuir a la transformación de lo imaginarios adversos y negativos contra la vejez y el envejecimiento, con esto se logrará un avance que será progresivo a lo largo de la vigencia.</t>
  </si>
  <si>
    <t>06/05/2022: 
Falta incluir del mes respecto al cumplimiento de la meta, se cumplió? No se cumplió?, que se va hacer si no se cumplió?.
10/05/2022: 
No se generan observaciones respecto al análisis reportado para el seguimiento del indicador.</t>
  </si>
  <si>
    <t xml:space="preserve">Para el periodo reportado (mes de mayo) se mantiene el proceso de articulación con 14 localidades y los cooperantes, que aportan a la dinamización de redes de cuidado comunitario en el marco de las acciones de prevención de las violencias hacia las personas mayores, reconocimiento de saberes y memorias, promoción del autocuidado y el cuidado colectivo y asesoría en cuidado a personas mayores. Los 8 cooperantes son: Secretarías Distrital de Salud, de la Mujer, de Seguridad, Convivencia y Justicia, Colegio Liceo Francés, IPES, SENA, Orquesta Filarmónica y Fundación Keralty.
Así como, con las Subdirecciones de Infancia y Familia, con quienes se articuló el desarrollo de la Celebración del día de la Familia en el Parque Metropolitano El Tunal y la Conmemoración del día de Decenio Afrodescendiente.    
La mayor participación se logró en las localidades de Teusaquillo, Tunjuelito, Bosa, Ciudad Bolívar, Puente Aranda y Antonio Nariño y San Cristóbal.   </t>
  </si>
  <si>
    <t>Para el semestre comprendido entre enero y junio 2022,  la Estrategia de Redes de Cuidado Comunitario ha realizado un ejercicio de seguimiento a las 10 localidades (Candelaria, Santa fe, Chapinero, Mártires, Kennedy, Bosa, Suba, Ciudad Bolívar, Engativá y Teusaquillo) en las cuales desarrolló intervención en 2021, logrando un documento de sistematización de la experiencia, la integración de los grupos de redes al Servicio Social en la Modalidad Casa de la Sabiduría o Estrategia Centro Día al Barrio de acuerdo a las necesidades de las personas mayores. Y se inició el proceso de implementación gradual de la estrategia con el ajuste a la estructura en el primer semestre de 2022, logrando avanzar con 4 localidades más, con respecto al año 2021, llegando a 14. Las 4 localidades nuevas son:  Usaquén, Puente Aranda, Fontibón y San Cristóbal , en  desarrollo de  intervenciones pedagógicas y culturales entre personas mayores, ciudadanía, organizaciones sociales y comunitarias que contribuyen a la generación de procesos de cuidado colectivo, intergeneracional, y apropiación social del cuidado que configuren entornos para la prevención de violencias contra las personas mayores y reduzcan la segregación por razones de edad, a través de acciones de carácter territorial, móvil y comunitario; las cuales han sido fortalecidos mediante la gestión y articulación con cooperantes institucionales y comunitarios.</t>
  </si>
  <si>
    <t>07/07/2022:
Ajustar la redacción recuerden que debe ir en términos del semestre en esta ocasión y no del mes, de igual manera se debe complementar el análisis con lo realizado durante el semestre y a que se debe el resultado obtenido y porqué no se alcanzó la meta.
En cuanto a las evidencias hace falta uno de los archivos mencionados, revisar.
07/07/2022: 
No se generan observaciones respecto al análisis y evidencias reportados para el seguimiento del indicador.</t>
  </si>
  <si>
    <t>En el mes de abril se adelantan 741 ejercicios de sensibilización y toma de conciencia con Centros Crecer Bálcanes, Mártires, La Victoria, Calandaima, Chapinero, Usaquén, Vista Hermosa, Rafael Uribe, Puente Aranda, RUNT, IED Chuniza, IED Francisco de Paula Santander, IED Porfirio Sede B, Casa Rosada, Cámara de Comercio, Hogar Infantil Soñando Caminos, Comfacundi,  Secretaría de Seguridad,  entre otras, lo anterior con el propósito de seguir transformando los imaginarios existentes sobre la discapacidad y reducir barreras actitudinales hacia las personas con discapacidad.</t>
  </si>
  <si>
    <t xml:space="preserve">6/05/2022.  No se generan observaciones respecto al análisis reportado para el seguimiento del indicador
Se recomienda actualizar el indicador de acuerdo a lo socializado en el comité de gestores </t>
  </si>
  <si>
    <t>En el mes de mayo se adelantaron 708 ejercicios de sensibilización y toma de conciencia con entidades como: CLINICA LOS ANDES, COSERVIPP, BOMBEROS BOGOTÁ, UNIVERSIDAD SANTO TOMAS, COLEGIO TABORA SEDE A, CENTRO CRECER RINCON, CENTRO CRECER LA VICTORIA, CENTRO CRECER USAQUEN, CENTRO CRECER MARTIRES.  IED ATABANZHA, IED ALMIRANTE PADILLA, entre otras. Lo anterior con el propósito de seguir transformando los imaginarios existentes sobre la discapacidad y reducir barreras actitudinales hacia las personas con discapacidad.</t>
  </si>
  <si>
    <t xml:space="preserve">7/06/2022.  No se generan observaciones respecto al análisis reportado para el seguimiento del indicador
Se recomienda actualizar el indicador de acuerdo a lo socializado en el comité de gestores y en la carta de alertas. </t>
  </si>
  <si>
    <t xml:space="preserve">En el mes de junio se adelantaron 549 ejercicios de sensibilización y toma de conciencia con entidades como: LOOPSAS MANUFACTURAS DE COLOMBIA SAS, COLEGIO TOMAS CIPRIANO DE MOSQUERA I.E.D., IED MIGUEL DE CERVANTES, ALCALDIA LOCAL ANTONIO NARIÑO, CENTRO CRECER USAQUEN, CENTRO CRECER PUENTE ARANDA, CENTRO CRECER RINCON, CENTRO CRECER ARBORIZADORA ALTA.  CENTRO CRECER VISTA HERMOSA, CENTRO CRECER BALCANES, SEGURIDAD SCANNER LTDA,  SALON COMUNAL VILLA XIMENA,  entre otras. Lo anterior con el propósito de reducir barreras actitudinales hacia las personas con discapacidad.
Es así como se logró alcanzar un total de 1998 sensibilizaciones en el trimestre superando la meta definida en el indicador equivalente a 133%,  lo anterior debido a que con  el levantamiento progresivo de las restricciones por la emergencia Covid-19  las entidades públicas, privadas y ciudadanía en general han permitido conocer y acercarse a los aspectos que buscan transformar los imaginarios sobre la discapacidad. </t>
  </si>
  <si>
    <t xml:space="preserve">7/07/2022.  No se generan observaciones respecto al análisis reportado para el seguimiento del indicador
Se recomienda actualizar el indicador de acuerdo a lo socializado en el comité de gestores y en la carta de alertas. </t>
  </si>
  <si>
    <t xml:space="preserve">En el mes de febrero se alcanza un total de 40 articulaciones con entidades públicas y privadas que permitirán la inclusión en los entornos productivo y educativo de personas con discapacidad y cuidadores-as, en el corto y mediano plazo, es así como se destacan gestiones con: 
Entorno Educativo: COLEGIOS GRAN YOMASA, GONZALO ARANGO, IED COLEGIO DIEGO MONTAÑO CUELLAR, CLASS, CAMILO TORRES IED, IED ALMIRANTE PADILLA, IED COLEGIO RURAL OLARTE, AGUSTIN FERNANDEZ IED, COLEGIO MADRE ADELA, IED ATABANZA,  OFELIA URIBE ACOSTA IED, COLEGIO DISTRITAL TOMAS RUEDA VARGAS SEDE C, COLEGIO ELOY VALENZUELA, LICEO BRITANICO, GUILLERMO LEON VALENCIA IED SEDE A, NUEVO HORIZONTE JORNADA MAÑANA, LA ESTRELLITA IED, JARDIN INFANTIL LOS PINGUINOS, BOLIVIA IED, INSTITUCIÓN EDUCATIVA DISTRITAL LOS ALPES, SAN JOSÉ DE CASTILLA, HERNANDO DURAN DUSSAN IED, COLEGIO CEDID CIUDAD BOLIVAR, LICEO DE APLICACIÓN PSICOPEDAGOGICA, IED GUSTAVO RESTREPO SEDES C y D, COLEGIO FABIO LOZANO SIMONELLY, IED QUIBA ALTA, COLEGIO DISTRITAL JOSÉ FELIX RESTREPO SEDE D y COLEGIO ENTRE NUBES SEDE B.
Entorno productivo: MESOFOODS, TELEPERFORMANCE, SECRETARIA DE HÁBITAT, DUFLO SAS, BANCO AGRARIO, PEPSICO, INTERACTIVO CONTACT CENTER, FUNES, 
PONES
</t>
  </si>
  <si>
    <t xml:space="preserve">En el mes de abril se alcanza un total de 37 articulaciones con entidades públicas y privadas que permitirán la inclusión en los entornos productivo y educativo de personas con discapacidad y cuidadores-as, en el corto y mediano plazo, es así como se destacan gestiones con: 
Entorno Educativo: INSTITUCION EDUCATIVA DISTRITAL SAN FRANCISCO, IED ANTONIO VAN UDEN SEDE C JORNADA MAÑANA, IED COLEGIO SAN AGUSTIN, COLEGIO EL DÍA DE HACER FELIZ, IED CHARRY, COLEGIO REPUBLICA DE BOLIVIA , IED REPUBLICA DE BOLIVIA, IED MINUTO DE DIOS, COLEGIO HERMANOS BELTRAN
Entorno productivo: BIOBOLSA SAS, PEPSICO, UNICA HOTELS CORP COLOMBIA, ARTISTAS SIN LIMITES, PROALIMENTOS LIBER SAS, DUFLO SAS, MESOFOODS, y SECRETARIA DISTRITAL DE INTEGRACIÓN SOCIAL
</t>
  </si>
  <si>
    <t xml:space="preserve">Durante el mes de mayo se realizaron 16 articulaciones con entidades públicas y privadas que permitirán  la inclusión en los entornos productivo y educativo de personas con discapacidad y cuidadores-as, en el corto y mediano plazo, es así como se adelantaron gestiones con: 
Entorno Educativo: LICEO INTEGRAL BOGOTÁ, TOMAS CIPRIANO DE MOSQUERA IED, IED MARCO ANTONIO CARREÑO SILVA SEDE B, COLEGIO LOS ALPES IED SEDE BELLAVISTA, COLEGIO NUEVO CHILE SEDE B, IED INEM SANTIAGO PEREZ, INSTITUTO MODERNO EL LIBANO, INSTITUCIÓN EDUCATIVA DISTRITAL LOS ALPES SEDE A,  COLEGIO LORENCITA VILLEGAS, COLEGIO SALUDCOOP SUR IED, IED COMPARTIR RECUERDO, COLEGIO JUAN FRANCISCO BERBEO, LICEO FEMENINO MERCEDES NARIÑO
Entorno productivo: LOOPSAS MANUFACTURAS DE COLOMBIA SAS, INDUSTRIA PANIFICADORA MACLAUSS, MAPFRE
</t>
  </si>
  <si>
    <t>7/06/2022. Se recomienda que las actividades que se mencionan queden en pasado, esto debido a que ya se realizaron.
7/06/2022.  No se generan más observaciones respecto al análisis reportado para el seguimiento del indicador</t>
  </si>
  <si>
    <t>Durante el mes de junio se realizaron 7 articulaciones con entidades públicas y privadas que permitirán  la inclusión en los entornos productivo y educativo de personas con discapacidad y cuidadores-as, en el corto y mediano plazo, es así como se adelantaron gestiones con: 
Entorno Educativo: INSTITUCIÓN EDUCATIVA DISTRITAL ALEMANIA UNIFICADA SEDE B, COLEGIO NUEVA ZELANDIA IED SEDE B, COLEGIO ENTRE NUBES SUR ORIENTAL SEDE C, COLEGIO LOS ALPES SEDE A, INSTITUCIÓN EDUCATIVA GUSTAVO RESTREPO
Entorno Productivo: DIMATIC SAS y DUGOTEX SA
Es así como se logran en el semestre adelantar 107  gestiones de articulación  que ha permitido la inclusión de personas con discapacidad en los entornos mencionados, lo que equivale al 100% de la meta programada para el indicador.</t>
  </si>
  <si>
    <t xml:space="preserve">7/07/2022: Se recomienda que los resultados además de la cantidad se den en términos de porcentaje, debido a que la meta se encuentra en términos de porcentaje.
11/07/2022.  No se generan más observaciones respecto al análisis reportado para el seguimiento del indicador
Se recomienda actualizar el indicador de acuerdo a lo socializado en el comité de gestores y en la carta de alertas. </t>
  </si>
  <si>
    <t xml:space="preserve">La modalidad Centros Crecer se realiza seguimiento a los participantes que se encuentran en contra jornada en el proceso de inclusión en entidades educativas públicas y privadas, en las cuales se logró identificar las barreras y los facilitadores. En el entorno recreativo se realiza en articulación con IDRD programa pausas saludables, logrando socializar a las y los participantes de forma virtual pausas saludables, fomentando la movilidad articular, el agarre de objetos, coordinación viso-manual a través de actividades manipulativas con objetos como bastón y esfero. Así mismo las unidades operativas avanzan en las articulaciones e implementación de acciones para la inclusión de los participantes en entornos deportivo, ocupacional y deportivo. 
En el marco de los procesos de inclusión liderados por el Centro Renacer en el entorno educativo, se realizó articulación con las Instituciones Educativas Distritales y por convenio, estableciendo compromisos para los procesos académico-escolares del primer semestre del año lectivo 2022; flexibilización curricular; ajustes razonables para las dinámicas de enseñanza-aprendizaje en el aula; participación en reuniones, talleres y asambleas de padres de familia;   en el entorno cultural, se realizó articulación con equipo de profesionales del Centro Cultural Sikuwayra - Localidad de Kennedy, así como la estructuración y programación de agenda de cooperación para la cualificación de talento humano en asuntos de discapacidad. 
En Centros Avanzar Se realizan encuentros locales y recreativos en las diferentes localidades obteniendo como resultado aumento de corresponsabilidad y conocimiento del entorno a nivel de recreación, deporte y cultural. Se realiza articulación con bibliotecas públicas obteniendo como resultado el conocimiento de espacios culturales nuevos, acercamiento a la lectura y apropiación del entorno. En el  entorno  educativo se realiza gestión  sobre  oferta  de  inclusión  del Centro Interactivo Maloka. 
En el período de reporte la modalidad Centros Integrarte Atención Externa, realiza procesos de articulación para la inclusión de las personas con discapacidad en los entornos: Educativo: Se inician las clases virtuales para el desarrollo de los diferentes ciclos. Se  realiza  contacto  con  CASA  DE  LA  IGUALDAD  Y  DE OPORTUNIDADES PARA LA MUJER- ANTONIO NARIÑO, en donde se encuentran adultos-as realizando validación educativa, se inicia proceso con el SENA para formación a nivel presencial y virtual con los  participantes junto con sus familias y/o cuidadoras, con  la inscripción de 69 adultos  en la plataforma Sofia Plus. Recreativo: Se  realizaron  actividades  recreativas  en  los  parques  de  San  Luis,  Benjamín  Herrera  y  Movistar  Arena. Desde las competencias motoras  se involucró a los referentes familiares y personas con discapacidad en actividad recreativa al aire libre en el  Parque  San  Cayetano,  se han logrado articular caminatas con el parque Entre Nubes para participantes y sus referentes, recorridos al Jardín Botánico. Productivo: Se mantiene el taller protegido con la vinculación de 11 participantes en actividades productivas de elaboración de Yogur Artesanal y en su comercialización. Paralelamente, 4 participantes se encuentran en el desarrollo de prácticas intramurales en los servicios de asistencia a cocina y al área de Servicios Generales y se realiza nuevamente articulación con el CADIS para determinar las ofertas educativas a las que se puede incluir a las personas con discapacidad durante este año. 
En los Centros Integrarte Atención Interna se realizó el debido proceso de matrícula de las personas que se encuentran en proceso de inclusión educativa, se da continuidad a la articulación con el IDRD, realizando actividades recreativas en la modalidad virtual, con el fin de prevenir posibles contagios por Covid-19,  en cuanto al entorno deportivo se  realizan  actividades  deportivas  virtuales  en  diferentes  disciplinas,  sesión  de  acondicionamiento  y  seguimiento  de  secuencias  de  movimientos  donde  se  fortalece  el  seguimiento  de instrucciones  y  se  promueve  la  autonomía  en  tiempos  de  ejecución,  así  mismo  se  fortalece  la  práctica  de  deporte  adaptado  en Futbol,  baloncesto,  atletismo,  boccia  con  ejercicios  específicos. En el entorno productivo se da continuidad con la preparación de alimentos calientes y productos de panificación que les  permite  el  manejo  de incentivos  a  los  participantes, manteniendo  las  habilidades  y  hábitos  ocupacionales  (tolerancia  de  la actividad, tiempo de trabajo, constancia, rendimiento, etc.), para la venta dentro del operador.
</t>
  </si>
  <si>
    <t xml:space="preserve">En el mes de abril en Centros Crecer se logra vincular a diferentes participantes en instituciones distritales como el  IDRD y  BATUTA,  las  cuales  favorecen  la  participación  de  los  jóvenes  egresados  del  servicio  por mayoría de edad, garantizando así la generación de espacios para ellos. Se trabaja en la inclusión de espacios con la comunidad, mejorando su participación con los adultos mayores. Se dio continuidad con la articulación con el IDRD,  allí se logró brindar recreación y espacios de esparcimiento. Se fortalecieron habilidades de aprendizaje, sensibilización con el medio ambiente y expansión del lenguaje  a  través  del  reconocimiento de la flora y fauna de Bogotá en articulación con el Jardín Botánico,  articulación con BIBLIORED, mediante la cual se fortaleció el proceso de lectura a los niños, niñas y adolescentes. 
En el marco de los procesos de inclusión liderados por el Centro Renacer en el entorno educativo, se propició gestión y articulación con la Institución Educativa Julio Garavito Armero para retomar proceso académico-escolar de un adolescente de 15 años con discapacidad cognitiva y requerimiento de apoyos limitados, quien ingresó a protección en el mes de febrero. Por su parte, se realizó gestión para la asignación de cupo escolar de un adolescente de 13 años con discapacidad cognitiva y requerimiento de apoyos extensos en el Colegio Gustavo Restrepo.
Desde los Centros Avanzar continúan  el  proceso  de  inclusión  escolar  de los participantes que cumplen con los criterios establecidos, se avanza en la  articulación para el fortalecimiento de habilidades y capacidades cognitivas y comunicativas de los participantes, haciendo uso de los sentidos como estrategia literaria. En el entorno deportivo la población participó en la conmemoración del día mundial de actividad física,  donde se realizaron ajustes razonables  con  la  población . Se  lleva  a  cabo  el  contacto  institucional  con  JUMPA  JUMP  Centro  Ecuestre,  con  quienes se solicita  la  donación de una hora de estimulación sensomotriz con caballos . En el entorno recreativo se ejecutan  encuentros  locales  y  recreativos  en  las  diferentes  localidades  logrando mayor corresponsabilidad  y  conocimiento  del  entorno a  nivel  de  recreación,  deporte  y  cultura.  
En cuanto a Centros Integrarte Atención Externa se  logra  articulación  con  Idartes  para  la  realización  de  programa  CREA,  en  el  cual  asisten  participantes  con  procesos  de  lecto  escritura establecidos, se  logró la articulación con el parque Mundo Aventura  contando con la participación de las personas con discapacidad y sus referentes familiares logrando fortalecer los vínculos afectivos y evidenciando el cumplimiento de normas, límites y reconocimiento de figuras de autoridad, así misma, en articulación con la empresa PlastiLucho se ha venido desarrollando el taller protegido con la elaboración de bolsas de papel. 
En Centros Integrarte Atención Interna s e involucra a la totalidad  de la población en la  actividad Rumba del Programa Recreovía,  en  articulación con  el Instituto Distrital de Recreación y Deporte IDRD y se  involucran en las actividades de Caminatas  Recreo ecológicas, </t>
  </si>
  <si>
    <r>
      <t>En el mes de mayo s</t>
    </r>
    <r>
      <rPr>
        <sz val="9"/>
        <rFont val="Arial"/>
        <family val="2"/>
      </rPr>
      <t>e realizaron</t>
    </r>
    <r>
      <rPr>
        <sz val="9"/>
        <color theme="1"/>
        <rFont val="Arial"/>
        <family val="2"/>
      </rPr>
      <t xml:space="preserve"> diversas articulaciones para la inclusión de personas con discapacidad,  cuidadores-as en diferentes entornos como se desglosa a continuación: 
Centro Renacer: En el marco de los procesos de gestión de redes para favorecer la inclusión de los participantes de la modalidad, se logra articulación con el Colegio Gustavo Restrepo para la asignación de cupos escolares, la cual garantiza los procesos de inclusión en el entorno educativo. Además, se llevó a cabo la gestión con la IPS Proyectar salud para garantizar una jornada de vacunación, refuerzo por COVID- 19, lo anterior teniendo en cuenta que esto garantiza el cuidado y el bienestar de los participantes durante los procesos de participación e inclusión en diferentes entornos. Finalmente, se establece un convenio con la Feria Internacional del Libro de Bogotá, FILBO 2022, para la participación de los NNA en actividades literarias, lúdicas y culturales. Así mismo, se realizaron talleres pedagógicos para los niños, niñas y adolescentes, orientadas a promover la formación y fortalecimiento de habilidades en cultura ciudadana y habilidades sociales. para garantizar espacios de goce y disfrute de la ciudad.
Centros Integrarte atención interna: a través de la implementación de la línea de desarrollo de habilidades y capacidades en entorno y territorio, se dio  continuidad a la articulación con entidades que favorecen la inclusión de la población participante en los diferentes entornos, tales como: Colegio Integrado de Fontibón, Colegio Costa Rica. Universidad Minuto de Dios, FUMDIR, Institución Educativa Departamental República de Francia, Instituto Educativo Departamental Fidel Cano, Sena - seccional Chía, IDRD, Colegio campestre de Guilford, Policía Nacional de Tena Cundinamarca, IMRD del municipio de Chía, Secretaria Distrital de Medio Ambiente, Instituto municipal el deporte y la recreación de Sibaté, Alcaldía de San Francisco, Fundación social Vive Colombia FUNVIVES, Fundación Armonía diversa, Biblioteca Municipal de Chía,  y Biblioteca Julio Mario Santo Domingo, Teatro Experimental de Fontibón, CED Florentino González - Grupo MOHANNA, OUTDOOR CO - COPA TEQUENDAMA- ATLETISMO 16 KM TRAIL RUNNING Municipio Apulo -Cundinamarca, Empresa Deli, Alcaldía Municipal de Cachipay, Empresa Grupo Bimbo, Empresa Alpina, Comercializadora Chía Tradicional- Crean Helado y CADIS.
Centros Crecer: Como parte de las articulaciones realizadas con empresas públicas y privadas,  se destacan con: Maloka, Idartes (CREA), IDRD, Academias de artes marciales, Universidades (Antonio Nariño, Nacional, Inpahu, Santo Tomas), Jardín Botánico, Transmilenio, Secretaria de Ambiente, SENA, FIDES, Bibliored, Museo del Mar y Museo del Vidrio, entre otras.  De igual forma, se mantienen las articulaciones con el ámbito educativo para el seguimiento a los procesos de educación inclusiva.
Centros integrarte atención externa: a través de la implementación de acciones para el desarrollo de habilidades y capacidades en entorno y territorio, se dio  continuidad a la articulación con entidades que favorecen la inclusión de la población participante en los diferentes entornos, tales como: Colegio integrado de Fontibón, Colegio La Amistad, SENA, Colegio Andrés Bello, Estación de Policía Tequendama, Circuito juego polimotor - Parque El Triángulo. Parque Mundo Aventura, Biblioteca Pública del Deporte, Supermercados Colsubsidio, Batuta, IDARTES, Biblioteca Publica Virgilio Barco, Museo Banco de la República, Secretaria Distrital del Medio Ambiente, Mi mundo ideal, Potocine, IDRD, CREA, CDC Simón Bolívar, Bellavista, Bosa - Porvenir  y La Victoria, Transmilenio, Secretaria de salud subred integrada de servicios de salud suroccidente, Parque San Luis (artes marciales),  Parque Velódromo 1ª de Mayo, Subdirección Local De San Cristóbal,  Alcaldía de Ciudad Bolívar, Inclusión laboral con Secretaria de Integración Social, Agencia Pública de Empleo del SENA, Bimbo Colombia SA. La articulación con estas instituciones ha permitido el disfrute de los espacios públicos y la inclusión en diferentes entornos donde la población con discapacidad se hace visible.
Centros Avanzar: En esta modalidad se dio continuidad a la articulación con entidades que favorecen la inclusión de la población participante en los entornos educativos, recreativos, culturales y deportivos, tales como: Colegio Rafael Delgado Salguero IED, BIBLORED, CDC San Cristóbal, IDRD, Mundo Aventura, FUGA, CDC San Cristóbal, IDRD, JUMPA JUMP Centro Ecuestre, IDARTES, IDRD. La articulación con estas instituciones permite el disfrute de los espacios de ciudad y la inclusión en diferentes entornos donde la población se hace visible y permite la transformación de imaginarios.</t>
    </r>
  </si>
  <si>
    <t xml:space="preserve">7/06/2022.  No se generan observaciones respecto al análisis reportado para el seguimiento del indicador
Se recomienda actualizar el indicador de acuerdo a lo socializado en el comité de gestores </t>
  </si>
  <si>
    <t xml:space="preserve">En el mes de junio en el marco de los procesos de inclusión liderados por el Centro Renacer en el entorno educativo, se realizó articulación con las Instituciones Educativas Distritales y por convenio, propiciando seguimiento al proceso académico-escolar, entrega de boletines escolares; establecimiento de compromisos en relación a la asignación de guías de refuerzo escolar y nivelación para el período vacacional;  dentro de los procesos de inclusión en entorno cultural, se llevó a cabo la articulación con IDARTES, para la realización de la obra de teatro "Viajes de papel", liderado por el equipo de la tropa artística itinerante TAI de IDARTES, con el fin de visibilizar y apropiar los derechos culturales para un total de 9 articulaciones. 
En Centros Avanzar se logró adelantar 11 articulaciones con entidades como IED República Bolivariana, IED De las Américas, Palmolive, Centro de Desarrollo Comunitario Bellavista Kennedy,  Parque bellavista Kennedy, Fundación Gilberto Álzate Avendaño, Biblioteca la Giralda, Biblioteca Virgilio Barco, Biblioteca Timiza. jardín botánico José Celestino Mutis, Casa de la Juventud Antonio Nariño logrando entre otros aspectos la vinculación de las familias en procesos formativos con entidades del orden distrital, inscripción de las mujeres cuidadoras de los participantes en la ruta de subsidio de arrendamiento y acceso a vivienda con la Secretaria Distrital de Hábitat y reconocimiento por parte de los referentes familiares y cuidadores-as de las instituciones en el territorio para el acceso a oportunidades. 
En Centros Crecer durante el mes de reporte se adelantaron 27 articulaciones con entidades como IDARTES - CREA, COLEGIO OFELIA URIBE DE ACOSTA, MINTIC, MUSEO DEL ORO, INSTITUTO DE RECREACIÓN Y DEPORTE, BIBLORED.- BIBLIOTECA VIRGILIO BARCO, JARDIN BOTANICO DE BOGOTA JOSE CELESTINO MUTIS entre otras como parte de las acciones que buscan la inclusión de las personas con discapacidad en diferentes entornos.
 En Centros Integrarte Atención Interna se realiza acompañamiento a proceso de inclusión educativo con el fin de favorecer los repertorios básicos para el aprendizaje atención, concentración, memoria, percepción y seguimiento instruccional, desde el entorno recreativo se trabajaron elementos como baile de música reconocida con coreografías, ejecución de secuencias de movimiento, trabajando atención, coordinación, se avanza con la articulación y gestión para la participación en la competencia de Trail running con la entidad privada AIRE LIBRE Y AVENTURA, CORRECAMINOS BOGOTÁ, se iniciaron dos talleres productivos de Transformación y Manipulación de alimentos y  Producción Agrícola. Adicional a esto se dio inicio al Taller Protegido de Elaboración de Instrumentos musicales y al Taller Prevocacional de Elaboración de Elementos Decorativos en total se logran 43  articulaciones en la modalidad. 
En Centros Integrarte Atención Externa 10 articulaciones con entidades como BIBLIOTECA PÚBLICA LAGO TIMIZA, Fundación Viva Colombia, BIBLIOTECA PÚBLICA LA VICTORIA, SECRETARIA DE SALUD SUBRED INTEGRADA DE SERVICIOS DE SALUD SUROCCIDENTE, IDRD ESCUELA DE LA BICICLETA, IDARTES, Fundación Viva Colombia, SALIDA AL PARQUE DISTRITAL DE SAN CRISTÓBAL, CDC BELLAVISTA  EN MEDIO ACUÁTICO. 
En Centros Crecer el equipo de educación especial de las 16 Unidades operativas realizó articulación  de  forma  presencial  en  diferentes  entornos  educativos,  en  las  cuales se evidenciaron procesos de inclusión educativa efectiva con algunos participantes y se  realiza  seguimiento  a  participantes que  se  encuentran  en  contrajornada, en el entorno recreativo se realizó articulación con IDARTES para el desarrollo de actividades de vacaciones recreativas Converge, música, literatura, teatro y artes plásticas, espacios que han permitido tener con los niños rutinas diferentes de diversión y aprendizaje y su vinculación a  diferentes participantes en instituciones distritales  como  BIBLORED, Idartes Fundación Batuta, Secretaría  de  Cultura, Instituto Distrital para la Recreación y el Deporte, favoreciendo y  garantizando  la  generación  de espacios para los participantes. 
Todas estas acciones se encaminan al reconocimiento de las personas con discapacidad adicionalmente busca fortalecer las redes sociales e institucionales, con el fin de garantizar el sostenimiento e inclusión social de las personas con discapacidad y la familia en su medio comunitario de residencia minimizando los imaginarios negativos culturales y sociales existentes en los ambientes familiares que los rodean, a través de actividades lúdico-pedagógicas, buscando así respuestas incluyentes de la comunidad y lazos de solidaridad ciudadana. En total se logra un total de 57 articulaciones en el periodo. Es importante mencionar que debido a la finalización de los procesos de atención en centros de atención externa se evidencia una baja en las acciones de articulación proyectadas en el periodo de reporte. 
Es así como se adelantaron durante el segundo trimestre un total de 250 articulaciones desde las modalidades de atención mencionadas que permitieron la inclusión y visibilización de los participantes en entornos recreativos, culturales y deportivos luego de las dificultades evidenciadas por las medidas derivadas por el covid-19, equivalente al 100% de la meta programada </t>
  </si>
  <si>
    <t xml:space="preserve">7/07/2022: Se recomienda realizar el análisis de la actividad  en términos de porcentajes  y en la parte cuantitativa colocar lo ejecutado y lo programado.
11/07/2022.  No se generan más observaciones respecto al análisis reportado para el seguimiento del indicador
Se recomienda actualizar el indicador de acuerdo a lo socializado en el comité de gestores y en la carta de alertas. </t>
  </si>
  <si>
    <t xml:space="preserve">Durante el periodo de reporte el Centro Renacer se realizaron acciones para la implementación del Modelo de Atención Integral para las Familias dirigidas a la garantía y restablecimiento de derechos, por medio del fortalecimiento del vínculo afectivo, orientaciones frente al proceso, seguimiento a los compromisos de corresponsabilidad y entrevista inicial a los referentes familiares en beneficio de los niños, niñas y adolescentes.
En Centros Crecer se realizó por parte del área de Trabajo  Social  la socialización  a  los  referentes  familiares  respecto  a  las  normas  dirigidas  a  la población con discapacidad particularmente la ley 1996 del 2019, a ley 1145 de 2007 y ley 1757 de 2015, con el objetivo de brindar herramientas  a  las  familias  para  que  conozcan  y  apropien  los  mecanismos  y  espacios  locales  de participación, a través de estrategias de formación con el fin de que logren defender y garantizar los derechos  de  los  participantes  y  todos  los  miembros  de  la  familia. Adicionalmente, se realizó encuentro de referentes, con el fin de temas relacionados con:  minutade alimentos, prevención  de  violencias,  prevención del consumo de spa y actividades de respiro.
En Centros Avanzar  se realizaron intervenciones individuales con familia dirigidas a promover  en  las  familias  cuidadoras y cuidadores acciones que beneficien la  salud  física  y  emocional  por  medio del ejercicio  físico, generar procesos de sensibilización con los referentes familiares frente al trabajo en equipo con relación a la realización y entrega de actividades de los  participantes y con ello mejorar los niveles de corresponsabilidad.
En cuanto a Centros Integrarte Atención Externa se socializó el Informe de vigilancia del estado nutricional a los referentes familiares o cuidadores  por finalización  del convenio, dando  a conocer  los  cambios  presentados  por  los  participantes  durante  la  vigencia, suministrando  recomendaciones  nutricionales y de actividad  física que  fueron  elaborados  por  los  profesionales  involucrados,  conforme  a  su  condición  para  contribuir  al  cumplimiento  de  los objetivos.
En Centros Integrarte Atención Interna se realizan con familias para promover el fortalecimiento de la autoestima en los referentes familiares, con el fin de fomentar el amor propio y mejorar la autoimagen, la prevención de los diferentes tipos de violencia de género, el acompañamiento de los referentes familiares en el proceso de atención institucional, enmarcado en vínculos emocionales funcionales que aporten a los procesos de independencia de la persona con discapacidad, entre otros. </t>
  </si>
  <si>
    <t xml:space="preserve">En el mes de mayo se desarrollaron espacios de fortalecimiento y socialización de temáticas que aportan a un proceso de empoderamiento de las familias, del mismo modo se generó atención y orientación  en donde se brindaron intervenciones de acuerdo con las  necesidades  de  sus  dinámicas  familiares  a  través  de  la realización de visitas domiciliarias  y entrevistas con el fin de empoderar a los referentes familiares  frente a los procesos que se manejan en el Centro Crecer, corresponsabilidad familiar, activación de rutas institucionales y familiares, seguimiento a las procesos  llevados en ICBF, por vulneración de derechos de niños, niñas y adolescentes, riesgo psicosocial y violencia intrafamiliar.
En Centros Avanzar se generaron espacios para fomentar el autocuidado y fortalecimiento de autoestima, como parte del reconocimiento frente a la importancia del cuidado y el desarrollo personal en sus procesos de vida, con las familias y cuidadores/as, promoción de procesos de introspección en los referentes familiares sobre el autocuidado físico y socioemocional que les permita la prevención de afectaciones y/o alteraciones en sus áreas de ajuste y el posterior padecimiento del Síndrome del cuidador y brindar herramientas que les permita a los referentes familiares desarrollar habilidades de adaptación al cambio dada la proyección de egreso del servicio por cumplimiento de la mayoría de edad, entre otros. 
En Centro Renacer como parte de la garantía y el restablecimiento de los derechos de los niños, niñas y adolescentes, se realizaron acciones para la implementación del modelo de atención integral dirigidas a la garantía de establecimiento de derechos por medio del reforzamiento del vínculo afectivos, orientaciones frente al proceso, seguimiento a los compromisos de corresponsabilidad y entrevista inicial a los referentes familiares, abordando temáticas como socialización de los procesos socio legales y seguimiento a la medida adoptada por Defensoría para garantizar los derechos de los participantes, fortalecimiento de vínculos afectivos de los padrinos de corazón y los niños, niñas y adolescentes con medida de adopción que se encuentran en esta estrategia. Así mismo, se realizó atención virtual y presencial con las familias de los niños, niñas y adolescentes que se encuentran con medida de vulneración, además de entrevistas, seguimiento e intervención con el fin de avanzar en el proceso y aportar técnicamente a la toma de decisión de medida frente a la entidad competente.
En Centros Integrarte se realizó lectura e identificación de temáticas de interés para las familias para la formulación del Plan de Intervención, se logró establecer acuerdos de participación con los diferentes referentes familiares identificados, incentivar las visitas propiciando un espacio beneficioso para los participantes, vinculación de referentes fraternales al proceso de institucionalización a través de acciones de búsqueda de redes de apoyo primaria que brinden ayuda emocional al principal referente.
</t>
  </si>
  <si>
    <r>
      <t xml:space="preserve">En el mes de junio se realizaron </t>
    </r>
    <r>
      <rPr>
        <b/>
        <sz val="9"/>
        <rFont val="Arial"/>
        <family val="2"/>
      </rPr>
      <t>28</t>
    </r>
    <r>
      <rPr>
        <sz val="9"/>
        <rFont val="Arial"/>
        <family val="2"/>
      </rPr>
      <t xml:space="preserve"> intervenciones familiares por parte del Centro Renacer desde el área psicosocial para la socialización de los procesos socio legales y seguimiento a la medida adoptada por Defensoría para garantizar los derechos de los participantes, así como el fortalecimiento de vínculos afectivos de los padrinos de corazón y los niños, niñas y adolescentes con medida de adopción que se encuentran en esta estrategia. 
En tanto que Centros Avanzar realizó </t>
    </r>
    <r>
      <rPr>
        <b/>
        <sz val="9"/>
        <rFont val="Arial"/>
        <family val="2"/>
      </rPr>
      <t>320</t>
    </r>
    <r>
      <rPr>
        <sz val="9"/>
        <rFont val="Arial"/>
        <family val="2"/>
      </rPr>
      <t xml:space="preserve"> actividades con familia que permitieron el reconocimiento  de los tipos de relaciones al interior de los sistemas familiares, la generación de reflexiones alrededor de la importancia de la armonía en las relaciones familiares y  del proyecto de vida como generador de cambios. Adicionalmente, se adelantaron procesos de sensibilización que permitieron direccionar esquemas de pensamiento frente a la forma asertiva de expresar las emociones , promoción de  actividad física adaptada, mediante juegos autóctonos y charlas educativas dentro de las visitas domiciliarias como mecanismo de prevención frente al sedentarismo y alteraciones cardiovasculares. Así mismo se logró la vinculación de los participantes al medio acuático, mediante la familiarización y acercamiento con un trabajo de relajación, hidro cinética e hidrostática durante los desplazamientos en diferentes posiciones, con la utilización de aditamentos y elementos de ayuda y  manejo respiratorio y locomotor enfocado al estilo libre adaptado, desde sus capacidades fisio cinéticas. Se brindaron orientaciones de ingesta segura a referentes familiares y fortalecimiento de sus habilidades comunicativas mediante intervención grupal entregando recomendaciones para mantener la seguridad en la alimentación de los niños, niñas y adolescentes y el bienestar mental de los cuidadores.  
En Centros integrarte atención interna para el periodo reportado en las trece unidades operativas se realizaron </t>
    </r>
    <r>
      <rPr>
        <b/>
        <sz val="9"/>
        <rFont val="Arial"/>
        <family val="2"/>
      </rPr>
      <t>205</t>
    </r>
    <r>
      <rPr>
        <sz val="9"/>
        <rFont val="Arial"/>
        <family val="2"/>
      </rPr>
      <t xml:space="preserve"> intervenciones con referentes familiares de las personas con discapacidad atendidas dirigidas a promover el fortalecimiento de la corresponsabilidad familiar sobre su rol en el desarrollo integral y la calidad de vida de sus familiares con discapacidad, identificar las necesidades, problemáticas, potencialidades y estructura familiar de los referentes familiares de las personas con discapacidad y brindar las  herramientas que les permita fortalecer los vínculos afectivos con las personas con discapacidad y al interior de su familia. 
En Centros Integrarte Atención Externa se realizaron </t>
    </r>
    <r>
      <rPr>
        <b/>
        <sz val="9"/>
        <rFont val="Arial"/>
        <family val="2"/>
      </rPr>
      <t>26</t>
    </r>
    <r>
      <rPr>
        <sz val="9"/>
        <rFont val="Arial"/>
        <family val="2"/>
      </rPr>
      <t xml:space="preserve"> actividades con familias relacionadas con la caracterización de cuidadoras y cuidadores de las personas con discapacidad vinculadas a la modalidad de atención, visibilizando sus particularidades, necesidades e intereses y se fortalece la corresponsabilidad en aspectos como la entrega de medicamentos necesarios para la atención de los participantes  y participación para el cumplimiento de los objetivos planteados en las intervenciones individuales. Así como, el fortalecimiento de vínculos familiares, mediante la participación de los miembros del hogar, en diferentes espacios de recreación, y/o fechas especial. 
En Centros Crecer se adelantaron en el mes de junio </t>
    </r>
    <r>
      <rPr>
        <b/>
        <sz val="9"/>
        <rFont val="Arial"/>
        <family val="2"/>
      </rPr>
      <t>347</t>
    </r>
    <r>
      <rPr>
        <sz val="9"/>
        <rFont val="Arial"/>
        <family val="2"/>
      </rPr>
      <t xml:space="preserve"> con familias  en el marco de hábitos de vida saludable, en  el  que  los  referentes  familiares  identifican  sus  concepciones,  sentidos,  lógicas  de  vida  y pensamiento, logrando potenciar las acciones respuestas acordes a sus dinámicas. Se   desarrollaron   intervenciones   socio   familiares   telefónicas   encaminadas   a   la   activación   redes institucionales y familiares, corresponsabilidad familiar, comportamientos inadecuados de los niños, niñas y adolescentes para su edad, procesos de independencia, bajo afrontamiento de la discapacidad. Atención en crisis, procesos de independencia, empoderamiento de los procesos que se desarrollan en el Centro Crecer, manejo farmacológico, implementación de canales de comunicación para la resolución de conflictos y toma de decisiones.
En total se adelantaron en el mes 925 actividades con familias de los participantes de la modalidades de atención referenciadas anteriormente , en tanto que el acumulado durante el trimestre fue de 3354 equivalente al 140% lo que permite analizar que la corresponsabilidad familiar se ha incrementado en especial por los esquemas de atención en alternancia (atención virtual y encuentros locales), que se brinda para las personas con discapacidad, se requiere a partir de los resultados obtenidos evaluar la programación de la meta establecida para el indicador.</t>
    </r>
  </si>
  <si>
    <t>7/07/2022: Se recomienda realizar el análisis de la actividad  en términos de porcentajes  y en la parte cuantitativa colocar lo ejecutado y lo programado.
11/07/2022.  No se generan más observaciones respecto al análisis reportado para el seguimiento del indicador
Se recomienda actualizar el indicador de acuerdo a lo socializado en el comité de gestores y en la carta de alertas y tener en cuenta la observación que se realiza al finalizar el análisis del indicador de revaluar la meta, por las causas mencionadas en dicho análisis.</t>
  </si>
  <si>
    <t>En el mes de Abril se consolidó el seguimiento al Plan de Ajuste y Sostenibilidad del primer trimestre de 2022, verificando las evidencias para el cumplimiento de las 15 actividades programadas para el primer trimestre.
En este mes la Dirección de Análisis y Diseño Estratégico emitió el memorando reportando las alertas de los dos (2) productos que no reportaron avance de la Subdirección de Diseño, Evaluación y Sistematización y un (1) producto de la  Subsecretaria que llegó a una ejecución del 32%; lo anterior con el fin de que los líderes de las políticas promuevan la mejora continua evaluando las causas que afectan su cumplimiento y en caso de presentarse desviaciones, realicen los ajustes y/o modificaciones que se requieran para asegurar el cumplimiento en los siguientes periodos.
Esta pendiente la socialización del seguimiento del Plan de Ajuste y Sostenibilidad del primer trimestre, en el Comité Institucional de Gestión y Desempeño.</t>
  </si>
  <si>
    <t>9/05/2022. No se generan observaciones o recomendaciones respecto al análisis presentado en el seguimiento al indicador de gestión</t>
  </si>
  <si>
    <r>
      <t xml:space="preserve">Durante el mes de mayo, la Subdirección de Diseño, Evaluación y Sistematización adelanto actividades para socializar los resultados del FURAG 2021, que dan cuenta de la gestión institucional a partir de la implementación de las políticas del Modelo Integrado de Planeación y Gestión, así como las recomendaciones con las cuales se definen  actividades para reducir las brechas en cada una de las políticas; lo anterior se constituye en insumos para formular posibles nuevos productos en el Plan de ajuste y sostenibilidad 2022.
Adicionalmente, el  20 de mayo se socializó el seguimiento del primer trimestre del Plan de ajuste y sostenibilidad en el Comité Institucional de Gestión y Desempeño y se publicó en la pagina web: </t>
    </r>
    <r>
      <rPr>
        <sz val="9"/>
        <rFont val="Arial"/>
        <family val="2"/>
      </rPr>
      <t>https://www.integracionsocial.gov.co/index.php/transparencia/transparencia-y-acceso-a-la-informacion-publica.</t>
    </r>
    <r>
      <rPr>
        <sz val="9"/>
        <color theme="1"/>
        <rFont val="Arial"/>
        <family val="2"/>
      </rPr>
      <t xml:space="preserve">
La Subdirección de Diseño, Evaluación y Sistematización, de manera permanente mantiene comunicación con las dependencias para orientar y asesorar en la implementación de los lineamientos de las políticas del MIPG y en el cumplimiento de las actividades programadas en el Plan.</t>
    </r>
  </si>
  <si>
    <r>
      <t xml:space="preserve">Para el segundo trimestre el promedio programado en las actividades a ejecutar dentro del Plan de Ajuste y Sostenibilidad MIPG, fue del 100%. En el mes de junio se consolidó el segundo seguimiento al Plan, el cual programó 29 metas de las cuales 26 se cumplieron al 100%; 1 al 93%, 1 al 68% y 1 al 50%. De tal manera, se obtiene un </t>
    </r>
    <r>
      <rPr>
        <sz val="9"/>
        <rFont val="Arial"/>
        <family val="2"/>
      </rPr>
      <t>promedio</t>
    </r>
    <r>
      <rPr>
        <sz val="9"/>
        <color theme="1"/>
        <rFont val="Arial"/>
        <family val="2"/>
      </rPr>
      <t xml:space="preserve"> de cumplimiento del 97% para el segundo trimestre.
Adicionalmente, para el segundo seguimiento se recibe reporte de cumplimiento al 100% de los dos productos que no presentaron avance en el primer trimestre (N° 7 y 14), por lo cual para efectos del presente indicador, la ejecución global supera lo programado ubicándose en un 109%.
Para los tres (3) productos con avances inferiores al 100%, desde la Subdirección de Diseño, Evaluación y Sistematización se enviarán las alertas respectivas a las dependencias responsables, con el fin de asegurar su cumplimiento en los siguientes periodos.
Los resultados se consolidan en el mes de julio para su socialización y publicación.
Como evidencia se entrega la matriz del Plan de ajuste y sostenibilidad del Modelo Integrado de Planeación y Gestión (MIPG) con el seguimiento del segundo trimestre 2022.</t>
    </r>
  </si>
  <si>
    <t>14/07/2022. No se generan observaciones o recomendaciones respecto al análisis presentado en el seguimiento al indicador de gestión</t>
  </si>
  <si>
    <t>Se presenta avance cualitativo de la ejecución del indicador. Durante el mes de Enero se planeó la implementación de 4 requerimientos los cuales finalizaron y se desplegaron en producción de acuerdo a lo planeado.
Listado de Temas
1) IOPS: Se corrige el error que hace que se envíen informes de supervisión varias veces, cuando el servidor se encuentra con cola alta
de procesamiento.
2) RAJ: Restauración de contraseñas de acceso a RAJ en la bases de datos de Producción Db_Login_Sdis.
3) CRP y CDP en el reporte de plan
anual de adquisiciones: Se corrige el error que hace que se muestren números decimales en los identificadores de CRP y CDP en el reporte de plan
anual de adquisiciones.
4) infancia BMT a BCS  SIRBE: Infancia BMT a BCS  SIRBE. Copiar la parametrización de las modalidades de infancia BMT a BCS</t>
  </si>
  <si>
    <t>Se presenta avance cualitativo de la ejecución del indicador, durante el mes de febrero se planeó la implementación de 2 requerimientos los cuales finalizaron y se desplegaron en producción de acuerdo a lo planeado.
Listado de Temas
1) IOPS: Se implementa la opción de solicitar Unidad operativa al momento de crear un informe. Se migra el componente sincronizador IOPS/Seven desde el equipo 172.16.4.172 a la maquina IOPS producción.
2) TROPA SOCIAL: Se realizan actualización para habilitar una encuesta a varias subdirecciones en la plataforma web</t>
  </si>
  <si>
    <t>Se presenta avance cualitativo de la ejecución del indicador, durante el mes de abril se planeó la implementación de 6 requerimientos los cuales finalizaron y se desplegaron en producción de acuerdo a lo planeado.
Listado de temas:
1.SIRBE: Cambio de versión EJECUTABLE sirbe para permitir ingreso de participantes en las nuevas modalidades. Se agotó el máximo del parámetro creado en el VB6 y no permite guardar personas en las nuevas modalidades.
2.SISTEMA DE SEGUIMIENTO NIÑO A NIÑO: Se requiere hacer el despliegue de la versión del Sistema de Información de Seguimiento Niño a Niño - SSNN, la cual incorpora ajustes y validaciones de acuerdo a los siguientes requerimientos:
- Información de niños duplicada.- Modificación de información cargada.- Evaluar cargue.- Evaluación y ajuste al módulo de seguridad.- Reconstrucción de todos los reportes.- Realizar un proceso de DataClean y DataQuality.
3.SIRBE:El equipo de calidad y soporte solicitan la restauración de información de actuaciones de dos personas (beneficiarios) que fueron borradas.
4.SISTEMA DE SEGUIMIENTO NIÑO A NIÑO: Se requiere hacer el despliegue de la versión del Sistema de Seguimiento Nominal - SSN, debido a una inconsistencia que se presenta en una consulta interna del Sistema de Información. La inconsistencia se debe a la no existencia del dato "usuario" en los cargues de información iniciales (2018), esta limitante hace que la consulta de personas en el sistema no devuelva datos. En este momento se ha realizado el ajuste y es vital hacer el despliegue para que los usuarios logren llegar a la información.
5.SIRBE:Se requiere hacer el despliegue de la versión del Sistema de Seguimiento Nominal - SSN, debido a inconsistencias detectadas por los usuarios en la operación diaria. Se realizaron las validaciones los ajustes y las pruebas por parte del equipo mostrando un comportamiento adecuado.
6.IOPS:Se añaden más campos en IOPS como filtro en la opción "Consultar Informes". Se corrige comportamiento que impedía mostrar botón de nuevas obligaciones en determinadas circunstancias. Se migra el componente sincronizador IOPS/Seven desde el equipo 172.16.4.172 a la maquina IOPS producción.</t>
  </si>
  <si>
    <t>10/05/2022 No se generan observaciones respecto al análisis presentado en el seguimiento al indicador de gestión. Se deja la siguiente recomendación: revisar el cumplimiento de la meta para el siguiente trimestre.</t>
  </si>
  <si>
    <t xml:space="preserve">Se presenta avance cualitativo de la ejecución del indicador, durante el mes de mayo se planeó la implementación de 10 requerimientos los cuales finalizaron y se desplegaron en producción de acuerdo a lo planeado.
Listado de temas:
1.AZDigital:Se requieren actualizar varios recursos de AZDigital para resolver el incidente en la búsqueda de usuarios en el módulo de radicación para los perfiles de usuario interno y coordinador de radicación y mejorar la generación del log de firma electrónica de AZsign.
2.RAJ:Restauración de contraseñas de acceso a RAJ.
3.SEVEN:Actualización del programa SCtContr en servidor de aplicaciones apus Seven ERP, por temas de versionamiento.
Actualización del programa SAfRater en servidor de aplicaciones apus Seven ERP, por temas de versionamiento. 
Actualización el programa rembolso de cajas menores.
4.IOPS:Se soluciona problema reportado de lentitud en obtención de informes.
5.AZDigital:Se requiere mejorar la creación de los logs por parte del gestor de firmas de AZsign.
6.SEVEN:Aplicar la política a nivel de servidor de dominio para todas las máquinas de la entidad por motivos de cambio del navegador Edge.
Actualización del  rpt  SCTLEGAL, ya que se eliminó la nota que señala: ""Documento firmado electrónicamente de acuerdo con la Ley 527 de 1999 y el Decreto 2364 de 2012"" por solicitud de la Subdirección de Contratación.
Actualización del  rpt  SPGSOCDP en servidor de reportes Andrómeda Seven ERP, ya que se ajustó la información y valores relacionados en el ele/pep por solicitud de la Subdirección financiera.
7.SISTEMA DE SEGUIMIENTO NOMINAL: Se requiere hacer el despliegue de la versión del Sistema de Seguimiento Nominal - SSN, debido a que la versión instalada en producción presenta inconsistencias y no es claro porque no responde como si lo hace la aplicación de pruebas. Por las diferencias se solicita que se realice un nuevo despliegue de la aplicación web, la aplicación api y los script's de base de datos.
8.IOPS:Se elimina dependencia IOPS/Seven para consulta de obligaciones.
9.FOCALIZACION:Modificación en el formulario de focalización en la sección de identificación
10.IOPS:Se añade el campo de fecha de presentado informe para pantalla de evaluación de informe supervisor y apoyo. Adicionalmente, se añadió la posibilidad de eliminar o desactivar en lote obligaciones por parte del usuario administrador. </t>
  </si>
  <si>
    <t>13/06/2022 No se generan observaciones respecto al análisis presentado en el seguimiento al indicador de gestión. Se deja la siguiente recomendación: tener en cuenta la recomendación que se deje en el reporte del mes de marzo, con respecto al sobrecumplimiento de la meta propuesta para está vigencia y las evidencias que sean acorde a lo que se está analizando.</t>
  </si>
  <si>
    <t>"Se presenta avance cualitativo y cuantitativo de la ejecución del indicador, durante el mes de junio se planeó la implementación de 10 requerimientos los cuales finalizaron y se desplegaron en producción de acuerdo a lo planeado.
Listado de temas:
1. SEVEN: Se requiere realizar la actualización del reporte verificación de idoneidad y experiencia SCTRMP15
Actualización del  rpt  SCTRCPAA validación y consulta del plan anual de adquisición
Actualización del  rpt  SinMinveE en servidor de reportes Andrómeda Seven ERP, para visualizar, nuevos cambios en campos seleccionados
Actualización del  rpt  SinMinveE en servidor de reportes Andrómeda Seven ERP, para visualizar, nuevos cambios en campos seleccionados
Actualización del programa SCmOcomp, por temas de versionamiento.  
Se requiere la actualización del reporte solicitud de cdp. 
Se requiere la actualización del reporte STsRdcme.rpt.
2. TROPA SOCIAL: Se realizan actualización para habilitar permitir enviar respuesta con cuando preguntas requeridas están ocultas.
3. AZDigital: Se requiere actualizar varios recursos de SGP para solventar las Blocking Querys presentadas.
4. RAJ: Restauración de contraseñas de acceso a RAJ.
5. KACTUS: Actualización programa Smart people y Base de Datos
Actualización archivo Webconfig y reinicio servicio Kactus
6. SISTEMA DE SEGUIMIENTO NOMINAL: Se requiere hacer el despliegue de la versión del Sistema de Seguimiento Nominal - SSN, debido a que el ejercicio de despliegue realizado el 28 de mayo no fue exitoso, puesto que se presenta dificultad para llegar con un dato preciso en las atenciones que se le han entregado a los menores, alta complejidad en la generación de reportes estadísticos que apoyen a la gestión de los profesionales misionales, imposibilidad de ver los beneficiarios.
7. FOCALIZACION: Se requiere el cambio con el fin de realizar la modificación método de sincronización archivos hacia SIRBE, con el fin de garantizar el cargue de archivos en SIRBE. Adicionalmente, se solicitó la eliminación de información de la BD producción y por ultimo se solicitó la modificación de información de BD producción Focalización para mover beneficiarios a otras fichas.
8. AZDigital: Se solicitó solucionar el error en la exportación de expedientes de AZDigital, para poder exportar expedientes de menos de 500 documentos. Adicionalmente, se requiero solucionar el error en el reporte grafico de radicación de AZDigital. Por ultimo, se solicitó recuperar los archivos y carpetas borradas por el usuario en AZDigital, ejecutando el script por base de datos.
9. SIRBE: Modificación funcionalidad de focalización en Sirbe para que puedan ingresar y permitir inscribir beneficiarios de infancia en el aplicativo SIRBE.
Se requiere realizar la restauración información en SIRBE de las actuaciones del beneficiario.
Activación funcionalidad en Sirbe para que no puedan ser ingresadas personas que no estén focalizadas.
10. SISTEMA DE SEGUIMIENTO NOMINAL: Después de realizar el ejercicio con el usuario Laura Jazmin Vargas que cumple el rol de analista funcional, se aprobaron los cambios que van en esta versión, correspondiente a la creación de nuevas atenciones, reporte de población urbana y rural y ajustes en dos reportes mas. Por lo tanto, se hace la solicitud de despliegue en ambiente productivo y se relacionan los correos de aprobación a este documento.
El usuario funcional Laura Jazmin Vargas ha dado por aprobados todos los reportes de la aplicación, por lo tanto, este documento es para la solicitud del despliegue de los 7 reportes faltantes.
En el 2 trimestre (abril a junio) se implementaron 26 requerimientos, los cuales finalizaron en su totalidad según lo programado.</t>
  </si>
  <si>
    <t>12/07/2022 No se generan observaciones respecto al análisis presentado en el seguimiento al indicador de gestión. Se deja la siguiente recomendación: tener en cuenta la recomendación que se dejó en el reporte del mes de marzo, con respecto al sobrecumplimiento de la meta propuesta (85%) para está vigencia, actualmente esta en 118% de cumplimiento. Igualmente, por favor revisar ortografía antes de enviar el reporte.</t>
  </si>
  <si>
    <t>Desde el equipo de seguimiento a proyectos se realizó el seguimiento correspondiente al informe SPI de 18 proyectos de inversión en los periodos de enero marzo, de enero a abril y de enero a mayo de 2022, realizando la verificación de la información suministrada en los reportes, así como la retroalimentación a través de reuniones con los profesionales delegados de cada área técnica.
Como evidencia se anexan las 18 actas de retroalimentación de los seguimientos de los proyectos de inversión en cada uno de los meses antes mencionados, el memorando de cronograma de entrega de SPI inicial y el segundo memorando que ajusta cronograma para los periodos marzo a diciembre de 2022.</t>
  </si>
  <si>
    <t>8/07/2022 No se generan observaciones o recomendaciones respecto a los avances y evidencias presentados en el monitoreo al riesgo de gestión.</t>
  </si>
  <si>
    <t xml:space="preserve">El equipo de costos de la Subdirección de Diseño, Evaluación y Sistematización, proyectó respuesta a 25 de las 25 solicitudes realizadas por las dependencias para obtener concepto favorable de viabilidad a los precios de referencia correspondientes a estudios de mercado, recibidos entre el 01 de abril al 30 de junio de 2022, lo que nos da un porcentaje de avance del 100%. 
Discriminado de la siguiente manera:
* En abril se tramitaron 5 de 5 solicitudes 
* En el mes de mayo se tramitaron 7 de 7 solicitudes radicadas.
* Finalmente en el mes de junio se tramitaron 13 de las 13 solicitudes allegadas el corte.
Evidencias: memorandos de solicitud de viabilidad de precios </t>
  </si>
  <si>
    <t>08/07/2022 Se recomienda verificar la cantidad de soportes del mes junio, se identifican más de acuerdo al avance reportado.
11/07/2022 No se generan observaciones o recomendaciones respecto a los avances y evidencias presentados en el monitoreo al riesgo de gestión.</t>
  </si>
  <si>
    <t>Con corte a 30 de junio de 2022 se enviaron 6 memorandos a las dependencias para hacer entrega oficial de los 9 listados a los cuales se les identificaron las inconsistencias de la información en el aplicativo de focalización, incluyendo fichas en edición y fichas mal diligenciadas, así como los reportes de inconsistencias de información a otros servicios que no se encuentran parametrizados en el aplicativo. 
Como evidencia se anexan los 6 memorandos a las dependencias con el reporte de las inconsistencias y los 9 listados con las inconsistencias anexos</t>
  </si>
  <si>
    <t>Durante el segundo trimestre se realizaron  socializaciones  a los referentes de comunicación territorial y de nivel central se realizaron igualmente seguimientos  al plan de comunicaciones al interior de la oficina para un total de tres (3) socializaciones, atendiendo así la periodicidad  del indicador con el fin de asegurar la implementación de la estrategia de comunicación institucional.</t>
  </si>
  <si>
    <t>14/07/2022
El análisis reportado corresponde al primer trimestre de la vigencia, por favor ajustar.
Se debe cargar el reporte, así como sus respectivas evidencias en la carpeta compartida.
18/07/2022
No se generan observaciones ni recomendaciones adicionales  para el periodo reportado.</t>
  </si>
  <si>
    <t xml:space="preserve">
Durante el segundo  trimestre se realizó  la socialización del manual de crisis de acuerdo a la programación  para los meses de abril y junio (2 socializaciones), permitiendo así dar cumplimiento a las actividades  en un 34%.</t>
  </si>
  <si>
    <t>14/07/2022
Ajustar los porcentajes de avance reportados: el nivel de avance del período corresponde al 33% y del nivel de avance acumulado para el periodo seria del 50%.
Se debe cargar el reporte, así como sus respectivas evidencias en la carpeta compartida.
18/07/2022
No se generan observaciones ni recomendaciones adicionales  para el periodo reportado.</t>
  </si>
  <si>
    <t xml:space="preserve"> Respecto al monitoreo de medios, se remitió efectivamente al cuerpo directivo de la entidad mediante correo electrónico,  los  seguimientos  de los  meses de  abril, mayo y junio  oportunamente , es importante aclarar que para el primer trimestre  se reportó envío de los monitoreo  a los directivos , de los cuales  se puede evidenciar en remisión del mes de marzo, por lo tanto el cumplimiento del indicador para el primer trimestre  es del 27% programado, permitiendo un avance acumulado de 54%.</t>
  </si>
  <si>
    <t>14/07/2022
Ajustar los porcentajes de avance reportados: el nivel de avance del período corresponde al 27% y del nivel de avance acumulado para el periodo seria del 54% teniendo en cuenta que a la fecha de corte se han realizado 6 de los 11 informes programados. En ese sentido ajustar la descripción de avances del periodo.
Se debe cargar el reporte, así como sus respectivas evidencias en la carpeta compartida.
18/07/2022
No se generan observaciones ni recomendaciones adicionales  para el periodo reportado.</t>
  </si>
  <si>
    <t>El profesional encargado de Gobierno Digital presenta el Informe de seguimiento al Plan Estratégico de Tecnologías de la Información PETI de las actividades 2022,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junio de 2022.
Nota: en el primer monitoreo realizado, el avance registrado correspondió al periodo reportado, más no al avance con respecto a la meta para la vigencia. Por lo cual,  para el presente periodo se realiza el ajuste en los porcentajes de avance, diferenciando el cumplimiento del periodo y el avance acumulado.</t>
  </si>
  <si>
    <t>14/07/2021
No se generan observaciones respecto a los avances y evidencias presentados en el monitoreo al riesgo de gestión.</t>
  </si>
  <si>
    <t>Durante el periodo entre el 1 de abril al 30 de junio de 2022 no se ha finalizado la gestión de los procesos de transferencia o intercambio de información que han sido solicitados por las dependencias interesadas, que permita el diligenciamiento completo y visto bueno del Formato de Identificación de transferencia o intercambio de información con terceros.  Se adjunta presentación con el estado a la fecha de los procesos de Acuerdos de Intercambio de Información.</t>
  </si>
  <si>
    <t>13/07/2022. No se generan observaciones por parte de la segunda línea de defensa, respecto a los avances y evidencias presentados en el monitoreo al riesgo de gestión.</t>
  </si>
  <si>
    <t>Durante el periodo 1 de enero a 30 de junio de 2022 no se ha finalizado la gestión de los procesos de transferencia o intercambio de información que han sido solicitado por las dependencias interesadas, que permita el diligenciamiento, aprobación, consolidación y análisis de los Formato de Identificación de transferencia o intercambio de información con terceros. Se adjunta presentación con el estado a la fecha de los procesos de Acuerdos de Intercambio de Información.
De esta manera, no se ha materializado el riesgo de gestión del proceso, por cuanto no se ha finalizado los procesos de transferencia o intercambio de información en curso. Adjunto modelo de Formato de identificación de acuerdo de intercambio de información que se diligenció para el caso de IDPAC, el cual no ha tenido retroalimentación del área técnica.</t>
  </si>
  <si>
    <t>Durante el segundo trimestre del año en curso no se presentaron actualizaciones de la norma vigente, sin embargo, con el fin de evitar imprecisiones en el desarrollo de las fases de las políticas públicas, se remite a los referentes de política documentos normativos que orientan la formulación, implementación, evaluación y seguimiento de las políticas públicas sociales en el distrito vía correo electrónico así:
* 8 de abril  Circular 011 - SISTEMA DISTRITAL DE EVALUACIONES
* 27 de mayo Memorando ORIENTACIONES PARA LOS REPORTES DE PLANES DE ACCIÓN DE LAS POLÍTICAS PÚBLICAS DISTRITALES
* 27 de mayo NUEVA GUÍA FORMULACIÓN E IMPLEMENTACIÓN P.P.
* 28 junio NORMATIVIDAD VIGENTE (VARIOS DOCUMENTOS)
Como evidencia se cuenta con correo electrónico de las fechas enunciadas.</t>
  </si>
  <si>
    <t>08/07/2022 Se recomienda realizar la descripción del avance y aporte de evidencias, en coherencia con la actividad de control, riesgo y causa identificados. Así mismo se sugiere ser  más específicos en el análisis reportado, por ejemplo indicar; fecha en las cuales se realizaron las socializaciones, quienes y cuantos participantes asistieron, entre otros.
Adicionalmente, se recomienda verificar que las evidencias y gestión reportada corresponda al periodo al cual se le esta realizando el monitoreo (1 de abril al 30 de junio), verificar anexos 1 a 5.
18/07/2022 08/04/2022 No se generan observaciones o recomendaciones respecto a los avances y evidencias presentados en el monitoreo al riesgo de gestión.</t>
  </si>
  <si>
    <r>
      <t>Durante el segundo trimestre del año 2022, y de acuerdo con el memorando Int. de mayo de 2022 asunto " Periodo de transición para la transformación de los servicios sociales y reglas de transición con respecto a los beneficiarios". Se adelantaron (3) jornadas de la Mesa técnica de Gestión Integral Social - GIS, los días: 24 de mayo 2022, 14 de junio 2022 y 17 de junio 2022.
Durante cada una de las jornadas adelantadas, el líder y/o la gestora del proceso "Diseño e Innovación de los Servicios Sociales" realizó los aportes y recomendaciones requeridos con el fin de propender en mantener la naturaleza y objeto del servicio, modalidad o estrategia, para el fin que fueron creados "</t>
    </r>
    <r>
      <rPr>
        <i/>
        <sz val="10"/>
        <rFont val="Arial"/>
        <family val="2"/>
      </rPr>
      <t xml:space="preserve">atender necesidades de un grupo poblacional desde la realidad territorial </t>
    </r>
    <r>
      <rPr>
        <sz val="10"/>
        <rFont val="Arial"/>
        <family val="2"/>
      </rPr>
      <t xml:space="preserve">". Por lo tanto, los  ajustes a realizar no deben disminuir la atención y calidad de los servicios sociales.  
De ahí que, varias de las modalidades y estrategias a ajustar no se validaron y se solicitó al área técnica las modificaciones respectivas, como se evidencia en las actas anexas. </t>
    </r>
  </si>
  <si>
    <t xml:space="preserve">14/07/2022: No se presentan observaciones al reporte y evidencias enviados. </t>
  </si>
  <si>
    <t xml:space="preserve">De acuerdo con el cronograma definido para la formulación de la Política de calidad de los servicios de la SDIS, durante el segundo trimestre se avanzó en el desarrollo de las siguientes actividades programadas:
1. Socialización de la propuesta de Resolución dela Política de calidad de los servicios sociales de la SDIS. 
2. Recopilación de observaciones por parte de cada área.
3. Elaboración Resolución ajustada. 
Como evidencia se anexan los entregables de las actividades mencionadas que corresponde a las actividades programadas en el cronograma para la construcción de la Política de Calidad de los Servicios Sociales. </t>
  </si>
  <si>
    <t>Se realizó reunión mensual ordinaria de la  Mesa de implementación del sistema de gestión de las dependencias misionales, en el cual se realiza un monitoreo permanente a las actividades del proceso.  Como evidencia se entrega:
Abril
* Acta y asistencia Mesa SG Misional
* Presentación Mesa SG Misional
Mayo
* Acta y asistencia Mesa SG Misional
* Presentaciones Mesa SG Misional.  
Junio
* Acta y asistencia Mesa SG Misional
* Presentaciones Mesa SG Misional.</t>
  </si>
  <si>
    <t>12/07/2022. No se generan observaciones por parte de la segunda línea de defensa, respecto a los avances  presentados en el segundo monitoreo al riesgo de gestión.</t>
  </si>
  <si>
    <t>Se entrega resumen ejecutivo con la descripción de las evidencias entregadas. Se anexa informe de calidad de la información (seguimiento del procedimiento Recolección, Crítica y Digitación (PCD-PSS-022)) de las subdirecciones de: Gestión Integral Local; Identificación, Caracterización e Integración; Infancia, Juventud, Adultez, Vejez,  Abastecimiento, LGBTI , Discapacidad y las 16 subdirecciones locales</t>
  </si>
  <si>
    <t>12/07/2022. No se generan observaciones por parte de la segunda línea de defensa, respecto a los avances  presentados en el segundo monitoreo al riesgo de gestión.
No obstante, se generan las siguientes recomendaciones para tener en cuenta para el siguiente monitoreo:
1. Oficializar el Formato informe calidad de la información misional - Subdirecciones técnicas de nivel central,  y marcarlo como "Documento no controlado" entre tanto se siga usando en periodo de prueba. 
2. Precisar en el informe general de calidad del dato, que la información referida como "Dirección de Nutrición y Abastecimiento", corresponde solo a la Subdirección de Abastecimiento, pues el procedimiento no aplica para la Subdirección de Nutrición.</t>
  </si>
  <si>
    <t>La subdirección para la adultez realiza socialización del protocolo formulación de la descripción del problema y concepto profesional (PTC-PSS-035). 
Se anexa acta y asistencia de la socialización de las siguientes dependencias:
1. Subdirección para la Adultez.</t>
  </si>
  <si>
    <t>Circular 015 del 20/05/2022</t>
  </si>
  <si>
    <t>.El profesional del componente de Fortalecimiento del Servicio del equipo del Servicio Integral de Atención a la Ciudadanía - SIAC, desarrolla 36 jornadas de sensibilización (talleres), estas se realizan mensualmente (según programación), dirigida a servidores, servidoras y contratistas de las subdirecciones locales y subdirecciones técnicas, con el propósito de socializar y generar apropiación sobre la cultura del servicio de atención a la ciudadanía. En el marco de estas jornadas se aplicará un pre test al inicio del taller y un pos test vía correo electrónico dentro del mes siguiente, como herramienta de valoración de las habilidades y apropiación de la cultura del servicio. En caso de no realizarse las jornadas de sensibilización se hace una reprogramación con las subdirecciones técnicas y subdirecciones locales.
Como evidencias se cuenta con listados de asistencia (formato controlado SDIS  o formularios web), correos electrónicos envío de pos test, resultados de pre y pos test, registro de formularios de seguimiento.</t>
  </si>
  <si>
    <r>
      <t xml:space="preserve">(# de jornadas de sensibilización realizadas, acumuladas / 36 de jornadas de sensibilización </t>
    </r>
    <r>
      <rPr>
        <sz val="10"/>
        <color theme="1"/>
        <rFont val="Arial"/>
        <family val="2"/>
      </rPr>
      <t>programadas en la vigencia</t>
    </r>
    <r>
      <rPr>
        <sz val="10"/>
        <rFont val="Arial"/>
        <family val="2"/>
      </rPr>
      <t>)* 100</t>
    </r>
  </si>
  <si>
    <t xml:space="preserve">En el segundo trimestre del año 2022 se realizaron 12 jornadas de sensibilización en cultura del servicio abordando la presentación del manual del servicio de la SDIS y de la Secretaría General, las características del servicio a la ciudadanía, atención con enfoque diferencial y transeccional. Se contó con la participación de colaboradores públicos de las Subdirecciones Locales de Engativá, Barrios Unidos, Teusaquillo, Usaquén, Fontibón, Kennedy, la Subdirección para la familia - Comisarías de familia, Subdirección para la Gestión y Desarrollo del Talento Humano - inducción a funcionarios nuevos, Subdirección para la Juventud - Casa de Juventud y Centros Forjar. 
Evidencias: en carpeta compartida se relaciona vínculo de acceso a carpeta evidencias jornadas de sensibilización, la cual contine subcarpetas por mes con las dependencias donde se realizaron los espacios (acta, listas de asistencia y registro fotográfico), correos de documentos de memoria compartidos a los participantes y resultados del test de sensibilización.  </t>
  </si>
  <si>
    <t xml:space="preserve">A corte del reporte se tiene un acumulado de 5 personas (2 servidores públicos  y 3 contratistas) que ingresaron al equipo SIAC. Durante el segundo trimestre  ingresó una (1) persona contratista con quien se adelantó una jornada de inducción.
Durante el periodo reportado se adelantó un espacio de inducción, con una contratista quien pasó a ser parte del equipo SIAC de nivel central, durante este espacio se abordaron los siguientes temas: 
1. Introducción a la SDIS: ¿Quiénes somos? ¿Qué hacemos? misión, visión y organigrama.
2. Presentación Servicio Integral de atención a la ciudadanía: Política pública de servicio a la ciudadanía, servicio integral de atención a la ciudadanía, presentación rutas de acceso a y manual de servicio a la ciudadanía SDIS, instructivos canales de interacción, procedimiento trámite de requerimientos ciudadanos en la SDIS, cartilla portafolio de servicios.
3. Socialización figura defensor de la ciudadanía SDIS.
4. Formato registro atención diaria no registrada en SIRBE.
5. Guía de trámites y servicios.  
6. Procedimiento para el trámite de requerimientos ciudadanos en la SDIS. 
7. Bogotá te escucha 
8. Informe de ejecución y cuenta de cobro IOPS y SECOPII. 
9. Espacio práctico y de evaluación Grace Reyes Mejía en punto SIAC Central.
Una vez culminado el proceso de inducción, se realizó la evaluación de apropiación de conocimientos sobre los diferentes temas abordados (Manual de Servicio a la Ciudadanía de la Secretaría General y SDIS, procedimiento para el trámite de requerimientos en la Secretaría Distrital de Integración Social, Sistema Distrital para la Gestión de Peticiones Ciudadanas, figura el defensor a la ciudanía SDIS entre otros).
Evidencias: Una (1) acta de inducción firmada y una (1) evaluación apropiación del conocimiento proceso de inducción cargadas en carpeta virtual. </t>
  </si>
  <si>
    <t xml:space="preserve">14/07/2022:  Ajustar redacción de tal manera que se especifique lo realizado con la única persona a la que se le dio inducción, ya que se enfocan es en las 4 de las cuales ya se habló en el trimestre anterior.
15/07/2022: No se presentan observaciones al reporte y evidencias enviados. </t>
  </si>
  <si>
    <t xml:space="preserve">Durante el periodo reportado se realizaron dos (2) jornadas de inducción y reinducción dirigidas a cuarenta y dos (42) colaboradores del equipo SIAC y a veinte dos (22) designados por los Subdirectores Locales como apoyo para la atención ciudadana en puntos SIAC durante ausencias de estos, con el fin de  garantizar la atención continua, para lo cual se distribuyó el equipo en dos subgrupos, así: grupo 1 (mayo 20) y grupo 2 (mayo 26).    
Adicionalmente, se realizaron las siguientes actividades:
* Definición de temas y metodología de las jornadas de inducción y reinducción.  
* Desarrollo de las jornadas de inducción y reinducción acorde con los grupos organizados.
Evidencias: 
* Agenda de inducción y reinducción 
* Acta y listas de asistencia 
* Informes de resultados del nivel de apropiación (pre y los test) de los temas socializados durante las jornadas. </t>
  </si>
  <si>
    <t xml:space="preserve">14/07/2022: En cuanto a las evidencias, revisando los listados de asistencia, no coincide el número de colaboradores SIAC, con lo reportado (aparecen más personas), revisar.
15/07/2022: No se presentan observaciones al reporte y evidencias enviados. </t>
  </si>
  <si>
    <t xml:space="preserve">Al corte de reporte se tiene un acumulado de 11 visitas (de las 23 programadas), a los responsables de los puntos SIAC.
Durante el segundo trimestre se realizaron cinco (5) visitas a los responsables de los puntos SIAC, así:  SLIS Fontibón, SLIS Usaquén, CDC Porvenir, CDC Kennedy Britalia y SLIS Puente Aranda - Antonio Nariño.
Evidencias: 
*Actas de visitas de acompañamiento y seguimiento.
*Cronograma de acompañamiento y seguimiento puntos SIAC, el cual se ha ajustado conforme a la necesidad del servicio.  </t>
  </si>
  <si>
    <t xml:space="preserve">Al corte de reporte se tiene un acumulado de 2 solicitudes de publicación a la Oficina Asesora de Comunicaciones, del informe de gestión del SIAC.
Durante el segundo trimestre, se envió a la Oficina Asesora de Comunicaciones, la solicitud de publicación del informe de gestión del SIAC, correspondiente al primer trimestre de 2022 (el informe de resultados de encuestas de satisfacción y percepción corresponde al anexo 7, del informe de gestión del SIAC).
Evidencia: Formato solicitud remitido a la OAC -soporte envío de correo.
Por otra parte, se envía información de publicación de informe de gestión SIAC, en página web de la SDIS, a Directores y Subdirectores Técnicos de la entidad, resaltando la consulta del informe de resultados de la encuesta, a fin de que se tomen las acciones de mejora a que haya lugar. 
Evidencia: Soporte de envío de correo electrónico.  </t>
  </si>
  <si>
    <t xml:space="preserve">Al corte del reporte se tiene un acumulado de 6 solicitudes de información a las dependencias (Direcciones y Subdirecciones Técnicas) con el fin de articular la entrega oportuna de la información de los servicios sociales en el marco de la ruta de información, de las cuales 3 se realizaron en el segundo trimestre 2022. 
Durante el segundo trimestre a través de correo electrónico y reunión con los delegados de la Dirección Territorial, se solicitó la información relacionada con la prestación de los servicios sociales (en caso de actualización) con el fin de fortalecer permanentemente la ruta de información del SIAC y orientar con precisión y oportunidad a la ciudadanía. 
Evidencias: 
*Soporte 1. Correos de solicitud de información a las direcciones y subdirecciones técnicas y acta de reunión con delegados de la Dirección Territorial como respuestas de algunas dependencias.   
Así mismo, con los delegados asignados (SUBICI y SUBGIL) se adelantó reunión virtual con el objeto de articular la entrega oportuna de la información. 
*Soporte 2.  Acta de articulación con los delegados asignados de la SICI y SGIL.
Adicionalmente, los responsables de puntos SIAC continúan diariamente solicitando a los referentes de los servicios sociales de las subdirecciones Locales, información relacionada con: fecha de entrega de bonos, apoyos económicos, oferta de cursos, entre otros; la cual se carga en las carpetas disponibles en SharePoint.  
Evidencia: 
*Soporte 3. Pantallazos de información cargada en SharePoint.  </t>
  </si>
  <si>
    <t>Se realizaron mensualmente las pre nóminas, de acuerdo con el número total de nóminas oficiales generadas en el trimestre, así: 
1. En el mes de abril se elaboraron dos (2) nóminas: nómina normal del mes y una (1) nómina adicional.
2. Mes de mayo se elaboraron dos (2) nóminas: nómina normal del mes y una nómina (1) adicional.
3. Mes de junio se elaboraron dos (2) nóminas: nómina normal del mes y una nómina (1) adicional.
Como evidencia se anexan seis (6) formatos FOR-TH-023 "Revisión Prenómina" diligenciados, para el trimestre abril a junio de 2022.</t>
  </si>
  <si>
    <t>13/07/2022
No se generan observaciones frente al periodo reportado. 
Se sugiere, al igual que en el monitoreo anterior, que en adelante los formatos de revisión prenómina contengan la firma (como está descrito en el diseño de la actividad de control) y no tan solo el nombre de quienes realizaron la revisión y validación de las nóminas generadas en el periodo.</t>
  </si>
  <si>
    <t>Durante el segundo trimestre de 2022 se revisaron los formatos préstamo y consulta documental – Historias Laborales (FOR GD-012), de los meses de abril, mayo y junio, en los cuales se evidenció el registro correcto de la información tanto de consulta, como de préstamos de Historias Laborales, según lo establece el procedimiento. Las consultas y/o préstamos, fueron realizados a las personas que previamente fueron autorizadas por la Subdirectora de Gestión y Desarrollo de Talento Humano.
Como evidencia se anexa copia del acta de la revisión realizada.</t>
  </si>
  <si>
    <t>13/07/2022
No se generan observaciones ni sugerencias frente al periodo reportado.</t>
  </si>
  <si>
    <t>Para las acciones programadas en el segundo trimestre de 2022 se realizó la proyección de contenido de los Boletines Mensuales de las áreas funcionales de Bienestar, Seguridad y Salud en el Trabajo y Capacitación, con el objetivo trazado en la promoción de la participación de servidores/as y colaboradores/as en las actividades que se formulan en el marco de los Planes Institucionales.
En este sentido, posterior a la consolidación y revisión de actividades por área, así como determinación de medios de inscripción o conexión, según la modalidad de implementación  de cada una (presencial/virtual), se diseñó y envió masivamente por mailing el Boletín Digital en los tiempos oportunos, garantizando su difusión:
* Boletín Digital Abril 2022:  Envío el 12 de abril de 2022
* Boletín Digital Mayo 2022:  Envío el 2 de mayo de 2022
* Boletín Digital Junio 2022:  Envío el 03 de junio de 2022
Como evidencia se adjuntan los tres (3) Boletines en PDF.</t>
  </si>
  <si>
    <t>Mensualmente el responsable en el área de nómina, continúa con la verificación del listado de personas posesionadas y/o desvinculadas, de acuerdo con el listado y soportes suministrados por el área funcional de administración de personal. 
Se anexa base de datos cruzada, que corresponde al listado de servidores que ingresaron (ver Hoja Ingresos) y los servidores que se retiraron (ver Hoja Retiros), de la entidad, versus las afiliaciones o desafiliaciones realizadas correspondientes a los meses de abril, mayo y junio de 2022</t>
  </si>
  <si>
    <t xml:space="preserve">13/07/2022
No se generan observaciones frente al periodo reportado. </t>
  </si>
  <si>
    <t>Mensualmente el responsable en el área de nómina, continúa con la verificación del listado de personas posesionadas y/o desvinculadas, deacuerdo con el listado y soportes suministrados por el área de administración de personal. 
Se anexa base de datos cruzada, que corresponde al listado de servidores que ingresaron (ver Hoja Ingresos) y los servidores que se retiraron (ver Hoja Retiros), de la entidad, versus las afiliaciones o desafiliaciones realizadas correspondientes a los meses de abril, mayo y junio /2022</t>
  </si>
  <si>
    <t>El líder de infraestructura presenta el segundo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</si>
  <si>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El líder de mesa de servicios presenta el segundo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</si>
  <si>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 xml:space="preserve">El grupo de liquidaciones realizó una jornada el 16 de mayo de 2022, de asunto: "Socialización manual de terminación, liquidaciones de contratos y convenios" dirigidos a los ordenadores del gasto y a los supervisores de la sede central y de las localidades, se genera alerta para presentación de  liquidaciones de los contratos que supervisan dentro del termino estipulado en los respectivos contratos. Con estas acciones se busca liberar, pagar y recuperar recursos como evitar que la entidad pierda competencia para liquidar.
Nota: en el primer monitoreo realizado, el avance registrado correspondió al avance respecto a la meta para la vigencia. </t>
  </si>
  <si>
    <t>14/07/2022 No se generan observaciones o recomendaciones respecto a los avances y evidencias presentados en el monitoreo al riesgo de gestión.</t>
  </si>
  <si>
    <t>La Subdirección de Contratación en articulación con la Dirección Poblacional, realizó dos jornadas de socialización de buenas prácticas de supervisión de contratos de persona jurídica. La socialización  se dividió en bloques por temas: el 11 de mayo, contó con participación de 60 colaboradores y el 17 de mayo contó con la participación de 210 colaboradores de la Entidad.
Teniendo en cuenta que la meta es una por semestre y ya se había reportado el avance acumulado continua en un 50%, correspondiente al primer semestre 2022.</t>
  </si>
  <si>
    <t>La Subdirección de Contratación en el segundo trimestre 2022, realizó el aval de trece matrices de riesgo de servicios, como parte de la revisión integral a los procesos contractuales.</t>
  </si>
  <si>
    <t>Para el 2do trimestre el área de presupuesto ha realizado 30 cargues de CDPS masivos, que corresponden a 5 en el mes de abril, 8 en el mes de mayo y 17 para el mes de junio, los cuales fueron validados en los aplicativos de BogData y Seven, verificando que la información haya quedado incorporada en su totalidad en las herramientas financieras.</t>
  </si>
  <si>
    <t>Para el 2do trimestre el área de presupuesto tramitó 4.360 documentos (CDPS y CRPS), discriminados así: en el mes de abril 1.616, mayo 1.668 y junio 1.076, los cuales fueron revisados en su totalidad y cuyos resultados se encuentran en las evidencias adjuntas.</t>
  </si>
  <si>
    <t>Para el 2do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</si>
  <si>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 xml:space="preserve">Para el 2do trimestre el área de contabilidad ha programado la elaboración de 44 conciliaciones de las cuales se logró efectuar 43 debido a que: 
- Una no fue posible realizarla teniendo en cuenta que el área generadora no realizó el correspondiente reporte. 
Es por ello que desde la Asesoría de recursos Financieros se envía mensualmente de manera personalizada (subdirector área responsable) correo recordatorio de la información que deben reportar y sus respectivos plazos. </t>
  </si>
  <si>
    <t>La Subdirección de Plantas Físicas, durante el trimestre programó y ejecutó una (1) reunión de socialización del avance físico y presupuestal con corte al mes de mayo de 2022, realizada con el subdirector y los coordinadores de la Subdirección de Plantas Físicas, en donde se adelantó la revisión integral del estado de avance de ejecución presupuestal del proyecto de inversión 7565 en lo corrido de la vigencia 2022 (vigencia, reservas y pasivos), de la cual se adjunta evidencia, dando así cumplimiento a lo establecido en la acción de control.
Es necesario mencionar que, las reuniones programadas se han realizado de conformidad con lo programado durante la vigencia, en virtud de las dinámicas y situaciones presentadas en la Subdirección de Plantas Físicas, sin perjuicio de incumplimiento de la actividad de control establecida.
Evidencias:
Informe ejecución de proyecto de inversión con corte a 30 de mayo 2022 en documento power point.
Acta de reunión realizada el 21 de junio de 2022, correspondiente al avance de ejecución del proyecto con corte del mes de mayo 2022.</t>
  </si>
  <si>
    <r>
      <t xml:space="preserve">11/07/2022 Se recomienda verificar el avance reportado, debido a que según la formulación se debe </t>
    </r>
    <r>
      <rPr>
        <i/>
        <sz val="10"/>
        <rFont val="Arial"/>
        <family val="2"/>
      </rPr>
      <t>elaborar y presentar bimestralmente el estado de la ejecución presupuestal del proyecto de inversión a cargo,</t>
    </r>
    <r>
      <rPr>
        <sz val="10"/>
        <rFont val="Arial"/>
        <family val="2"/>
      </rPr>
      <t xml:space="preserve"> por lo que a la fecha se deberían haber ejecutado 3 y se reportan 2, tanto en la descripción como en las evidencias.
12/07/2022 De acuerdo a lo indicado por el proceso, se recomienda indicar en el avance la justificación del porque no se han realizado las socializaciones con la periodicidad definida en la actividad de control, así mismo indicar en que momento se elaboró y presentó el estado de la ejecución presupuestal del proyecto de inversión, de lo gestionado entre febrero (a partir del 11), marzo, abril y junio.
13/07/2022 No se generan observaciones o recomendaciones adicionales, respecto a los avances y evidencias presentados en el monitoreo al riesgo de gestión.</t>
    </r>
  </si>
  <si>
    <t>Se elaboró y ejecutó el cronograma de intervención para los 31 equipamientos administrados por la SDIS priorizados para el segundo trimestre del año 2022, en modalidad de intervención en mantenimiento preventivo y correctivo de infraestructura.
Evidencia:
Cronograma de intervenciones de mantenimiento por localidades, correspondiente al segundo trimestre del año 2022, el cual contiene información de fecha de intervención, actividades y profesional a cargo</t>
  </si>
  <si>
    <t>11/07/2022 Se recomienda ser más explícitos en la descripción del avance, por ejemplo: indicar si el cronograma se ha implementado a cabalidad, cuantas intervenciones se programaron, cuantas se realizaron, entre otras, esto en concordancia con las observaciones realizadas al diseño de control, durante el cierre del I trimestre.
13/07/2022 No se generan observaciones o recomendaciones adicionales, respecto a los avances y evidencias presentados en el monitoreo al riesgo de gestión.</t>
  </si>
  <si>
    <t>Se remiten para este trimestre las 383 actas de intervención ambiental desarrolladas con sus respectivas listas de asistencia. Sumadas a las 184 del anterior trimestre, se tienen 567 de las 728 programadas en el 2022, en las cuales se puede evidenciar el seguimiento al cumplimiento e implementación del PAIPAERS. Las intervenciones de este trimestre se adelantaron de la siguiente manera: 136 unidades operativas visitadas en el mes de abril, 143 en el mes de mayo y 104 en el mes de junio.</t>
  </si>
  <si>
    <t>19/07/2022. No se generan observaciones por parte de la segunda línea de defensa, respecto a los avances y evidencias presentados en el monitoreo al riesgo de gestión.</t>
  </si>
  <si>
    <t>Se remite la matriz de inclusión de cláusulas ambientales del segundo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aprovechables en los diferentes procesos precontractuales.
Es importante resaltar que a la fecha de reporte se le ha dado respuesta al 100% de solicitudes de inclusión de cláusulas ambientales.</t>
  </si>
  <si>
    <t>Se remite la matriz de inclusión de cláusulas ambientales del segundo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la sustitución, cambio y/o uso de material reciclable por no aprovechable en los diferentes procesos precontractuales.
Es importante resaltar que a la fecha de reporte se le ha dado respuesta al 100% de solicitudes de inclusión de cláusulas ambientales.</t>
  </si>
  <si>
    <t>Las dos actividades restantes se adelantarán en el segundo semestre del año.</t>
  </si>
  <si>
    <t>Se remiten para este trimestre las 383 actas de intervención ambiental desarrolladas con sus respectivas listas de asistencia. Sumadas a las 184 del anterior trimestre se tienen 567 de las 728 programadas en el 2022, en las cuales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136 unidades operativas visitadas en el mes de abril, 143 en el mes de mayo y 104 en el mes de junio.</t>
  </si>
  <si>
    <t>Se remite la matriz de inclusión de cláusulas ambientales del segundo trimestre del año, en la cual se informa por mes las cláusulas incluidas en los procesos precontractuales, de conformidad con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integral de los residuos hospitalarios, peligrosos y especiales en los diferentes procesos precontractuales.
Es importante resaltar que a la fecha de reporte se le ha dado respuesta al 100% de solicitudes de inclusión de cláusulas ambientales.</t>
  </si>
  <si>
    <t>Se remiten las dos matrices correspondientes al primer seguimiento a la implementación de la gestión, manejo y disposición de colchones y colchonetas y del Instructivos de Residuos de Construcción y Demolición en las diferentes unidades operativas a las cuales les aplica el cumplimiento.</t>
  </si>
  <si>
    <t>Se remite la matriz de inclusión de cláusulas ambientales del segundo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control y manejo integral a la generación de emisiones atmosféricas, ruido y vertimientos en los diferentes procesos precontractuales.
Es importante resaltar que a la fecha de reporte se le ha dado respuesta al 100% de solicitudes de inclusión de cláusulas ambientales.</t>
  </si>
  <si>
    <t>Se remiten las dos matrices (una para calderas y calderines y la otra para plantas eléctricas) correspondientes al primer seguimiento a los procesos de mantenimiento preventivo para los equipos y elementos que generan emisiones atmosféricas que se encuentran en las diferentes unidades operativas a las cuales les aplica.</t>
  </si>
  <si>
    <t>Se remite las 340 actas de intervención ambiental con sus respectivas listas de asistencia más las 132 del primer trimestre, para un total de 472 intervenciones realizadas de las 504 programadas en el 2022, en las cuales se puede evidenciar el seguimiento al cumplimiento e implementación del Plan de encapsulamiento de aceite vegetal usado (AVU) y recolección de grasas. Las intervenciones de este trimestre se adelantaron de la siguiente manera: 136 unidades operativas visitadas en el mes de abril, 114 en el mes de mayo y 90 en el mes de junio.</t>
  </si>
  <si>
    <t>Se remite la matriz de inclusión de cláusulas ambientales del segundo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manejo y control de la Publicidad Exterior Visual (PEV) en los diferentes procesos precontractuales.
Es importante resaltar que a la fecha de reporte se le ha dado respuesta al 100% de solicitudes de inclusión de cláusulas ambientales.</t>
  </si>
  <si>
    <t>Se remite la matriz correspondiente al primer seguimiento a la implementación, control y manejo del cumplimiento normativo de la Publicidad Exterior Visual de la unidades operativas de la SDIS que cuentan con avisos con la información de la prestación del servicio social ofrecido.</t>
  </si>
  <si>
    <t>Se remiten para este trimestre las 383 actas de intervención ambiental desarrolladas con sus respectivas listas de asistencia. Sumadas a las 184 del anterior trimestre, se tienen 567 de las 728 programadas en el 2022, en las cuales se puede evidenciar el seguimiento al cumplimiento e implementación de la Política Cero desperdicio de agua y cero desperdicio de energía. Las intervenciones de este trimestre se adelantaron de la siguiente manera: 136 unidades operativas visitadas en el mes de abril, 143 en el mes de mayo y 104 en el mes de junio.</t>
  </si>
  <si>
    <t>Se remite la matriz con el consolidado del seguimiento al cumplimiento de las actividades del primer semestre del año, de los programas uso eficiente del agua y uso eficiente de la energía bajo el formato plan de acción anual del PIGA reportado a la Secretaría Distrital de Ambiente.
Los resultados obtenidos son los iniciales de la implementación de las actividades del plan de acción. Es importante resaltar que se tiene un promedio del cumplimiento de 7,3 actividades de las 17 programadas.</t>
  </si>
  <si>
    <t>Se remite la matriz de inclusión de cláusulas ambientales del segundo trimestre del año, en la cual se informa por mes las cláusulas incluidas en los procesos precontractuales, de conformidad a las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como soportes de la ejecución del control de este riesgo, aplican para el uso eficiente y optimo del agua y la energía en los diferentes procesos precontractuales.
Es importante resaltar que a la fecha de reporte se le ha dado respuesta al 100% de solicitudes de inclusión de cláusulas ambientales.</t>
  </si>
  <si>
    <t>En el segundo trimestre de la vigencia 2022 no se celebraron contratos con proveedores, de los insumos que se adquieren como unidades de conservación (Carpetas, Ganchos y Cajas X200). No obstante, se cuenta con presupuesto para la adquisición de los insumos de archivo, para suplir las necesidades de los archivos de la Entidad así: - Carpetas y Ganchos: $300.000.000 - Cajas X200: $120.000.000. 
Se está trabajando en los Estudios Previos en conjunto con el grupo jurídico y en el concepto de aprobación por parte del Archivo de Bogotá, para realizar todo el proceso y llevar a cabo los contratos para la adquisición de las unidades de conservación (Carpetas, Ganchos y Cajas X200). 
Se presenta como evidencia los Estudios Previos, Estudio del Sector, Anexo Técnico y Concepto de Aprobación (Archivo de Bogotá).</t>
  </si>
  <si>
    <t>15/07/2022. No se generan observaciones por parte de la segunda línea de defensa, respecto a los avances  presentados en el segundo monitoreo al riesgo de gestión.</t>
  </si>
  <si>
    <t>No se realizó avance en este trimestre</t>
  </si>
  <si>
    <t>Se realizó la Mesa Operativa planificada para el trimestre el día 17 de mayo de 2022, se adjunta acta de la sesión que incluye la presentación realizada y el listado de asistencia.</t>
  </si>
  <si>
    <t>15/07/2022. No se generan observaciones por parte de la segunda línea de defensa, respecto a los avances  presentados en el segundo monitoreo al riesgo de gestión.
De forma adicional, se sugiere validar en el acto administrativo que formaliza la Mesa Operativa, cuál es la manera correcta de suscribir las actas de la instancia; esto debido a que la lista de asistencia solo evidencia la participación en la mesa, mas no valida el contenido del acta por parte de los miembros de la misma.</t>
  </si>
  <si>
    <t xml:space="preserve">El primer memorando proyectado inicialmente para su envío en junio se realizará en el mes de julio dado que se realizó un cambio de asesora de gestión documental y se iba a cambiar en julio el subdirector administrativo y financiero.
De acuerdo a la socialización realizada a los referenes documentales en el trimestre anterior, se adjuntan las actas de compromiso remitidas por los referentes de las siguientes dependencias: 
1.Subdirección para asuntos LGBTI
2.DADE
3.SDES
4.Subdirección para la infancia </t>
  </si>
  <si>
    <t xml:space="preserve">El levantamiento se está realizando mediante las visitas y comunicación con las áreas, se adjunta listado de referentes documentales del nivel central actualizado de acuerdo con la infomació recaudada a la fecha. </t>
  </si>
  <si>
    <t>El grupo de almacén e inventarios consolido y remitió  entrega de 138  pruebas representativas de inventario  correspondientes al 2do trimestre del año 2022, dando cumplimiento al 100% en el trimestre.
Como evidencia se anexan pruebas representativas realizadas durante el periodo.</t>
  </si>
  <si>
    <t xml:space="preserve">19/07/2022: Se recomienda mencionar el número des pruebas y también expresarlo en términos de porcentajes, debido a que la meta se da en terminos de porcentaje.
19/07/2022. No se generan más observaciones o recomendaciones respecto al análisis presentado en el seguimiento.
</t>
  </si>
  <si>
    <t>Durante el 2do trimestre  se recibieron 2.,069 solicitudes, las cuales fueron atendidas en su totalidad (100%), Así mismo el grupo de inventarios ha realizado los seguimientos pertinentes para que la información registrada en los aplicativos de la entidad sea coherente al momento de realizar las tomas físicas y los cruces contables.
Como evidencia se adjuntan reportes de traslados gestionados en el periodo</t>
  </si>
  <si>
    <t>19/07/2022. No se generan observaciones o recomendaciones respecto al análisis presentado en el seguimiento.</t>
  </si>
  <si>
    <t>El grupo de inventarios  de la Subdirección Administrativa y Financiera, continúa adelantando jornadas de transmisión de conocimiento  sobre aplicación  de procedimientos de manejo de  inventarios que hacen parte de Sistema Integrado de gestión de la SDIS. Se dispone de  evidencias continuas de dichas gestiones.
Como evidencia se entrega memorando y correo de muestra de campaña de sencibilización para aprobación</t>
  </si>
  <si>
    <t>Durante el 2do trimestre fueron recibidas 11 actas que dan cuenta de la inclusión y la exclusión de los predios en la entidad, correspondiendo al segundo seguimiento programado (50%). A partir de estos insumos fueron actualizadas las bases de datos de servicios públicos.
Como evidencia se anexan bases de datos de servicios públicos actualizadas y actas de inclusión y exclusión</t>
  </si>
  <si>
    <t xml:space="preserve">19/07/2022: Se recomienda  nombre a que seguimiento programado corresponden las 11 actas y poder alinearlo con el porcentaje %.
Se recomienda subir a las evidencias  la base de datos de los servicios públicos actualizados, debido a que no se encuentran.
9/07/2022. No se generan más observaciones o recomendaciones respecto al análisis presentado en el seguimiento.
</t>
  </si>
  <si>
    <t>Durante el segundo trimestre del presente año, la Oficina Asesora jurídica, recibió las matrices de los 20 procesos de la Entidad.
La administradora del procedimiento de Requisitos legales y otros aplicables, consolido en una sola matriz los 20 procesos con su respectiva normativa y realizó la evaluación de cada una de las matrices o procesos de los requisitos legales de la Entidad, correspondiente la vigencia del primer semestre del presente año.
El 22 de junio de 2022, en la pagina web de la Entidad, queda publicada la matriz con la respectiva autoevaluación de los requisitos legales. 
https://www.integracionsocial.gov.co/index.php/regimen-legal/documentos/requisitos-legales-de-la-entidad-por-procesos
Se adjunta como evidencia la matriz de la evaluación del primer semestre de 2022 y el pantallazo de la publicación en la pagina web de la Entidad.</t>
  </si>
  <si>
    <t>14/07/2022
No se generan observaciones o recomendaciones para el periodo reportado.</t>
  </si>
  <si>
    <t xml:space="preserve">En el segundo trimestre del año 2022,  la Oficina Asesora Jurídica remite el 22 de junio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</si>
  <si>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</si>
  <si>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</si>
  <si>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</si>
  <si>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</si>
  <si>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</si>
  <si>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Cada vez que se recibe notificación de designación de un nuevo gestor de proceso o dependencia, los profesionales del Equipo de Gestores de la Subdirección de Diseño, Evaluación y Sistematización para el Sistema de Gestión-SG realizan inducción al rol mediante la presentación de los ejes temáticos definidos en el mecanismo interno de socialización del SG, con el fin de suministrar los conceptos básicos que debe conocer el gestor para el desempeño de sus responsabilidades. Como evidencia se cuenta con registros de asistencia y/o evaluaciones de inducción. En caso de no realizar inducción en la fecha establecida, se reprograma hasta que sea ejecutada.</t>
  </si>
  <si>
    <t>Profesionales del Equipo de Gestores de la Subdirección de Diseño, Evaluación y Sistematización para el Sistema de Gestión</t>
  </si>
  <si>
    <t>(N° de gestores nuevos que asistieron a inducción(es) realizada(s) en el periodo / N° de nuevos gestores designados en el periodo)*100
Nota: El resultado del indicador para el cierre de la vigencia corresponde al calculo acumulado.</t>
  </si>
  <si>
    <t>Durante el primer trimestre se recibió la designación de 56 gestores de procesos y dependencias, correspondientes a los 20 procesos y 44 dependencias de la entidad. El total de gestores no coincide con el total de procesos y dependencias debido a que algunos gestores desempeñan ambos roles y/o tienen a cargo mas de un proceso.
Durante la semana del 22 al 25 de marzo, se llevó a cabo la Semana de inducción y reinducción al SG 2022, en la cual se contó con la participación del total de gestores designados para los 20 procesos y las 45 dependencias de la entidad, incluyendo el gestor de la Subdirección para la Gestión Integral Local, quien tiene pendiente su ratificación formal, sin embargo continua en su rol como gestor, lo cual explica el sobrecumplimiento en el resultado del indicador.
Como evidencia se presenta el Directorio de gestores 2022, con la relación de gestores y fechas en que fue recibida la designación, además de los registros de asistencia y evaluaciones de la semana de inducción.</t>
  </si>
  <si>
    <t>20/04/2022
No se generan observaciones o recomendaciones respecto a los avances y evidencias presentados en el monitoreo al riesgo de gestión.
La explicaciòn  del sobrecumplimiento esta bien sustentada.</t>
  </si>
  <si>
    <t>Durante el segundo trimestre se recibió la designación de una (1) gestora de dependencia, con quien se tiene pendiente programar jornada de inducción, la cual por corresponder a una gestora de Subdirección Local, se debe realizar en articulación con el gestor del Proceso Prestación de servicios sociales para la inclusión social, según las responsabilidades establecidas en el Protocolo de inducción al SG (PTC-TH-002). Esta inducción se realizará en el tercer trimestre.
De manera acumulada se han realizado 64 inducciones de los 65 roles de gestores (proceso y dependencia) designados en el año.
Como evidencia se presenta el Directorio de gestores 2022, con la relación de gestores y fechas en que fue recibida la designación, donde se resalta la única actualización del periodo.</t>
  </si>
  <si>
    <t xml:space="preserve">13/07/2022
No se generan observaciones o recomendaciones respecto a los avances y evidencias presentados en el monitoreo al riesgo de gestión.
</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</si>
  <si>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aplique.</t>
  </si>
  <si>
    <t>Director(a) de Análisis y Diseño Estratégico o Subdirector(a) de Diseño, Evaluación y Sistematización</t>
  </si>
  <si>
    <t>(N° de memorandos o comunicaciones enviadas / N° de memorandos o comunicaciones programados para envío) * 100
Meta: 1 memorando o comunicación.</t>
  </si>
  <si>
    <t>Mediante memorando I2022004797 del 07/02/2022, el Director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</si>
  <si>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20/04/2022
No se generan observaciones o recomendaciones respecto a los avances y evidencias presentados en el monitoreo al riesgo de gestión.</t>
  </si>
  <si>
    <t>La actividad de control se ejecuta una vez al año y la misma fue cumplida en el primer trimestre, con lo cual se mantiene un cumplimiento acumulado del 100%.</t>
  </si>
  <si>
    <t xml:space="preserve">Durante el segundo trimestre 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07/04/2022, 07/05/2022 y 09/06/2022 a los profesionales de la OCI, informado el resultado de la verificación a la calidad y seguridad de la información. </t>
  </si>
  <si>
    <t>10/05/2022. No se generan observaciones o recomendaciones respecto al análisis presentado en el seguimiento al indicador de riesgos.</t>
  </si>
  <si>
    <t>Durante el segundo trimestre del 2022, se llevaron a cabo 5 reuniones con las respectivas Subdirecciones técnicas y grupos internos de trabajo, donde se abordaron los siguientes temas:
1. Unificación de criterios del Instrumento Único de Verificación - IUV inicial construido para los nuevos servicios (Centros Proteger y Hogar de paso Habitante de Calle) tendientes a ingresar al proceso Inspección y vigilancia.
2. Avances en la construccion del IUV inicial construido para los dos nuevos servicios (dos reuniones).
3. Unificación de criterios de Nutrición y Salubridad - Centros Proteger.
4. Socializacion del IUV de Centros proteger y Habitante de Calle.
De igual forma, se realizaron se realizaron pruebas pilotos iniciales a los IUV construidos para los dos nuevos servicios. (Se adjunta listados de asistencia).
Evidencia: Actas de las reuniones y  listados de asistencia.</t>
  </si>
  <si>
    <t>Durante el segundo trimestre, se realizó la programación de visitas para los servicios de educación inicial y persona mayor; también se realizó visita a los dos servicios donde se hizo la verificación de estándares y la verificación de la continuidad de los servicios.
Se realizaron 6 cotejos de información en las bases de datos y en los soportes generados en cada visita (las actas e instrumentos únicos de verificación (físico), 3 para persona mayor (abril, mayo y junio) y 3 para educación inicial (abril, mayo y junio).
Se realizó la actualización de los archivos consolidados de visitas de los servicios de Educación Inicial y Persona Mayor conforme con las visitas realizadas mensualmente.
Evidencia: copias de los archivos de consolidados de visitas de los servicios de Educación Inicial y Persona Mayor.</t>
  </si>
  <si>
    <t>Durante el segundo trimestre 2022, la Dirección de Análisis y Diseño Estratégico - DADE asignó en el mes de junio a los ingenieros que trabajarán en el desarrollo del nuevo SIRSS, con los cuales se han llevado a cabo dos reuniones sobre el aplicativo, una para iniciar ciclos de trabajo con el fin de contextualizar sobre el aplicativo y las necesidades proyectadas en las historias de usuario y la siguiente para avanzar en el ajuste de las historias de usuarios conforme los nuevos requerimientos de cada servicio.
Durante el mes de junio se llevaron dos reuniones; se adjuntan las ayudas de memoria como evidencia.</t>
  </si>
  <si>
    <t>Se realiza Backup del segundo trimestre de las bases de IVC, de acuerdo con la recomendación de Sistemas, en: https://sdisgovco-my.sharepoint.com/:f:/g/personal/nolarte_sdis_gov_co/EtMKqfbvpHJKt12aefWNOkcBXWHZaZh2MkCgnGet8cmI_g?e=VcIiMV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</si>
</sst>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2" formatCode="_-&quot;$&quot;\ * #,##0_-;\-&quot;$&quot;\ * #,##0_-;_-&quot;$&quot;\ * &quot;-&quot;_-;_-@_-"/>
    <numFmt numFmtId="41" formatCode="_-* #,##0_-;\-* #,##0_-;_-* &quot;-&quot;_-;_-@_-"/>
    <numFmt numFmtId="43" formatCode="_-* #,##0.00_-;\-* #,##0.00_-;_-* &quot;-&quot;??_-;_-@_-"/>
    <numFmt numFmtId="164" formatCode="&quot;$&quot;#,##0.00_);[Red]\(&quot;$&quot;#,##0.00\)"/>
    <numFmt numFmtId="165" formatCode="0.0%"/>
    <numFmt numFmtId="166" formatCode="0.0"/>
    <numFmt numFmtId="167" formatCode="0.000"/>
    <numFmt numFmtId="168" formatCode="_-* #,##0_-;\-* #,##0_-;_-* &quot;-&quot;??_-;_-@_-"/>
  </numFmts>
  <fonts count="80"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sz val="9"/>
      <color theme="1"/>
      <name val="Arial"/>
      <family val="2"/>
    </font>
    <font>
      <b/>
      <sz val="9"/>
      <color theme="1"/>
      <name val="Arial"/>
      <family val="2"/>
    </font>
    <font>
      <b/>
      <sz val="9"/>
      <name val="Arial"/>
      <family val="2"/>
    </font>
    <font>
      <sz val="9"/>
      <name val="Arial"/>
      <family val="2"/>
    </font>
    <font>
      <sz val="11"/>
      <color rgb="FF9C5700"/>
      <name val="Calibri"/>
      <family val="2"/>
      <scheme val="minor"/>
    </font>
    <font>
      <i/>
      <sz val="11"/>
      <name val="Arial"/>
      <family val="2"/>
    </font>
    <font>
      <sz val="9"/>
      <color rgb="FF000000"/>
      <name val="Arial"/>
      <family val="2"/>
    </font>
    <font>
      <sz val="11"/>
      <color rgb="FF000000"/>
      <name val="Arial"/>
      <family val="2"/>
    </font>
    <font>
      <i/>
      <sz val="11"/>
      <color theme="4"/>
      <name val="Arial"/>
      <family val="2"/>
    </font>
    <font>
      <i/>
      <sz val="11"/>
      <color theme="1"/>
      <name val="Arial"/>
      <family val="2"/>
    </font>
    <font>
      <sz val="11"/>
      <color rgb="FF4472C4"/>
      <name val="Arial"/>
      <family val="2"/>
    </font>
    <font>
      <i/>
      <sz val="11"/>
      <color rgb="FF000000"/>
      <name val="Arial"/>
      <family val="2"/>
    </font>
    <font>
      <i/>
      <sz val="11"/>
      <color rgb="FF4472C4"/>
      <name val="Arial"/>
      <family val="2"/>
    </font>
    <font>
      <sz val="11"/>
      <color theme="4"/>
      <name val="Arial"/>
      <family val="2"/>
    </font>
    <font>
      <sz val="10"/>
      <name val="Arial"/>
      <family val="2"/>
    </font>
    <font>
      <b/>
      <sz val="10"/>
      <name val="Arial"/>
      <family val="2"/>
    </font>
    <font>
      <strike/>
      <sz val="10"/>
      <name val="Arial"/>
      <family val="2"/>
    </font>
    <font>
      <sz val="10"/>
      <color theme="1"/>
      <name val="Arial"/>
      <family val="2"/>
    </font>
    <font>
      <b/>
      <sz val="12"/>
      <color rgb="FF3CB1EC"/>
      <name val="Arial"/>
      <family val="2"/>
    </font>
    <font>
      <sz val="12"/>
      <color theme="1"/>
      <name val="Arial"/>
      <family val="2"/>
    </font>
    <font>
      <sz val="8"/>
      <color theme="1"/>
      <name val="Arial"/>
      <family val="2"/>
    </font>
    <font>
      <sz val="11"/>
      <color indexed="8"/>
      <name val="Calibri"/>
      <family val="2"/>
    </font>
    <font>
      <b/>
      <sz val="11"/>
      <color theme="0"/>
      <name val="Calibri"/>
      <family val="2"/>
      <scheme val="minor"/>
    </font>
    <font>
      <sz val="11"/>
      <color theme="0"/>
      <name val="Calibri"/>
      <family val="2"/>
      <scheme val="minor"/>
    </font>
    <font>
      <sz val="10"/>
      <color rgb="FF00B050"/>
      <name val="Arial"/>
      <family val="2"/>
    </font>
    <font>
      <sz val="10"/>
      <color rgb="FFFF0000"/>
      <name val="Arial"/>
      <family val="2"/>
    </font>
    <font>
      <sz val="10"/>
      <color rgb="FF7030A0"/>
      <name val="Arial"/>
      <family val="2"/>
    </font>
    <font>
      <b/>
      <sz val="10"/>
      <color theme="1"/>
      <name val="Arial"/>
      <family val="2"/>
    </font>
    <font>
      <sz val="14"/>
      <color theme="1"/>
      <name val="Calibri"/>
      <family val="2"/>
      <scheme val="minor"/>
    </font>
    <font>
      <sz val="14"/>
      <color theme="1"/>
      <name val="Calibri"/>
      <family val="2"/>
    </font>
    <font>
      <sz val="11"/>
      <color theme="1"/>
      <name val="Comic Sans MS"/>
      <family val="2"/>
    </font>
    <font>
      <sz val="11"/>
      <color theme="0"/>
      <name val="Arial"/>
      <family val="2"/>
    </font>
    <font>
      <sz val="11"/>
      <color rgb="FF000000"/>
      <name val="Arial"/>
      <family val="2"/>
    </font>
    <font>
      <b/>
      <sz val="14"/>
      <color rgb="FF000000"/>
      <name val="Calibri"/>
      <family val="2"/>
    </font>
    <font>
      <b/>
      <sz val="14"/>
      <name val="Calibri"/>
      <family val="2"/>
    </font>
    <font>
      <sz val="12"/>
      <name val="Arial"/>
      <family val="2"/>
    </font>
    <font>
      <sz val="12"/>
      <color theme="0"/>
      <name val="Arial"/>
      <family val="2"/>
    </font>
    <font>
      <sz val="10"/>
      <color theme="0"/>
      <name val="Arial"/>
      <family val="2"/>
    </font>
    <font>
      <i/>
      <sz val="9"/>
      <name val="Arial"/>
      <family val="2"/>
    </font>
    <font>
      <i/>
      <sz val="9"/>
      <color theme="1"/>
      <name val="Arial"/>
      <family val="2"/>
    </font>
    <font>
      <strike/>
      <sz val="9"/>
      <name val="Arial"/>
      <family val="2"/>
    </font>
    <font>
      <sz val="9"/>
      <color indexed="8"/>
      <name val="Arial"/>
      <family val="2"/>
    </font>
    <font>
      <sz val="9"/>
      <color theme="0"/>
      <name val="Arial"/>
      <family val="2"/>
    </font>
    <font>
      <b/>
      <u/>
      <sz val="11"/>
      <name val="Arial"/>
      <family val="2"/>
    </font>
    <font>
      <sz val="9"/>
      <color theme="1"/>
      <name val="Calibri"/>
      <family val="2"/>
      <scheme val="minor"/>
    </font>
    <font>
      <i/>
      <strike/>
      <sz val="9"/>
      <color theme="1"/>
      <name val="Arial"/>
      <family val="2"/>
    </font>
    <font>
      <i/>
      <sz val="9"/>
      <color rgb="FF000000"/>
      <name val="Arial"/>
      <family val="2"/>
    </font>
    <font>
      <sz val="9"/>
      <color rgb="FFFF0000"/>
      <name val="Arial"/>
      <family val="2"/>
    </font>
    <font>
      <strike/>
      <sz val="9"/>
      <color rgb="FFFF0000"/>
      <name val="Arial"/>
      <family val="2"/>
    </font>
    <font>
      <strike/>
      <sz val="9"/>
      <color theme="1"/>
      <name val="Arial"/>
      <family val="2"/>
    </font>
    <font>
      <sz val="11"/>
      <color rgb="FF006100"/>
      <name val="Calibri"/>
      <family val="2"/>
      <scheme val="minor"/>
    </font>
    <font>
      <b/>
      <sz val="11"/>
      <name val="Arial"/>
      <family val="2"/>
    </font>
    <font>
      <strike/>
      <sz val="10"/>
      <color rgb="FFFF0000"/>
      <name val="Arial"/>
      <family val="2"/>
    </font>
    <font>
      <sz val="10"/>
      <color theme="4"/>
      <name val="Arial"/>
      <family val="2"/>
    </font>
    <font>
      <sz val="11"/>
      <name val="Calibri"/>
      <family val="2"/>
    </font>
    <font>
      <b/>
      <sz val="11"/>
      <color rgb="FF000000"/>
      <name val="Arial"/>
      <family val="2"/>
    </font>
    <font>
      <b/>
      <sz val="14"/>
      <color theme="1"/>
      <name val="Calibri"/>
      <family val="2"/>
    </font>
    <font>
      <sz val="11"/>
      <color rgb="FF305496"/>
      <name val="Arial"/>
      <family val="2"/>
    </font>
    <font>
      <sz val="8"/>
      <name val="Calibri"/>
      <family val="2"/>
      <scheme val="minor"/>
    </font>
    <font>
      <b/>
      <sz val="14"/>
      <name val="Calibri"/>
      <family val="2"/>
      <scheme val="minor"/>
    </font>
    <font>
      <b/>
      <sz val="14"/>
      <color theme="1"/>
      <name val="Calibri"/>
      <family val="2"/>
      <scheme val="minor"/>
    </font>
    <font>
      <b/>
      <sz val="14"/>
      <color rgb="FFFF0000"/>
      <name val="Calibri"/>
      <family val="2"/>
    </font>
    <font>
      <b/>
      <sz val="14"/>
      <color rgb="FF000000"/>
      <name val="Calibri"/>
    </font>
    <font>
      <b/>
      <sz val="14"/>
      <color theme="1"/>
      <name val="Calibri"/>
    </font>
    <font>
      <sz val="11"/>
      <color rgb="FF000000"/>
      <name val="Calibri"/>
    </font>
    <font>
      <sz val="11"/>
      <color rgb="FF000000"/>
      <name val="Calibri"/>
      <family val="2"/>
      <charset val="1"/>
    </font>
    <font>
      <sz val="9"/>
      <color theme="4"/>
      <name val="Arial"/>
      <family val="2"/>
    </font>
    <font>
      <sz val="9"/>
      <name val="Calibri"/>
      <family val="2"/>
      <scheme val="minor"/>
    </font>
    <font>
      <sz val="8"/>
      <name val="Arial"/>
      <family val="2"/>
    </font>
    <font>
      <sz val="9"/>
      <color rgb="FF7030A0"/>
      <name val="Arial"/>
      <family val="2"/>
    </font>
    <font>
      <u/>
      <sz val="10"/>
      <name val="Arial"/>
      <family val="2"/>
    </font>
    <font>
      <i/>
      <sz val="10"/>
      <name val="Arial"/>
      <family val="2"/>
    </font>
    <font>
      <sz val="10"/>
      <name val="Arial"/>
    </font>
    <font>
      <sz val="10"/>
      <color rgb="FF000000"/>
      <name val="Arial"/>
      <family val="2"/>
    </font>
  </fonts>
  <fills count="3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bgColor rgb="FFFFFFFF"/>
      </patternFill>
    </fill>
    <fill>
      <patternFill patternType="solid">
        <fgColor theme="0"/>
        <b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rgb="FF000000"/>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FF"/>
        <bgColor rgb="FF000000"/>
      </patternFill>
    </fill>
    <fill>
      <patternFill patternType="solid">
        <fgColor rgb="FFFFFFFF"/>
        <bgColor indexed="64"/>
      </patternFill>
    </fill>
    <fill>
      <patternFill patternType="solid">
        <fgColor theme="5"/>
      </patternFill>
    </fill>
    <fill>
      <patternFill patternType="solid">
        <fgColor rgb="FFFF0000"/>
        <bgColor indexed="64"/>
      </patternFill>
    </fill>
    <fill>
      <patternFill patternType="solid">
        <fgColor rgb="FFFFFFFF"/>
        <bgColor rgb="FFF2F2F2"/>
      </patternFill>
    </fill>
    <fill>
      <patternFill patternType="solid">
        <fgColor rgb="FFA6A6A6"/>
        <bgColor indexed="64"/>
      </patternFill>
    </fill>
    <fill>
      <patternFill patternType="solid">
        <fgColor rgb="FFFCE4D6"/>
        <bgColor rgb="FFFCE4D6"/>
      </patternFill>
    </fill>
    <fill>
      <patternFill patternType="solid">
        <fgColor rgb="FFC6EFCE"/>
      </patternFill>
    </fill>
    <fill>
      <patternFill patternType="solid">
        <fgColor rgb="FF92D050"/>
        <bgColor indexed="64"/>
      </patternFill>
    </fill>
    <fill>
      <patternFill patternType="solid">
        <fgColor rgb="FFFFFFFF"/>
        <bgColor rgb="FFFFFFFF"/>
      </patternFill>
    </fill>
  </fills>
  <borders count="5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dotted">
        <color indexed="64"/>
      </bottom>
      <diagonal/>
    </border>
    <border>
      <left/>
      <right/>
      <top style="hair">
        <color indexed="64"/>
      </top>
      <bottom/>
      <diagonal/>
    </border>
    <border>
      <left style="dotted">
        <color indexed="64"/>
      </left>
      <right style="dotted">
        <color indexed="64"/>
      </right>
      <top/>
      <bottom style="dotted">
        <color indexed="64"/>
      </bottom>
      <diagonal/>
    </border>
    <border>
      <left style="medium">
        <color rgb="FF548235"/>
      </left>
      <right style="thin">
        <color indexed="64"/>
      </right>
      <top style="thin">
        <color indexed="64"/>
      </top>
      <bottom style="thin">
        <color indexed="64"/>
      </bottom>
      <diagonal/>
    </border>
    <border>
      <left style="medium">
        <color rgb="FF548235"/>
      </left>
      <right style="thin">
        <color indexed="64"/>
      </right>
      <top style="thin">
        <color indexed="64"/>
      </top>
      <bottom style="medium">
        <color rgb="FF548235"/>
      </bottom>
      <diagonal/>
    </border>
    <border>
      <left style="thin">
        <color indexed="64"/>
      </left>
      <right style="thin">
        <color indexed="64"/>
      </right>
      <top style="thin">
        <color indexed="64"/>
      </top>
      <bottom style="medium">
        <color rgb="FF548235"/>
      </bottom>
      <diagonal/>
    </border>
    <border>
      <left style="medium">
        <color rgb="FFC65911"/>
      </left>
      <right style="thin">
        <color indexed="64"/>
      </right>
      <top style="thin">
        <color indexed="64"/>
      </top>
      <bottom style="thin">
        <color indexed="64"/>
      </bottom>
      <diagonal/>
    </border>
    <border>
      <left style="thin">
        <color indexed="64"/>
      </left>
      <right style="medium">
        <color rgb="FFC65911"/>
      </right>
      <top style="thin">
        <color indexed="64"/>
      </top>
      <bottom style="thin">
        <color indexed="64"/>
      </bottom>
      <diagonal/>
    </border>
    <border>
      <left style="medium">
        <color rgb="FFC65911"/>
      </left>
      <right style="thin">
        <color indexed="64"/>
      </right>
      <top style="thin">
        <color indexed="64"/>
      </top>
      <bottom style="medium">
        <color rgb="FFC65911"/>
      </bottom>
      <diagonal/>
    </border>
    <border>
      <left style="thin">
        <color indexed="64"/>
      </left>
      <right style="thin">
        <color indexed="64"/>
      </right>
      <top style="thin">
        <color indexed="64"/>
      </top>
      <bottom style="medium">
        <color rgb="FFC65911"/>
      </bottom>
      <diagonal/>
    </border>
    <border>
      <left style="thin">
        <color indexed="64"/>
      </left>
      <right style="medium">
        <color rgb="FFC65911"/>
      </right>
      <top style="thin">
        <color indexed="64"/>
      </top>
      <bottom style="medium">
        <color rgb="FFC65911"/>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bottom/>
      <diagonal/>
    </border>
    <border>
      <left style="thin">
        <color indexed="64"/>
      </left>
      <right style="medium">
        <color rgb="FFC65911"/>
      </right>
      <top/>
      <bottom style="thin">
        <color indexed="64"/>
      </bottom>
      <diagonal/>
    </border>
    <border>
      <left/>
      <right/>
      <top style="medium">
        <color theme="9" tint="-0.24994659260841701"/>
      </top>
      <bottom/>
      <diagonal/>
    </border>
    <border>
      <left/>
      <right/>
      <top/>
      <bottom style="medium">
        <color theme="9" tint="-0.24994659260841701"/>
      </bottom>
      <diagonal/>
    </border>
    <border>
      <left/>
      <right style="hair">
        <color rgb="FF000000"/>
      </right>
      <top style="hair">
        <color rgb="FF000000"/>
      </top>
      <bottom style="hair">
        <color rgb="FF000000"/>
      </bottom>
      <diagonal/>
    </border>
    <border>
      <left style="hair">
        <color indexed="64"/>
      </left>
      <right style="hair">
        <color indexed="64"/>
      </right>
      <top style="hair">
        <color indexed="64"/>
      </top>
      <bottom style="thin">
        <color indexed="64"/>
      </bottom>
      <diagonal/>
    </border>
    <border>
      <left style="hair">
        <color rgb="FF000000"/>
      </left>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top/>
      <bottom style="dotted">
        <color rgb="FF000000"/>
      </bottom>
      <diagonal/>
    </border>
  </borders>
  <cellStyleXfs count="24">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10" fillId="5"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0" fillId="0" borderId="0"/>
    <xf numFmtId="9" fontId="3" fillId="0" borderId="0" applyFont="0" applyFill="0" applyBorder="0" applyAlignment="0" applyProtection="0"/>
    <xf numFmtId="9" fontId="2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2" fontId="1" fillId="0" borderId="0" applyFont="0" applyFill="0" applyBorder="0" applyAlignment="0" applyProtection="0"/>
    <xf numFmtId="0" fontId="29" fillId="22" borderId="0" applyNumberFormat="0" applyBorder="0" applyAlignment="0" applyProtection="0"/>
    <xf numFmtId="0" fontId="3" fillId="0" borderId="0"/>
    <xf numFmtId="9" fontId="1" fillId="0" borderId="0" applyFont="0" applyFill="0" applyBorder="0" applyAlignment="0" applyProtection="0"/>
    <xf numFmtId="0" fontId="4" fillId="0" borderId="0"/>
    <xf numFmtId="0" fontId="36" fillId="0" borderId="0"/>
    <xf numFmtId="43" fontId="1" fillId="0" borderId="0" applyFont="0" applyFill="0" applyBorder="0" applyAlignment="0" applyProtection="0"/>
    <xf numFmtId="0" fontId="56" fillId="27" borderId="0" applyNumberFormat="0" applyBorder="0" applyAlignment="0" applyProtection="0"/>
    <xf numFmtId="0" fontId="10" fillId="5" borderId="0" applyNumberFormat="0" applyBorder="0" applyAlignment="0" applyProtection="0"/>
    <xf numFmtId="0" fontId="78" fillId="0" borderId="0"/>
  </cellStyleXfs>
  <cellXfs count="1028">
    <xf numFmtId="0" fontId="0" fillId="0" borderId="0" xfId="0"/>
    <xf numFmtId="0" fontId="6" fillId="0" borderId="14" xfId="0" applyFont="1" applyBorder="1" applyAlignment="1">
      <alignment horizontal="left" vertical="center"/>
    </xf>
    <xf numFmtId="0" fontId="6" fillId="0" borderId="14" xfId="0" applyFont="1" applyBorder="1" applyAlignment="1">
      <alignment horizontal="left" vertical="center" wrapText="1"/>
    </xf>
    <xf numFmtId="0" fontId="7" fillId="2" borderId="14" xfId="0" applyFont="1" applyFill="1" applyBorder="1" applyAlignment="1">
      <alignment horizontal="left" vertical="center"/>
    </xf>
    <xf numFmtId="0" fontId="7" fillId="0" borderId="14" xfId="0" applyFont="1" applyBorder="1" applyAlignment="1">
      <alignment horizontal="left" vertical="center" wrapText="1"/>
    </xf>
    <xf numFmtId="0" fontId="6" fillId="2" borderId="14"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7" borderId="14" xfId="5" applyFont="1" applyFill="1" applyBorder="1" applyAlignment="1" applyProtection="1">
      <alignment horizontal="left" vertical="center" wrapText="1"/>
    </xf>
    <xf numFmtId="0" fontId="9" fillId="2" borderId="14" xfId="0" applyFont="1" applyFill="1" applyBorder="1" applyAlignment="1">
      <alignment horizontal="left" vertical="center" wrapText="1"/>
    </xf>
    <xf numFmtId="3" fontId="6" fillId="2" borderId="14" xfId="0" applyNumberFormat="1" applyFont="1" applyFill="1" applyBorder="1" applyAlignment="1">
      <alignment horizontal="left" vertical="center" wrapText="1"/>
    </xf>
    <xf numFmtId="0" fontId="12" fillId="2" borderId="14" xfId="0" applyFont="1" applyFill="1" applyBorder="1" applyAlignment="1">
      <alignment horizontal="left" vertical="center" wrapText="1"/>
    </xf>
    <xf numFmtId="0" fontId="9" fillId="0" borderId="14" xfId="0" applyFont="1" applyBorder="1" applyAlignment="1">
      <alignment horizontal="left" vertical="center" wrapText="1"/>
    </xf>
    <xf numFmtId="14" fontId="6" fillId="0" borderId="14" xfId="0" applyNumberFormat="1" applyFont="1" applyBorder="1" applyAlignment="1">
      <alignment horizontal="left" vertical="center"/>
    </xf>
    <xf numFmtId="0" fontId="7" fillId="12" borderId="14" xfId="0" applyFont="1" applyFill="1" applyBorder="1" applyAlignment="1">
      <alignment horizontal="left" vertical="center"/>
    </xf>
    <xf numFmtId="0" fontId="7" fillId="13" borderId="14" xfId="0" applyFont="1" applyFill="1" applyBorder="1" applyAlignment="1">
      <alignment horizontal="left" vertical="center"/>
    </xf>
    <xf numFmtId="0" fontId="8" fillId="13" borderId="14" xfId="0" applyFont="1" applyFill="1" applyBorder="1" applyAlignment="1">
      <alignment horizontal="left" vertical="center"/>
    </xf>
    <xf numFmtId="0" fontId="8" fillId="14" borderId="14" xfId="0" applyFont="1" applyFill="1" applyBorder="1" applyAlignment="1">
      <alignment horizontal="left" vertical="center"/>
    </xf>
    <xf numFmtId="14" fontId="8" fillId="14" borderId="14" xfId="0" applyNumberFormat="1" applyFont="1" applyFill="1" applyBorder="1" applyAlignment="1">
      <alignment horizontal="left" vertical="center"/>
    </xf>
    <xf numFmtId="0" fontId="8" fillId="14" borderId="14" xfId="0" applyFont="1" applyFill="1" applyBorder="1" applyAlignment="1">
      <alignment horizontal="left" vertical="center" wrapText="1"/>
    </xf>
    <xf numFmtId="0" fontId="6" fillId="15" borderId="14" xfId="0" applyFont="1" applyFill="1" applyBorder="1" applyAlignment="1">
      <alignment horizontal="left" vertical="center" wrapText="1"/>
    </xf>
    <xf numFmtId="0" fontId="4" fillId="0" borderId="0" xfId="0" applyFont="1" applyAlignment="1" applyProtection="1">
      <alignment horizontal="left"/>
      <protection locked="0"/>
    </xf>
    <xf numFmtId="0" fontId="4" fillId="0" borderId="0" xfId="0" applyFont="1" applyAlignment="1" applyProtection="1">
      <alignment horizontal="center"/>
      <protection locked="0"/>
    </xf>
    <xf numFmtId="14" fontId="4" fillId="0" borderId="0" xfId="0" applyNumberFormat="1" applyFont="1" applyAlignment="1" applyProtection="1">
      <alignment horizontal="left"/>
      <protection locked="0"/>
    </xf>
    <xf numFmtId="0" fontId="5" fillId="2" borderId="0" xfId="4" applyFont="1" applyFill="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0" fontId="4" fillId="3" borderId="1" xfId="0" applyFont="1" applyFill="1" applyBorder="1" applyAlignment="1" applyProtection="1">
      <alignment horizontal="left" vertical="center"/>
      <protection locked="0"/>
    </xf>
    <xf numFmtId="0" fontId="4" fillId="2" borderId="0" xfId="0" applyFont="1" applyFill="1" applyAlignment="1" applyProtection="1">
      <alignment horizontal="left"/>
      <protection locked="0"/>
    </xf>
    <xf numFmtId="0" fontId="4" fillId="2" borderId="0" xfId="0" applyFont="1" applyFill="1" applyAlignment="1" applyProtection="1">
      <alignment horizontal="center"/>
      <protection locked="0"/>
    </xf>
    <xf numFmtId="9" fontId="5" fillId="2" borderId="18" xfId="1" applyFont="1" applyFill="1" applyBorder="1" applyAlignment="1" applyProtection="1">
      <alignment horizontal="center"/>
    </xf>
    <xf numFmtId="1" fontId="5" fillId="2" borderId="18" xfId="1" applyNumberFormat="1" applyFont="1" applyFill="1" applyBorder="1" applyAlignment="1" applyProtection="1">
      <alignment horizontal="center"/>
    </xf>
    <xf numFmtId="0" fontId="13" fillId="2" borderId="18" xfId="6" applyNumberFormat="1" applyFont="1" applyFill="1" applyBorder="1" applyAlignment="1" applyProtection="1">
      <alignment horizontal="center" vertical="center"/>
    </xf>
    <xf numFmtId="0" fontId="13" fillId="2" borderId="18" xfId="0" applyFont="1" applyFill="1" applyBorder="1" applyAlignment="1" applyProtection="1">
      <alignment horizontal="left"/>
      <protection locked="0"/>
    </xf>
    <xf numFmtId="0" fontId="4" fillId="0" borderId="11" xfId="0" applyFont="1" applyBorder="1" applyAlignment="1" applyProtection="1">
      <alignment horizontal="left"/>
      <protection locked="0"/>
    </xf>
    <xf numFmtId="14" fontId="3" fillId="17" borderId="20" xfId="9" applyNumberFormat="1" applyFont="1" applyFill="1" applyBorder="1" applyAlignment="1" applyProtection="1">
      <alignment vertical="center" wrapText="1"/>
      <protection locked="0"/>
    </xf>
    <xf numFmtId="9" fontId="3" fillId="17" borderId="20" xfId="9" applyFont="1" applyFill="1" applyBorder="1" applyAlignment="1" applyProtection="1">
      <alignment vertical="center" wrapText="1"/>
      <protection locked="0"/>
    </xf>
    <xf numFmtId="9" fontId="3" fillId="17" borderId="1" xfId="9" applyFont="1" applyFill="1" applyBorder="1" applyAlignment="1" applyProtection="1">
      <alignment horizontal="center" vertical="center" wrapText="1"/>
      <protection locked="0"/>
    </xf>
    <xf numFmtId="9" fontId="3" fillId="17" borderId="20" xfId="9" applyFont="1" applyFill="1" applyBorder="1" applyAlignment="1" applyProtection="1">
      <alignment horizontal="center" vertical="center" wrapText="1"/>
      <protection locked="0"/>
    </xf>
    <xf numFmtId="0" fontId="24" fillId="2" borderId="0" xfId="0" applyFont="1" applyFill="1" applyAlignment="1" applyProtection="1">
      <alignment vertical="center"/>
      <protection hidden="1"/>
    </xf>
    <xf numFmtId="0" fontId="25" fillId="2" borderId="0" xfId="0" applyFont="1" applyFill="1" applyAlignment="1" applyProtection="1">
      <alignment vertical="center"/>
      <protection hidden="1"/>
    </xf>
    <xf numFmtId="0" fontId="6" fillId="2" borderId="0" xfId="0" applyFont="1" applyFill="1" applyAlignment="1" applyProtection="1">
      <alignment horizontal="center" vertical="center"/>
      <protection hidden="1"/>
    </xf>
    <xf numFmtId="0" fontId="6" fillId="2" borderId="0" xfId="0" applyFont="1" applyFill="1" applyAlignment="1" applyProtection="1">
      <alignment horizontal="left" vertical="center"/>
      <protection hidden="1"/>
    </xf>
    <xf numFmtId="9" fontId="6" fillId="2" borderId="0" xfId="1" applyFont="1" applyFill="1" applyAlignment="1" applyProtection="1">
      <alignment horizontal="center" vertical="center"/>
      <protection hidden="1"/>
    </xf>
    <xf numFmtId="0" fontId="6" fillId="2" borderId="0" xfId="0" applyFont="1" applyFill="1" applyAlignment="1" applyProtection="1">
      <alignment vertical="center"/>
      <protection hidden="1"/>
    </xf>
    <xf numFmtId="41" fontId="0" fillId="0" borderId="0" xfId="7" applyFont="1"/>
    <xf numFmtId="14" fontId="3" fillId="17" borderId="1" xfId="9" applyNumberFormat="1" applyFont="1" applyFill="1" applyBorder="1" applyAlignment="1" applyProtection="1">
      <alignment horizontal="center" vertical="center" wrapText="1"/>
      <protection locked="0"/>
    </xf>
    <xf numFmtId="0" fontId="3" fillId="0" borderId="1" xfId="16" applyBorder="1" applyAlignment="1">
      <alignment horizontal="left" vertical="center" wrapText="1"/>
    </xf>
    <xf numFmtId="9" fontId="23" fillId="0" borderId="1" xfId="9" applyFont="1" applyFill="1" applyBorder="1" applyAlignment="1" applyProtection="1">
      <alignment horizontal="left" vertical="center" wrapText="1"/>
      <protection hidden="1"/>
    </xf>
    <xf numFmtId="14" fontId="3" fillId="17" borderId="1" xfId="9" applyNumberFormat="1" applyFont="1" applyFill="1" applyBorder="1" applyAlignment="1" applyProtection="1">
      <alignment vertical="center" wrapText="1"/>
      <protection locked="0"/>
    </xf>
    <xf numFmtId="0" fontId="23" fillId="0" borderId="0" xfId="0" applyFont="1"/>
    <xf numFmtId="41" fontId="23" fillId="0" borderId="0" xfId="7" applyFont="1"/>
    <xf numFmtId="41" fontId="23" fillId="0" borderId="1" xfId="7" applyFont="1" applyBorder="1"/>
    <xf numFmtId="0" fontId="23" fillId="0" borderId="1" xfId="0" applyFont="1" applyBorder="1"/>
    <xf numFmtId="0" fontId="23" fillId="0" borderId="0" xfId="0" applyFont="1" applyAlignment="1">
      <alignment horizontal="center"/>
    </xf>
    <xf numFmtId="41" fontId="33" fillId="0" borderId="1" xfId="7" applyFont="1" applyBorder="1"/>
    <xf numFmtId="0" fontId="33" fillId="11" borderId="1" xfId="0" applyFont="1" applyFill="1" applyBorder="1" applyAlignment="1">
      <alignment horizontal="center" vertical="center"/>
    </xf>
    <xf numFmtId="41" fontId="33" fillId="11" borderId="1" xfId="7" applyFont="1" applyFill="1" applyBorder="1" applyAlignment="1">
      <alignment horizontal="center" vertical="center"/>
    </xf>
    <xf numFmtId="0" fontId="0" fillId="2" borderId="0" xfId="0" applyFill="1"/>
    <xf numFmtId="0" fontId="34" fillId="0" borderId="0" xfId="0" applyFont="1"/>
    <xf numFmtId="0" fontId="35" fillId="0" borderId="0" xfId="0" applyFont="1" applyAlignment="1">
      <alignment horizontal="center" vertical="center"/>
    </xf>
    <xf numFmtId="0" fontId="35" fillId="0" borderId="0" xfId="0" applyFont="1" applyAlignment="1">
      <alignment horizontal="center" vertical="center" wrapText="1"/>
    </xf>
    <xf numFmtId="0" fontId="0" fillId="0" borderId="0" xfId="0" applyAlignment="1">
      <alignment horizontal="center" vertical="center"/>
    </xf>
    <xf numFmtId="0" fontId="28" fillId="22" borderId="1" xfId="15" applyNumberFormat="1" applyFont="1" applyBorder="1" applyAlignment="1">
      <alignment horizontal="center" vertical="center" wrapText="1"/>
    </xf>
    <xf numFmtId="0" fontId="28" fillId="22" borderId="1" xfId="15" applyFont="1" applyBorder="1" applyAlignment="1" applyProtection="1">
      <alignment horizontal="center" vertical="center" wrapText="1"/>
    </xf>
    <xf numFmtId="0" fontId="28" fillId="22" borderId="1" xfId="15" applyFont="1" applyBorder="1" applyAlignment="1" applyProtection="1">
      <alignment horizontal="center" vertical="center"/>
    </xf>
    <xf numFmtId="0" fontId="0" fillId="0" borderId="0" xfId="0" applyAlignment="1">
      <alignment horizontal="center" vertical="center" wrapText="1"/>
    </xf>
    <xf numFmtId="0" fontId="37" fillId="22" borderId="0" xfId="15" applyNumberFormat="1" applyFont="1" applyBorder="1" applyAlignment="1" applyProtection="1">
      <alignment horizontal="center" vertical="center" wrapText="1"/>
    </xf>
    <xf numFmtId="42" fontId="34" fillId="0" borderId="0" xfId="0" applyNumberFormat="1" applyFont="1"/>
    <xf numFmtId="42" fontId="35" fillId="0" borderId="0" xfId="14" applyFont="1" applyFill="1" applyBorder="1" applyAlignment="1" applyProtection="1">
      <alignment horizontal="center" vertical="center"/>
    </xf>
    <xf numFmtId="42" fontId="35" fillId="0" borderId="0" xfId="0" applyNumberFormat="1" applyFont="1" applyAlignment="1">
      <alignment horizontal="center" vertical="center"/>
    </xf>
    <xf numFmtId="9" fontId="35" fillId="0" borderId="0" xfId="1" applyFont="1" applyFill="1" applyBorder="1" applyAlignment="1" applyProtection="1">
      <alignment horizontal="center" vertical="center"/>
    </xf>
    <xf numFmtId="16" fontId="35" fillId="0" borderId="0" xfId="0" applyNumberFormat="1" applyFont="1" applyAlignment="1">
      <alignment horizontal="center" vertical="center"/>
    </xf>
    <xf numFmtId="165" fontId="4" fillId="0" borderId="0" xfId="0" applyNumberFormat="1" applyFont="1" applyAlignment="1" applyProtection="1">
      <alignment horizontal="center"/>
      <protection locked="0"/>
    </xf>
    <xf numFmtId="165" fontId="4" fillId="0" borderId="0" xfId="0" applyNumberFormat="1" applyFont="1" applyAlignment="1" applyProtection="1">
      <alignment horizontal="center" vertical="center"/>
      <protection locked="0"/>
    </xf>
    <xf numFmtId="0" fontId="5" fillId="2" borderId="0" xfId="0" applyFont="1" applyFill="1" applyAlignment="1" applyProtection="1">
      <alignment horizontal="left"/>
      <protection locked="0"/>
    </xf>
    <xf numFmtId="0" fontId="5" fillId="2" borderId="18" xfId="0" applyFont="1" applyFill="1" applyBorder="1" applyAlignment="1" applyProtection="1">
      <alignment horizontal="left"/>
      <protection locked="0"/>
    </xf>
    <xf numFmtId="0" fontId="5" fillId="2" borderId="18" xfId="0" applyFont="1" applyFill="1" applyBorder="1" applyAlignment="1" applyProtection="1">
      <alignment horizontal="center"/>
      <protection locked="0"/>
    </xf>
    <xf numFmtId="0" fontId="19" fillId="2" borderId="18" xfId="0" applyFont="1" applyFill="1" applyBorder="1" applyAlignment="1" applyProtection="1">
      <alignment horizontal="left" vertical="center"/>
      <protection locked="0"/>
    </xf>
    <xf numFmtId="0" fontId="5" fillId="2" borderId="17" xfId="0" applyFont="1" applyFill="1" applyBorder="1" applyAlignment="1" applyProtection="1">
      <alignment horizontal="left"/>
      <protection locked="0"/>
    </xf>
    <xf numFmtId="0" fontId="15" fillId="2" borderId="0" xfId="0" applyFont="1" applyFill="1" applyAlignment="1" applyProtection="1">
      <alignment horizontal="left"/>
      <protection locked="0"/>
    </xf>
    <xf numFmtId="0" fontId="5" fillId="2" borderId="11" xfId="0" applyFont="1" applyFill="1" applyBorder="1" applyAlignment="1" applyProtection="1">
      <alignment horizontal="left"/>
      <protection locked="0"/>
    </xf>
    <xf numFmtId="0" fontId="5" fillId="2" borderId="15" xfId="0" applyFont="1" applyFill="1" applyBorder="1" applyAlignment="1" applyProtection="1">
      <alignment horizontal="left"/>
      <protection locked="0"/>
    </xf>
    <xf numFmtId="0" fontId="13" fillId="2" borderId="18" xfId="0" applyFont="1" applyFill="1" applyBorder="1" applyAlignment="1" applyProtection="1">
      <alignment horizontal="left" vertical="center"/>
      <protection locked="0"/>
    </xf>
    <xf numFmtId="0" fontId="17" fillId="2" borderId="0" xfId="0" applyFont="1" applyFill="1" applyAlignment="1" applyProtection="1">
      <alignment horizontal="left"/>
      <protection locked="0"/>
    </xf>
    <xf numFmtId="0" fontId="18" fillId="2" borderId="11" xfId="0" applyFont="1" applyFill="1" applyBorder="1" applyAlignment="1" applyProtection="1">
      <alignment horizontal="left"/>
      <protection locked="0"/>
    </xf>
    <xf numFmtId="0" fontId="18" fillId="2" borderId="15" xfId="0" applyFont="1" applyFill="1" applyBorder="1" applyAlignment="1" applyProtection="1">
      <alignment horizontal="left"/>
      <protection locked="0"/>
    </xf>
    <xf numFmtId="0" fontId="17" fillId="2" borderId="11" xfId="0" applyFont="1" applyFill="1" applyBorder="1" applyAlignment="1" applyProtection="1">
      <alignment horizontal="left"/>
      <protection locked="0"/>
    </xf>
    <xf numFmtId="0" fontId="13" fillId="2" borderId="0" xfId="0" applyFont="1" applyFill="1" applyAlignment="1" applyProtection="1">
      <alignment horizontal="left"/>
      <protection locked="0"/>
    </xf>
    <xf numFmtId="0" fontId="16" fillId="2" borderId="18" xfId="0" applyFont="1" applyFill="1" applyBorder="1" applyAlignment="1" applyProtection="1">
      <alignment horizontal="left"/>
      <protection locked="0"/>
    </xf>
    <xf numFmtId="0" fontId="13" fillId="2" borderId="11" xfId="0" applyFont="1" applyFill="1" applyBorder="1" applyAlignment="1" applyProtection="1">
      <alignment horizontal="left" vertical="center"/>
      <protection locked="0"/>
    </xf>
    <xf numFmtId="0" fontId="13" fillId="2" borderId="15" xfId="0" applyFont="1" applyFill="1" applyBorder="1" applyAlignment="1" applyProtection="1">
      <alignment horizontal="left" vertical="center"/>
      <protection locked="0"/>
    </xf>
    <xf numFmtId="0" fontId="15" fillId="2" borderId="0" xfId="0" applyFont="1" applyFill="1" applyAlignment="1" applyProtection="1">
      <alignment horizontal="left" vertical="center"/>
      <protection locked="0"/>
    </xf>
    <xf numFmtId="0" fontId="14" fillId="2" borderId="11" xfId="0" applyFont="1" applyFill="1" applyBorder="1" applyAlignment="1" applyProtection="1">
      <alignment horizontal="left" vertical="center"/>
      <protection locked="0"/>
    </xf>
    <xf numFmtId="0" fontId="13" fillId="2" borderId="11" xfId="0" applyFont="1" applyFill="1" applyBorder="1" applyAlignment="1" applyProtection="1">
      <alignment horizontal="left"/>
      <protection locked="0"/>
    </xf>
    <xf numFmtId="0" fontId="17" fillId="2" borderId="11" xfId="0" applyFont="1" applyFill="1" applyBorder="1" applyAlignment="1" applyProtection="1">
      <alignment horizontal="left" vertical="center"/>
      <protection locked="0"/>
    </xf>
    <xf numFmtId="0" fontId="17" fillId="2" borderId="15" xfId="0" applyFont="1" applyFill="1" applyBorder="1" applyAlignment="1" applyProtection="1">
      <alignment horizontal="left" vertical="center"/>
      <protection locked="0"/>
    </xf>
    <xf numFmtId="0" fontId="5" fillId="2" borderId="18" xfId="0" applyFont="1" applyFill="1" applyBorder="1" applyAlignment="1" applyProtection="1">
      <alignment horizontal="left" vertical="center"/>
      <protection locked="0"/>
    </xf>
    <xf numFmtId="0" fontId="14" fillId="2" borderId="15" xfId="0" applyFont="1" applyFill="1" applyBorder="1" applyAlignment="1" applyProtection="1">
      <alignment horizontal="left" vertical="center"/>
      <protection locked="0"/>
    </xf>
    <xf numFmtId="0" fontId="13" fillId="2" borderId="15" xfId="0" applyFont="1" applyFill="1" applyBorder="1" applyAlignment="1" applyProtection="1">
      <alignment horizontal="left"/>
      <protection locked="0"/>
    </xf>
    <xf numFmtId="0" fontId="17" fillId="2" borderId="0" xfId="0" applyFont="1" applyFill="1" applyAlignment="1" applyProtection="1">
      <alignment horizontal="left" vertical="center"/>
      <protection locked="0"/>
    </xf>
    <xf numFmtId="0" fontId="13" fillId="2" borderId="0" xfId="0" applyFont="1" applyFill="1" applyAlignment="1" applyProtection="1">
      <alignment horizontal="left" vertical="center"/>
      <protection locked="0"/>
    </xf>
    <xf numFmtId="0" fontId="16" fillId="2" borderId="11" xfId="0" applyFont="1" applyFill="1" applyBorder="1" applyAlignment="1" applyProtection="1">
      <alignment horizontal="left"/>
      <protection locked="0"/>
    </xf>
    <xf numFmtId="0" fontId="16" fillId="2" borderId="15" xfId="0" applyFont="1" applyFill="1" applyBorder="1" applyAlignment="1" applyProtection="1">
      <alignment horizontal="left"/>
      <protection locked="0"/>
    </xf>
    <xf numFmtId="0" fontId="16" fillId="2" borderId="0" xfId="0" applyFont="1" applyFill="1" applyAlignment="1" applyProtection="1">
      <alignment horizontal="left"/>
      <protection locked="0"/>
    </xf>
    <xf numFmtId="0" fontId="5" fillId="0" borderId="0" xfId="0" applyFont="1" applyAlignment="1" applyProtection="1">
      <alignment horizontal="center"/>
      <protection locked="0"/>
    </xf>
    <xf numFmtId="0" fontId="5" fillId="0" borderId="0" xfId="0" applyFont="1" applyAlignment="1" applyProtection="1">
      <alignment horizontal="center" vertical="center"/>
      <protection locked="0"/>
    </xf>
    <xf numFmtId="0" fontId="4" fillId="2" borderId="11"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13" fillId="2" borderId="23" xfId="0" applyFont="1" applyFill="1" applyBorder="1" applyAlignment="1" applyProtection="1">
      <alignment horizontal="left"/>
      <protection locked="0"/>
    </xf>
    <xf numFmtId="0" fontId="16" fillId="2" borderId="23" xfId="0" applyFont="1" applyFill="1" applyBorder="1" applyAlignment="1" applyProtection="1">
      <alignment horizontal="left"/>
      <protection locked="0"/>
    </xf>
    <xf numFmtId="0" fontId="13" fillId="2" borderId="23" xfId="0" applyFont="1" applyFill="1" applyBorder="1" applyAlignment="1" applyProtection="1">
      <alignment horizontal="left" vertical="center"/>
      <protection locked="0"/>
    </xf>
    <xf numFmtId="0" fontId="19" fillId="2" borderId="23" xfId="0" applyFont="1" applyFill="1" applyBorder="1" applyAlignment="1" applyProtection="1">
      <alignment horizontal="left" vertical="center"/>
      <protection locked="0"/>
    </xf>
    <xf numFmtId="9" fontId="13" fillId="2" borderId="23" xfId="0" applyNumberFormat="1" applyFont="1" applyFill="1" applyBorder="1" applyAlignment="1" applyProtection="1">
      <alignment horizontal="left" vertical="center"/>
      <protection locked="0"/>
    </xf>
    <xf numFmtId="0" fontId="5" fillId="2" borderId="23" xfId="0" applyFont="1" applyFill="1" applyBorder="1" applyAlignment="1" applyProtection="1">
      <alignment horizontal="left" vertical="center"/>
      <protection locked="0"/>
    </xf>
    <xf numFmtId="1" fontId="13" fillId="2" borderId="18" xfId="1" applyNumberFormat="1" applyFont="1" applyFill="1" applyBorder="1" applyAlignment="1" applyProtection="1">
      <alignment horizontal="center" vertical="center"/>
    </xf>
    <xf numFmtId="0" fontId="4" fillId="0" borderId="0" xfId="0" applyFont="1" applyAlignment="1">
      <alignment horizontal="center"/>
    </xf>
    <xf numFmtId="0" fontId="5" fillId="9" borderId="9" xfId="0" applyFont="1" applyFill="1" applyBorder="1" applyAlignment="1" applyProtection="1">
      <alignment horizontal="left" vertical="center"/>
      <protection locked="0"/>
    </xf>
    <xf numFmtId="0" fontId="5" fillId="9" borderId="19" xfId="0" applyFont="1" applyFill="1" applyBorder="1" applyAlignment="1" applyProtection="1">
      <alignment horizontal="left" vertical="center"/>
      <protection locked="0"/>
    </xf>
    <xf numFmtId="0" fontId="5" fillId="4" borderId="1" xfId="0" applyFont="1" applyFill="1" applyBorder="1" applyAlignment="1" applyProtection="1">
      <alignment horizontal="left" vertical="center"/>
      <protection locked="0"/>
    </xf>
    <xf numFmtId="0" fontId="5" fillId="0" borderId="0" xfId="0" applyFont="1" applyAlignment="1" applyProtection="1">
      <alignment horizontal="left"/>
      <protection locked="0"/>
    </xf>
    <xf numFmtId="0" fontId="5" fillId="0" borderId="0" xfId="0" applyFont="1" applyAlignment="1" applyProtection="1">
      <alignment horizontal="left" vertical="center"/>
      <protection locked="0"/>
    </xf>
    <xf numFmtId="0" fontId="13" fillId="21" borderId="0" xfId="0" applyFont="1" applyFill="1" applyAlignment="1" applyProtection="1">
      <alignment horizontal="left"/>
      <protection locked="0"/>
    </xf>
    <xf numFmtId="0" fontId="4" fillId="21" borderId="0" xfId="0" applyFont="1" applyFill="1" applyAlignment="1" applyProtection="1">
      <alignment horizontal="left"/>
      <protection locked="0"/>
    </xf>
    <xf numFmtId="0" fontId="38" fillId="21" borderId="0" xfId="0" applyFont="1" applyFill="1" applyAlignment="1" applyProtection="1">
      <alignment horizontal="left"/>
      <protection locked="0"/>
    </xf>
    <xf numFmtId="0" fontId="17" fillId="21" borderId="0" xfId="0" applyFont="1" applyFill="1" applyAlignment="1" applyProtection="1">
      <alignment horizontal="left"/>
      <protection locked="0"/>
    </xf>
    <xf numFmtId="0" fontId="15" fillId="21" borderId="0" xfId="0" applyFont="1" applyFill="1" applyAlignment="1" applyProtection="1">
      <alignment horizontal="left"/>
      <protection locked="0"/>
    </xf>
    <xf numFmtId="0" fontId="15" fillId="21" borderId="0" xfId="0" applyFont="1" applyFill="1" applyAlignment="1" applyProtection="1">
      <alignment horizontal="left" vertical="center"/>
      <protection locked="0"/>
    </xf>
    <xf numFmtId="0" fontId="39" fillId="20" borderId="1" xfId="0" applyFont="1" applyFill="1" applyBorder="1" applyAlignment="1">
      <alignment horizontal="center" vertical="center"/>
    </xf>
    <xf numFmtId="9" fontId="39" fillId="20" borderId="13" xfId="0" applyNumberFormat="1" applyFont="1" applyFill="1" applyBorder="1" applyAlignment="1">
      <alignment horizontal="center" vertical="center"/>
    </xf>
    <xf numFmtId="0" fontId="39" fillId="20" borderId="13" xfId="0" applyFont="1" applyFill="1" applyBorder="1" applyAlignment="1">
      <alignment horizontal="center" vertical="center"/>
    </xf>
    <xf numFmtId="0" fontId="39" fillId="20" borderId="30" xfId="0" applyFont="1" applyFill="1" applyBorder="1" applyAlignment="1">
      <alignment horizontal="center" vertical="center"/>
    </xf>
    <xf numFmtId="0" fontId="28" fillId="22" borderId="1" xfId="15" applyFont="1" applyBorder="1" applyAlignment="1">
      <alignment horizontal="center" vertical="center" wrapText="1"/>
    </xf>
    <xf numFmtId="41" fontId="33" fillId="11" borderId="20" xfId="7" applyFont="1" applyFill="1" applyBorder="1" applyAlignment="1">
      <alignment horizontal="center" vertical="center"/>
    </xf>
    <xf numFmtId="41" fontId="33" fillId="11" borderId="21" xfId="7" applyFont="1" applyFill="1" applyBorder="1" applyAlignment="1">
      <alignment horizontal="center" vertical="center"/>
    </xf>
    <xf numFmtId="9" fontId="0" fillId="0" borderId="1" xfId="1" applyFont="1" applyBorder="1" applyAlignment="1">
      <alignment horizontal="center"/>
    </xf>
    <xf numFmtId="0" fontId="26" fillId="0" borderId="0" xfId="0" applyFont="1" applyAlignment="1">
      <alignment horizontal="center" vertical="center"/>
    </xf>
    <xf numFmtId="41" fontId="33" fillId="11" borderId="3" xfId="7" applyFont="1" applyFill="1" applyBorder="1" applyAlignment="1">
      <alignment horizontal="center" vertical="center"/>
    </xf>
    <xf numFmtId="41" fontId="23" fillId="0" borderId="3" xfId="7" applyFont="1" applyBorder="1"/>
    <xf numFmtId="41" fontId="33" fillId="0" borderId="3" xfId="7" applyFont="1" applyBorder="1"/>
    <xf numFmtId="0" fontId="25" fillId="2" borderId="0" xfId="0" applyFont="1" applyFill="1" applyAlignment="1" applyProtection="1">
      <alignment horizontal="center" vertical="center"/>
      <protection hidden="1"/>
    </xf>
    <xf numFmtId="0" fontId="41" fillId="2" borderId="0" xfId="0" applyFont="1" applyFill="1"/>
    <xf numFmtId="0" fontId="25" fillId="2" borderId="37" xfId="0" applyFont="1" applyFill="1" applyBorder="1" applyAlignment="1" applyProtection="1">
      <alignment horizontal="center" vertical="center"/>
      <protection hidden="1"/>
    </xf>
    <xf numFmtId="0" fontId="25" fillId="0" borderId="0" xfId="0" applyFont="1" applyAlignment="1" applyProtection="1">
      <alignment horizontal="center" vertical="center" wrapText="1"/>
      <protection hidden="1"/>
    </xf>
    <xf numFmtId="0" fontId="42" fillId="2" borderId="0" xfId="0" applyFont="1" applyFill="1" applyAlignment="1" applyProtection="1">
      <alignment horizontal="center" vertical="center"/>
      <protection hidden="1"/>
    </xf>
    <xf numFmtId="0" fontId="23" fillId="11" borderId="37" xfId="0" applyFont="1" applyFill="1" applyBorder="1" applyAlignment="1" applyProtection="1">
      <alignment horizontal="center" vertical="center" wrapText="1"/>
      <protection hidden="1"/>
    </xf>
    <xf numFmtId="0" fontId="23" fillId="11" borderId="11" xfId="0" applyFont="1" applyFill="1" applyBorder="1" applyAlignment="1" applyProtection="1">
      <alignment horizontal="center" vertical="center" wrapText="1"/>
      <protection hidden="1"/>
    </xf>
    <xf numFmtId="0" fontId="3" fillId="3" borderId="37" xfId="0" applyFont="1" applyFill="1" applyBorder="1" applyAlignment="1" applyProtection="1">
      <alignment horizontal="center" vertical="center" wrapText="1"/>
      <protection hidden="1"/>
    </xf>
    <xf numFmtId="0" fontId="23" fillId="3" borderId="37" xfId="0" applyFont="1" applyFill="1" applyBorder="1" applyAlignment="1" applyProtection="1">
      <alignment horizontal="center" vertical="center" wrapText="1"/>
      <protection hidden="1"/>
    </xf>
    <xf numFmtId="0" fontId="23" fillId="3" borderId="22" xfId="0" applyFont="1" applyFill="1" applyBorder="1" applyAlignment="1" applyProtection="1">
      <alignment horizontal="center" vertical="center" wrapText="1"/>
      <protection hidden="1"/>
    </xf>
    <xf numFmtId="0" fontId="23" fillId="3" borderId="17" xfId="0" applyFont="1" applyFill="1" applyBorder="1" applyAlignment="1" applyProtection="1">
      <alignment horizontal="center" vertical="center" wrapText="1"/>
      <protection hidden="1"/>
    </xf>
    <xf numFmtId="0" fontId="43" fillId="2" borderId="0" xfId="0" applyFont="1" applyFill="1" applyAlignment="1" applyProtection="1">
      <alignment horizontal="center" vertical="center"/>
      <protection hidden="1"/>
    </xf>
    <xf numFmtId="0" fontId="23" fillId="3" borderId="1" xfId="0" applyFont="1" applyFill="1" applyBorder="1" applyAlignment="1" applyProtection="1">
      <alignment horizontal="center" vertical="center" wrapText="1"/>
      <protection hidden="1"/>
    </xf>
    <xf numFmtId="0" fontId="9" fillId="2" borderId="37" xfId="0" applyFont="1" applyFill="1" applyBorder="1" applyAlignment="1" applyProtection="1">
      <alignment horizontal="center" vertical="center" wrapText="1"/>
      <protection hidden="1"/>
    </xf>
    <xf numFmtId="0" fontId="9" fillId="0" borderId="37" xfId="0" applyFont="1" applyBorder="1" applyAlignment="1" applyProtection="1">
      <alignment horizontal="left" vertical="center" wrapText="1"/>
      <protection hidden="1"/>
    </xf>
    <xf numFmtId="0" fontId="9" fillId="0" borderId="37" xfId="0" applyFont="1" applyBorder="1" applyAlignment="1" applyProtection="1">
      <alignment horizontal="center" vertical="center"/>
      <protection hidden="1"/>
    </xf>
    <xf numFmtId="14" fontId="9" fillId="0" borderId="37" xfId="0" applyNumberFormat="1" applyFont="1" applyBorder="1" applyAlignment="1" applyProtection="1">
      <alignment horizontal="center" vertical="center" wrapText="1"/>
      <protection hidden="1"/>
    </xf>
    <xf numFmtId="0" fontId="9" fillId="2" borderId="37" xfId="0" applyFont="1" applyFill="1" applyBorder="1" applyAlignment="1" applyProtection="1">
      <alignment horizontal="center" vertical="center"/>
      <protection hidden="1"/>
    </xf>
    <xf numFmtId="0" fontId="9" fillId="2" borderId="37" xfId="0" applyFont="1" applyFill="1" applyBorder="1" applyAlignment="1" applyProtection="1">
      <alignment horizontal="left" vertical="center" wrapText="1"/>
      <protection hidden="1"/>
    </xf>
    <xf numFmtId="9" fontId="9" fillId="2" borderId="37" xfId="1" applyFont="1" applyFill="1" applyBorder="1" applyAlignment="1" applyProtection="1">
      <alignment horizontal="center" vertical="center" wrapText="1"/>
      <protection hidden="1"/>
    </xf>
    <xf numFmtId="9" fontId="9" fillId="0" borderId="42" xfId="0" applyNumberFormat="1" applyFont="1" applyBorder="1" applyAlignment="1">
      <alignment horizontal="center" vertical="center" wrapText="1"/>
    </xf>
    <xf numFmtId="9" fontId="9" fillId="2" borderId="22" xfId="1" applyFont="1" applyFill="1" applyBorder="1" applyAlignment="1" applyProtection="1">
      <alignment horizontal="center" vertical="center" wrapText="1"/>
      <protection hidden="1"/>
    </xf>
    <xf numFmtId="3" fontId="9" fillId="0" borderId="37" xfId="1" applyNumberFormat="1" applyFont="1" applyFill="1" applyBorder="1" applyAlignment="1" applyProtection="1">
      <alignment horizontal="center" vertical="center" wrapText="1"/>
      <protection hidden="1"/>
    </xf>
    <xf numFmtId="9" fontId="9" fillId="0" borderId="37" xfId="1" applyFont="1" applyFill="1" applyBorder="1" applyAlignment="1" applyProtection="1">
      <alignment horizontal="center" vertical="center" wrapText="1"/>
      <protection hidden="1"/>
    </xf>
    <xf numFmtId="9" fontId="9" fillId="0" borderId="37" xfId="1" applyFont="1" applyFill="1" applyBorder="1" applyAlignment="1" applyProtection="1">
      <alignment horizontal="left" vertical="center" wrapText="1"/>
      <protection hidden="1"/>
    </xf>
    <xf numFmtId="9" fontId="9" fillId="0" borderId="22" xfId="1" applyFont="1" applyFill="1" applyBorder="1" applyAlignment="1" applyProtection="1">
      <alignment horizontal="left" vertical="center" wrapText="1"/>
      <protection hidden="1"/>
    </xf>
    <xf numFmtId="3" fontId="9" fillId="0" borderId="17" xfId="1" applyNumberFormat="1" applyFont="1" applyFill="1" applyBorder="1" applyAlignment="1" applyProtection="1">
      <alignment horizontal="center" vertical="center" wrapText="1"/>
      <protection hidden="1"/>
    </xf>
    <xf numFmtId="9" fontId="9" fillId="0" borderId="22" xfId="1" applyFont="1" applyFill="1" applyBorder="1" applyAlignment="1" applyProtection="1">
      <alignment horizontal="center" vertical="center" wrapText="1"/>
      <protection hidden="1"/>
    </xf>
    <xf numFmtId="9" fontId="8" fillId="0" borderId="17" xfId="1" applyFont="1" applyFill="1" applyBorder="1" applyAlignment="1" applyProtection="1">
      <alignment horizontal="left" vertical="center" wrapText="1"/>
      <protection hidden="1"/>
    </xf>
    <xf numFmtId="0" fontId="9" fillId="2" borderId="0" xfId="0" applyFont="1" applyFill="1" applyAlignment="1" applyProtection="1">
      <alignment horizontal="center" vertical="center"/>
      <protection hidden="1"/>
    </xf>
    <xf numFmtId="1" fontId="9" fillId="2" borderId="1" xfId="0" applyNumberFormat="1" applyFont="1" applyFill="1" applyBorder="1" applyAlignment="1" applyProtection="1">
      <alignment horizontal="center" vertical="center" wrapText="1"/>
      <protection hidden="1"/>
    </xf>
    <xf numFmtId="9" fontId="9" fillId="2" borderId="1" xfId="1" applyFont="1" applyFill="1" applyBorder="1" applyAlignment="1" applyProtection="1">
      <alignment horizontal="center" vertical="center" wrapText="1"/>
      <protection hidden="1"/>
    </xf>
    <xf numFmtId="1" fontId="6" fillId="2" borderId="1" xfId="0" applyNumberFormat="1" applyFont="1" applyFill="1" applyBorder="1" applyAlignment="1" applyProtection="1">
      <alignment horizontal="center" vertical="center" wrapText="1"/>
      <protection hidden="1"/>
    </xf>
    <xf numFmtId="0" fontId="9" fillId="0" borderId="37" xfId="0" applyFont="1" applyBorder="1" applyAlignment="1">
      <alignment horizontal="left" vertical="center" wrapText="1"/>
    </xf>
    <xf numFmtId="0" fontId="9" fillId="0" borderId="37" xfId="0" applyFont="1" applyBorder="1" applyAlignment="1">
      <alignment horizontal="center" vertical="center" wrapText="1"/>
    </xf>
    <xf numFmtId="0" fontId="9" fillId="0" borderId="17" xfId="0" applyFont="1" applyBorder="1" applyAlignment="1">
      <alignment horizontal="center" vertical="center" wrapText="1"/>
    </xf>
    <xf numFmtId="9" fontId="9" fillId="0" borderId="37" xfId="1" applyFont="1" applyBorder="1" applyAlignment="1">
      <alignment horizontal="center" vertical="center" wrapText="1"/>
    </xf>
    <xf numFmtId="9" fontId="9" fillId="0" borderId="17" xfId="1" applyFont="1" applyBorder="1" applyAlignment="1">
      <alignment horizontal="center" vertical="center" wrapText="1"/>
    </xf>
    <xf numFmtId="3" fontId="6" fillId="0" borderId="17" xfId="1" applyNumberFormat="1" applyFont="1" applyFill="1" applyBorder="1" applyAlignment="1" applyProtection="1">
      <alignment horizontal="center" vertical="center" wrapText="1"/>
      <protection hidden="1"/>
    </xf>
    <xf numFmtId="3" fontId="6" fillId="0" borderId="37" xfId="1" applyNumberFormat="1" applyFont="1" applyFill="1" applyBorder="1" applyAlignment="1" applyProtection="1">
      <alignment horizontal="center" vertical="center" wrapText="1"/>
      <protection hidden="1"/>
    </xf>
    <xf numFmtId="9" fontId="6" fillId="0" borderId="22" xfId="1" applyFont="1" applyFill="1" applyBorder="1" applyAlignment="1" applyProtection="1">
      <alignment horizontal="justify" vertical="center" wrapText="1"/>
      <protection hidden="1"/>
    </xf>
    <xf numFmtId="9" fontId="6" fillId="0" borderId="37" xfId="1" applyFont="1" applyFill="1" applyBorder="1" applyAlignment="1" applyProtection="1">
      <alignment horizontal="justify" vertical="center" wrapText="1"/>
      <protection hidden="1"/>
    </xf>
    <xf numFmtId="0" fontId="9" fillId="0" borderId="41" xfId="0" applyFont="1" applyBorder="1" applyAlignment="1" applyProtection="1">
      <alignment horizontal="center" vertical="center"/>
      <protection hidden="1"/>
    </xf>
    <xf numFmtId="0" fontId="9" fillId="0" borderId="22" xfId="0" applyFont="1" applyBorder="1" applyAlignment="1">
      <alignment horizontal="center" vertical="center" wrapText="1"/>
    </xf>
    <xf numFmtId="0" fontId="9" fillId="0" borderId="22" xfId="0" applyFont="1" applyBorder="1" applyAlignment="1">
      <alignment horizontal="left" vertical="center" wrapText="1"/>
    </xf>
    <xf numFmtId="0" fontId="9" fillId="0" borderId="37" xfId="0" applyFont="1" applyBorder="1" applyAlignment="1" applyProtection="1">
      <alignment horizontal="center" vertical="center" wrapText="1"/>
      <protection hidden="1"/>
    </xf>
    <xf numFmtId="9" fontId="6" fillId="0" borderId="22" xfId="1" applyFont="1" applyFill="1" applyBorder="1" applyAlignment="1" applyProtection="1">
      <alignment horizontal="left" vertical="center" wrapText="1"/>
      <protection hidden="1"/>
    </xf>
    <xf numFmtId="3" fontId="9" fillId="0" borderId="37" xfId="1" applyNumberFormat="1" applyFont="1" applyFill="1" applyBorder="1" applyAlignment="1" applyProtection="1">
      <alignment horizontal="left" vertical="center" wrapText="1"/>
      <protection hidden="1"/>
    </xf>
    <xf numFmtId="0" fontId="9" fillId="2" borderId="22" xfId="0" applyFont="1" applyFill="1" applyBorder="1" applyAlignment="1" applyProtection="1">
      <alignment vertical="center" wrapText="1"/>
      <protection hidden="1"/>
    </xf>
    <xf numFmtId="9" fontId="6" fillId="0" borderId="37" xfId="1" applyFont="1" applyFill="1" applyBorder="1" applyAlignment="1" applyProtection="1">
      <alignment horizontal="center" vertical="center" wrapText="1"/>
      <protection hidden="1"/>
    </xf>
    <xf numFmtId="0" fontId="6" fillId="2" borderId="0" xfId="0" applyFont="1" applyFill="1" applyAlignment="1" applyProtection="1">
      <alignment horizontal="left" vertical="center" wrapText="1"/>
      <protection hidden="1"/>
    </xf>
    <xf numFmtId="3" fontId="6" fillId="2" borderId="37" xfId="1" applyNumberFormat="1" applyFont="1" applyFill="1" applyBorder="1" applyAlignment="1" applyProtection="1">
      <alignment horizontal="center" vertical="center" wrapText="1"/>
      <protection hidden="1"/>
    </xf>
    <xf numFmtId="9" fontId="6" fillId="2" borderId="37" xfId="1" applyFont="1" applyFill="1" applyBorder="1" applyAlignment="1" applyProtection="1">
      <alignment horizontal="center" vertical="center" wrapText="1"/>
      <protection hidden="1"/>
    </xf>
    <xf numFmtId="9" fontId="6" fillId="0" borderId="37" xfId="1" applyFont="1" applyFill="1" applyBorder="1" applyAlignment="1" applyProtection="1">
      <alignment horizontal="left" vertical="center" wrapText="1"/>
      <protection hidden="1"/>
    </xf>
    <xf numFmtId="3" fontId="6" fillId="0" borderId="37" xfId="1" applyNumberFormat="1" applyFont="1" applyFill="1" applyBorder="1" applyAlignment="1" applyProtection="1">
      <alignment horizontal="left" vertical="center" wrapText="1"/>
      <protection hidden="1"/>
    </xf>
    <xf numFmtId="10" fontId="6" fillId="0" borderId="37" xfId="1" applyNumberFormat="1" applyFont="1" applyFill="1" applyBorder="1" applyAlignment="1" applyProtection="1">
      <alignment horizontal="center" vertical="center" wrapText="1"/>
      <protection hidden="1"/>
    </xf>
    <xf numFmtId="9" fontId="6" fillId="0" borderId="17" xfId="1" applyFont="1" applyFill="1" applyBorder="1" applyAlignment="1" applyProtection="1">
      <alignment horizontal="left" vertical="center" wrapText="1"/>
      <protection hidden="1"/>
    </xf>
    <xf numFmtId="9" fontId="6" fillId="2" borderId="1" xfId="1" applyFont="1" applyFill="1" applyBorder="1" applyAlignment="1" applyProtection="1">
      <alignment horizontal="center" vertical="center" wrapText="1"/>
      <protection hidden="1"/>
    </xf>
    <xf numFmtId="9" fontId="6" fillId="2" borderId="37" xfId="1" applyFont="1" applyFill="1" applyBorder="1" applyAlignment="1" applyProtection="1">
      <alignment horizontal="left" vertical="center" wrapText="1"/>
      <protection hidden="1"/>
    </xf>
    <xf numFmtId="3" fontId="9" fillId="2" borderId="37" xfId="1" applyNumberFormat="1" applyFont="1" applyFill="1" applyBorder="1" applyAlignment="1" applyProtection="1">
      <alignment horizontal="center" vertical="center" wrapText="1"/>
      <protection hidden="1"/>
    </xf>
    <xf numFmtId="9" fontId="9" fillId="0" borderId="22" xfId="1" applyFont="1" applyFill="1" applyBorder="1" applyAlignment="1" applyProtection="1">
      <alignment horizontal="justify" vertical="center" wrapText="1"/>
      <protection hidden="1"/>
    </xf>
    <xf numFmtId="9" fontId="9" fillId="0" borderId="37" xfId="1" applyFont="1" applyFill="1" applyBorder="1" applyAlignment="1" applyProtection="1">
      <alignment horizontal="justify" vertical="center" wrapText="1"/>
      <protection hidden="1"/>
    </xf>
    <xf numFmtId="0" fontId="9" fillId="2" borderId="22" xfId="0" applyFont="1" applyFill="1" applyBorder="1" applyAlignment="1" applyProtection="1">
      <alignment horizontal="center" vertical="center" wrapText="1"/>
      <protection hidden="1"/>
    </xf>
    <xf numFmtId="3" fontId="45" fillId="0" borderId="37" xfId="1" applyNumberFormat="1" applyFont="1" applyFill="1" applyBorder="1" applyAlignment="1" applyProtection="1">
      <alignment horizontal="center" vertical="center" wrapText="1"/>
      <protection hidden="1"/>
    </xf>
    <xf numFmtId="9" fontId="45" fillId="0" borderId="37" xfId="1" applyFont="1" applyFill="1" applyBorder="1" applyAlignment="1" applyProtection="1">
      <alignment horizontal="center" vertical="center" wrapText="1"/>
      <protection hidden="1"/>
    </xf>
    <xf numFmtId="3" fontId="6" fillId="2" borderId="37" xfId="1" applyNumberFormat="1" applyFont="1" applyFill="1" applyBorder="1" applyAlignment="1" applyProtection="1">
      <alignment vertical="center" wrapText="1"/>
      <protection hidden="1"/>
    </xf>
    <xf numFmtId="3" fontId="6" fillId="0" borderId="37" xfId="1" applyNumberFormat="1" applyFont="1" applyFill="1" applyBorder="1" applyAlignment="1" applyProtection="1">
      <alignment vertical="center" wrapText="1"/>
      <protection hidden="1"/>
    </xf>
    <xf numFmtId="9" fontId="7" fillId="0" borderId="17" xfId="1" applyFont="1" applyFill="1" applyBorder="1" applyAlignment="1" applyProtection="1">
      <alignment horizontal="left" vertical="center" wrapText="1"/>
      <protection hidden="1"/>
    </xf>
    <xf numFmtId="1" fontId="6" fillId="0" borderId="1" xfId="0" applyNumberFormat="1" applyFont="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9" fillId="0" borderId="22" xfId="0" applyFont="1" applyBorder="1" applyAlignment="1" applyProtection="1">
      <alignment horizontal="center" vertical="center" wrapText="1"/>
      <protection hidden="1"/>
    </xf>
    <xf numFmtId="14" fontId="9" fillId="0" borderId="37" xfId="1" applyNumberFormat="1" applyFont="1" applyFill="1" applyBorder="1" applyAlignment="1" applyProtection="1">
      <alignment horizontal="left" vertical="center" wrapText="1"/>
      <protection hidden="1"/>
    </xf>
    <xf numFmtId="1" fontId="9" fillId="0" borderId="1" xfId="0" applyNumberFormat="1" applyFont="1" applyBorder="1" applyAlignment="1" applyProtection="1">
      <alignment horizontal="center" vertical="center" wrapText="1"/>
      <protection hidden="1"/>
    </xf>
    <xf numFmtId="9" fontId="9" fillId="0" borderId="37" xfId="1" applyFont="1" applyFill="1" applyBorder="1" applyAlignment="1" applyProtection="1">
      <alignment horizontal="center" vertical="center" wrapText="1"/>
    </xf>
    <xf numFmtId="0" fontId="12" fillId="0" borderId="0" xfId="0" applyFont="1" applyAlignment="1">
      <alignment vertical="center" wrapText="1"/>
    </xf>
    <xf numFmtId="9" fontId="6" fillId="0" borderId="22" xfId="1" applyFont="1" applyFill="1" applyBorder="1" applyAlignment="1" applyProtection="1">
      <alignment horizontal="center" vertical="center" wrapText="1"/>
      <protection hidden="1"/>
    </xf>
    <xf numFmtId="0" fontId="9" fillId="0" borderId="17" xfId="0" applyFont="1" applyBorder="1" applyAlignment="1">
      <alignment horizontal="left" vertical="center" wrapText="1"/>
    </xf>
    <xf numFmtId="0" fontId="9" fillId="0" borderId="15" xfId="0" applyFont="1" applyBorder="1" applyAlignment="1">
      <alignment horizontal="left" vertical="center" wrapText="1"/>
    </xf>
    <xf numFmtId="9" fontId="9" fillId="2" borderId="37" xfId="0" applyNumberFormat="1" applyFont="1" applyFill="1" applyBorder="1" applyAlignment="1" applyProtection="1">
      <alignment horizontal="center" vertical="center"/>
      <protection hidden="1"/>
    </xf>
    <xf numFmtId="0" fontId="9" fillId="0" borderId="22" xfId="1" applyNumberFormat="1" applyFont="1" applyFill="1" applyBorder="1" applyAlignment="1" applyProtection="1">
      <alignment horizontal="left" vertical="center" wrapText="1"/>
      <protection hidden="1"/>
    </xf>
    <xf numFmtId="14" fontId="9" fillId="0" borderId="37" xfId="0" applyNumberFormat="1" applyFont="1" applyBorder="1" applyAlignment="1">
      <alignment horizontal="left" vertical="center" wrapText="1"/>
    </xf>
    <xf numFmtId="14" fontId="12" fillId="0" borderId="37" xfId="0" applyNumberFormat="1" applyFont="1" applyBorder="1" applyAlignment="1">
      <alignment horizontal="left" vertical="center" wrapText="1"/>
    </xf>
    <xf numFmtId="0" fontId="6" fillId="0" borderId="22" xfId="1" applyNumberFormat="1" applyFont="1" applyFill="1" applyBorder="1" applyAlignment="1" applyProtection="1">
      <alignment horizontal="left" vertical="center" wrapText="1"/>
      <protection hidden="1"/>
    </xf>
    <xf numFmtId="0" fontId="6" fillId="0" borderId="37" xfId="1" applyNumberFormat="1" applyFont="1" applyFill="1" applyBorder="1" applyAlignment="1" applyProtection="1">
      <alignment horizontal="left" vertical="center" wrapText="1"/>
      <protection hidden="1"/>
    </xf>
    <xf numFmtId="0" fontId="12" fillId="0" borderId="37" xfId="0" applyFont="1" applyBorder="1" applyAlignment="1">
      <alignment horizontal="left" vertical="center" wrapText="1"/>
    </xf>
    <xf numFmtId="0" fontId="6" fillId="0" borderId="17" xfId="1" applyNumberFormat="1" applyFont="1" applyFill="1" applyBorder="1" applyAlignment="1" applyProtection="1">
      <alignment horizontal="left" vertical="center" wrapText="1"/>
      <protection hidden="1"/>
    </xf>
    <xf numFmtId="1" fontId="48" fillId="2" borderId="1" xfId="0" applyNumberFormat="1" applyFont="1" applyFill="1" applyBorder="1" applyAlignment="1" applyProtection="1">
      <alignment horizontal="center" vertical="center" wrapText="1"/>
      <protection hidden="1"/>
    </xf>
    <xf numFmtId="9" fontId="48" fillId="2" borderId="1" xfId="1" applyFont="1" applyFill="1" applyBorder="1" applyAlignment="1" applyProtection="1">
      <alignment horizontal="center" vertical="center" wrapText="1"/>
      <protection hidden="1"/>
    </xf>
    <xf numFmtId="0" fontId="9" fillId="0" borderId="36" xfId="0" applyFont="1" applyBorder="1" applyAlignment="1">
      <alignment horizontal="left" vertical="center" wrapText="1"/>
    </xf>
    <xf numFmtId="0" fontId="7" fillId="0" borderId="17" xfId="1" applyNumberFormat="1" applyFont="1" applyFill="1" applyBorder="1" applyAlignment="1" applyProtection="1">
      <alignment horizontal="left" vertical="center" wrapText="1"/>
      <protection hidden="1"/>
    </xf>
    <xf numFmtId="9" fontId="6" fillId="2" borderId="37" xfId="1" applyFont="1" applyFill="1" applyBorder="1" applyAlignment="1" applyProtection="1">
      <alignment vertical="center" wrapText="1"/>
      <protection hidden="1"/>
    </xf>
    <xf numFmtId="9" fontId="6" fillId="0" borderId="17" xfId="1" applyFont="1" applyFill="1" applyBorder="1" applyAlignment="1" applyProtection="1">
      <alignment horizontal="center" vertical="center" wrapText="1"/>
      <protection hidden="1"/>
    </xf>
    <xf numFmtId="9" fontId="6" fillId="0" borderId="37" xfId="1" applyFont="1" applyFill="1" applyBorder="1" applyAlignment="1" applyProtection="1">
      <alignment horizontal="left" vertical="top" wrapText="1"/>
      <protection hidden="1"/>
    </xf>
    <xf numFmtId="0" fontId="6" fillId="0" borderId="0" xfId="0" applyFont="1" applyAlignment="1" applyProtection="1">
      <alignment horizontal="center" vertical="center"/>
      <protection hidden="1"/>
    </xf>
    <xf numFmtId="9" fontId="9" fillId="0" borderId="37" xfId="1" applyFont="1" applyFill="1" applyBorder="1" applyAlignment="1" applyProtection="1">
      <alignment horizontal="center" vertical="center"/>
      <protection hidden="1"/>
    </xf>
    <xf numFmtId="165" fontId="6" fillId="0" borderId="37" xfId="1" applyNumberFormat="1" applyFont="1" applyFill="1" applyBorder="1" applyAlignment="1" applyProtection="1">
      <alignment horizontal="center" vertical="center" wrapText="1"/>
      <protection hidden="1"/>
    </xf>
    <xf numFmtId="9" fontId="6" fillId="0" borderId="17" xfId="7" applyNumberFormat="1" applyFont="1" applyFill="1" applyBorder="1" applyAlignment="1" applyProtection="1">
      <alignment horizontal="center" vertical="center" wrapText="1"/>
      <protection hidden="1"/>
    </xf>
    <xf numFmtId="0" fontId="12" fillId="0" borderId="36" xfId="0" applyFont="1" applyBorder="1" applyAlignment="1">
      <alignment horizontal="left" vertical="center" wrapText="1"/>
    </xf>
    <xf numFmtId="9" fontId="6" fillId="0" borderId="1" xfId="1" applyFont="1" applyFill="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2" borderId="37" xfId="0" applyFont="1" applyFill="1" applyBorder="1" applyAlignment="1">
      <alignment horizontal="center" vertical="center"/>
    </xf>
    <xf numFmtId="0" fontId="9" fillId="2" borderId="37" xfId="0" applyFont="1" applyFill="1" applyBorder="1" applyAlignment="1">
      <alignment horizontal="left" vertical="center" wrapText="1"/>
    </xf>
    <xf numFmtId="0" fontId="9" fillId="2" borderId="37" xfId="0" applyFont="1" applyFill="1" applyBorder="1" applyAlignment="1">
      <alignment horizontal="center" vertical="center" wrapText="1"/>
    </xf>
    <xf numFmtId="0" fontId="9" fillId="0" borderId="37" xfId="0" applyFont="1" applyBorder="1" applyAlignment="1">
      <alignment horizontal="center" vertical="center"/>
    </xf>
    <xf numFmtId="3" fontId="6" fillId="2" borderId="17" xfId="1" applyNumberFormat="1" applyFont="1" applyFill="1" applyBorder="1" applyAlignment="1" applyProtection="1">
      <alignment horizontal="center" vertical="center" wrapText="1"/>
      <protection hidden="1"/>
    </xf>
    <xf numFmtId="9" fontId="6" fillId="2" borderId="22" xfId="1" applyFont="1" applyFill="1" applyBorder="1" applyAlignment="1" applyProtection="1">
      <alignment horizontal="left" vertical="center" wrapText="1"/>
      <protection hidden="1"/>
    </xf>
    <xf numFmtId="10" fontId="9" fillId="2" borderId="37" xfId="1" applyNumberFormat="1" applyFont="1" applyFill="1" applyBorder="1" applyAlignment="1" applyProtection="1">
      <alignment horizontal="center" vertical="center" wrapText="1"/>
      <protection hidden="1"/>
    </xf>
    <xf numFmtId="10" fontId="6" fillId="0" borderId="37" xfId="1" applyNumberFormat="1" applyFont="1" applyFill="1" applyBorder="1" applyAlignment="1" applyProtection="1">
      <alignment horizontal="left" vertical="center" wrapText="1" indent="3"/>
      <protection hidden="1"/>
    </xf>
    <xf numFmtId="0" fontId="9" fillId="21" borderId="37" xfId="0" applyFont="1" applyFill="1" applyBorder="1" applyAlignment="1">
      <alignment horizontal="center" vertical="center"/>
    </xf>
    <xf numFmtId="0" fontId="9" fillId="0" borderId="40" xfId="0" applyFont="1" applyBorder="1" applyAlignment="1">
      <alignment horizontal="left" vertical="center" wrapText="1"/>
    </xf>
    <xf numFmtId="0" fontId="9" fillId="21" borderId="37" xfId="0" applyFont="1" applyFill="1" applyBorder="1" applyAlignment="1">
      <alignment horizontal="center" vertical="center" wrapText="1"/>
    </xf>
    <xf numFmtId="9" fontId="9" fillId="2" borderId="37" xfId="1" applyFont="1" applyFill="1" applyBorder="1" applyAlignment="1" applyProtection="1">
      <alignment vertical="center" wrapText="1"/>
      <protection hidden="1"/>
    </xf>
    <xf numFmtId="14" fontId="6" fillId="0" borderId="22" xfId="1" applyNumberFormat="1" applyFont="1" applyFill="1" applyBorder="1" applyAlignment="1" applyProtection="1">
      <alignment horizontal="left" vertical="center" wrapText="1"/>
      <protection hidden="1"/>
    </xf>
    <xf numFmtId="9" fontId="6" fillId="0" borderId="37" xfId="1" applyFont="1" applyFill="1" applyBorder="1" applyAlignment="1" applyProtection="1">
      <alignment vertical="center" wrapText="1"/>
      <protection hidden="1"/>
    </xf>
    <xf numFmtId="9" fontId="6" fillId="0" borderId="40" xfId="1" applyFont="1" applyFill="1" applyBorder="1" applyAlignment="1" applyProtection="1">
      <alignment horizontal="left" vertical="center" wrapText="1"/>
      <protection hidden="1"/>
    </xf>
    <xf numFmtId="0" fontId="12" fillId="0" borderId="22" xfId="0" applyFont="1" applyBorder="1" applyAlignment="1">
      <alignment horizontal="left" vertical="center" wrapText="1"/>
    </xf>
    <xf numFmtId="0" fontId="9" fillId="0" borderId="37" xfId="0" applyFont="1" applyBorder="1" applyAlignment="1" applyProtection="1">
      <alignment vertical="center" wrapText="1"/>
      <protection hidden="1"/>
    </xf>
    <xf numFmtId="9" fontId="6" fillId="0" borderId="22" xfId="1" applyFont="1" applyFill="1" applyBorder="1" applyAlignment="1" applyProtection="1">
      <alignment vertical="center" wrapText="1"/>
      <protection hidden="1"/>
    </xf>
    <xf numFmtId="9" fontId="9" fillId="0" borderId="22" xfId="1" applyFont="1" applyFill="1" applyBorder="1" applyAlignment="1" applyProtection="1">
      <alignment vertical="center" wrapText="1"/>
      <protection hidden="1"/>
    </xf>
    <xf numFmtId="1" fontId="9" fillId="0" borderId="37" xfId="1" applyNumberFormat="1" applyFont="1" applyFill="1" applyBorder="1" applyAlignment="1" applyProtection="1">
      <alignment horizontal="center" vertical="center" wrapText="1"/>
      <protection hidden="1"/>
    </xf>
    <xf numFmtId="3" fontId="9" fillId="0" borderId="17" xfId="1" applyNumberFormat="1" applyFont="1" applyFill="1" applyBorder="1" applyAlignment="1" applyProtection="1">
      <alignment horizontal="left" vertical="center" wrapText="1"/>
      <protection hidden="1"/>
    </xf>
    <xf numFmtId="9" fontId="9" fillId="0" borderId="37" xfId="1" applyFont="1" applyFill="1" applyBorder="1" applyAlignment="1" applyProtection="1">
      <alignment vertical="center" wrapText="1"/>
      <protection hidden="1"/>
    </xf>
    <xf numFmtId="0" fontId="9" fillId="2" borderId="37" xfId="0" applyFont="1" applyFill="1" applyBorder="1" applyAlignment="1" applyProtection="1">
      <alignment vertical="center" wrapText="1"/>
      <protection hidden="1"/>
    </xf>
    <xf numFmtId="3" fontId="6" fillId="2" borderId="1" xfId="0" applyNumberFormat="1" applyFont="1" applyFill="1" applyBorder="1" applyAlignment="1" applyProtection="1">
      <alignment horizontal="center" vertical="center" wrapText="1"/>
      <protection hidden="1"/>
    </xf>
    <xf numFmtId="9" fontId="9" fillId="0" borderId="37" xfId="10" applyFont="1" applyFill="1" applyBorder="1" applyAlignment="1" applyProtection="1">
      <alignment horizontal="center" vertical="center"/>
      <protection hidden="1"/>
    </xf>
    <xf numFmtId="3" fontId="45" fillId="0" borderId="17" xfId="1" applyNumberFormat="1" applyFont="1" applyFill="1" applyBorder="1" applyAlignment="1" applyProtection="1">
      <alignment horizontal="center" vertical="center" wrapText="1"/>
      <protection hidden="1"/>
    </xf>
    <xf numFmtId="9" fontId="50" fillId="0" borderId="22" xfId="1" applyFont="1" applyFill="1" applyBorder="1" applyAlignment="1" applyProtection="1">
      <alignment horizontal="left" vertical="center" wrapText="1"/>
      <protection hidden="1"/>
    </xf>
    <xf numFmtId="3" fontId="50" fillId="2" borderId="1" xfId="0" applyNumberFormat="1" applyFont="1" applyFill="1" applyBorder="1" applyAlignment="1" applyProtection="1">
      <alignment horizontal="center" vertical="center" wrapText="1"/>
      <protection hidden="1"/>
    </xf>
    <xf numFmtId="0" fontId="50" fillId="2" borderId="1" xfId="0" applyFont="1" applyFill="1" applyBorder="1" applyAlignment="1" applyProtection="1">
      <alignment horizontal="center" vertical="center" wrapText="1"/>
      <protection hidden="1"/>
    </xf>
    <xf numFmtId="9" fontId="9" fillId="17" borderId="37" xfId="10" applyFont="1" applyFill="1" applyBorder="1" applyAlignment="1" applyProtection="1">
      <alignment horizontal="center" vertical="center"/>
      <protection hidden="1"/>
    </xf>
    <xf numFmtId="9" fontId="50" fillId="0" borderId="17" xfId="1" applyFont="1" applyFill="1" applyBorder="1" applyAlignment="1" applyProtection="1">
      <alignment horizontal="left" vertical="center" wrapText="1"/>
      <protection hidden="1"/>
    </xf>
    <xf numFmtId="0" fontId="9" fillId="0" borderId="37" xfId="1" applyNumberFormat="1" applyFont="1" applyFill="1" applyBorder="1" applyAlignment="1" applyProtection="1">
      <alignment horizontal="center" vertical="center" wrapText="1"/>
      <protection hidden="1"/>
    </xf>
    <xf numFmtId="3" fontId="6" fillId="2" borderId="37" xfId="1" applyNumberFormat="1" applyFont="1" applyFill="1" applyBorder="1" applyAlignment="1" applyProtection="1">
      <alignment horizontal="left" vertical="center" wrapText="1"/>
      <protection hidden="1"/>
    </xf>
    <xf numFmtId="14" fontId="6" fillId="0" borderId="37" xfId="1" applyNumberFormat="1" applyFont="1" applyFill="1" applyBorder="1" applyAlignment="1" applyProtection="1">
      <alignment horizontal="left" vertical="center" wrapText="1"/>
      <protection hidden="1"/>
    </xf>
    <xf numFmtId="1" fontId="23" fillId="2" borderId="1" xfId="0" applyNumberFormat="1" applyFont="1" applyFill="1" applyBorder="1" applyAlignment="1" applyProtection="1">
      <alignment horizontal="center" vertical="center" wrapText="1"/>
      <protection hidden="1"/>
    </xf>
    <xf numFmtId="9" fontId="51" fillId="0" borderId="37" xfId="1" applyFont="1" applyFill="1" applyBorder="1" applyAlignment="1" applyProtection="1">
      <alignment horizontal="center" vertical="center" wrapText="1"/>
      <protection hidden="1"/>
    </xf>
    <xf numFmtId="0" fontId="9" fillId="0" borderId="22" xfId="0" applyFont="1" applyBorder="1" applyAlignment="1" applyProtection="1">
      <alignment vertical="center" wrapText="1"/>
      <protection hidden="1"/>
    </xf>
    <xf numFmtId="14" fontId="9" fillId="0" borderId="37" xfId="0" applyNumberFormat="1" applyFont="1" applyBorder="1" applyAlignment="1" applyProtection="1">
      <alignment horizontal="left" vertical="center" wrapText="1"/>
      <protection hidden="1"/>
    </xf>
    <xf numFmtId="9" fontId="9" fillId="2" borderId="37" xfId="0" applyNumberFormat="1" applyFont="1" applyFill="1" applyBorder="1" applyAlignment="1" applyProtection="1">
      <alignment horizontal="center" vertical="center" wrapText="1"/>
      <protection hidden="1"/>
    </xf>
    <xf numFmtId="9" fontId="9" fillId="2" borderId="22" xfId="0" applyNumberFormat="1" applyFont="1" applyFill="1" applyBorder="1" applyAlignment="1" applyProtection="1">
      <alignment horizontal="center" vertical="center" wrapText="1"/>
      <protection hidden="1"/>
    </xf>
    <xf numFmtId="3" fontId="6" fillId="0" borderId="37" xfId="1" applyNumberFormat="1" applyFont="1" applyFill="1" applyBorder="1" applyAlignment="1" applyProtection="1">
      <alignment horizontal="justify" vertical="center" wrapText="1"/>
      <protection hidden="1"/>
    </xf>
    <xf numFmtId="1" fontId="6" fillId="0" borderId="37" xfId="1" applyNumberFormat="1" applyFont="1" applyFill="1" applyBorder="1" applyAlignment="1" applyProtection="1">
      <alignment horizontal="center" vertical="center" wrapText="1"/>
      <protection hidden="1"/>
    </xf>
    <xf numFmtId="9" fontId="44" fillId="0" borderId="37" xfId="1" applyFont="1" applyFill="1" applyBorder="1" applyAlignment="1" applyProtection="1">
      <alignment horizontal="left" vertical="center" wrapText="1"/>
      <protection hidden="1"/>
    </xf>
    <xf numFmtId="0" fontId="45" fillId="0" borderId="37" xfId="1" applyNumberFormat="1" applyFont="1" applyFill="1" applyBorder="1" applyAlignment="1" applyProtection="1">
      <alignment horizontal="left" vertical="center" wrapText="1"/>
      <protection hidden="1"/>
    </xf>
    <xf numFmtId="9" fontId="45" fillId="0" borderId="37" xfId="1" applyFont="1" applyFill="1" applyBorder="1" applyAlignment="1" applyProtection="1">
      <alignment horizontal="left" vertical="center" wrapText="1"/>
      <protection hidden="1"/>
    </xf>
    <xf numFmtId="14" fontId="9" fillId="2" borderId="37" xfId="0" applyNumberFormat="1" applyFont="1" applyFill="1" applyBorder="1" applyAlignment="1" applyProtection="1">
      <alignment horizontal="center" vertical="center" wrapText="1"/>
      <protection hidden="1"/>
    </xf>
    <xf numFmtId="0" fontId="9" fillId="2" borderId="37" xfId="20" applyNumberFormat="1" applyFont="1" applyFill="1" applyBorder="1" applyAlignment="1" applyProtection="1">
      <alignment horizontal="left" vertical="center" wrapText="1"/>
      <protection locked="0" hidden="1"/>
    </xf>
    <xf numFmtId="0" fontId="9" fillId="0" borderId="37" xfId="20" applyNumberFormat="1" applyFont="1" applyFill="1" applyBorder="1" applyAlignment="1" applyProtection="1">
      <alignment horizontal="left" vertical="center" wrapText="1"/>
      <protection locked="0" hidden="1"/>
    </xf>
    <xf numFmtId="3" fontId="48" fillId="2" borderId="1" xfId="0" applyNumberFormat="1" applyFont="1" applyFill="1" applyBorder="1" applyAlignment="1" applyProtection="1">
      <alignment horizontal="center" vertical="center" wrapText="1"/>
      <protection hidden="1"/>
    </xf>
    <xf numFmtId="3" fontId="53" fillId="0" borderId="37" xfId="1" applyNumberFormat="1" applyFont="1" applyFill="1" applyBorder="1" applyAlignment="1" applyProtection="1">
      <alignment horizontal="center" vertical="center" wrapText="1"/>
      <protection hidden="1"/>
    </xf>
    <xf numFmtId="9" fontId="53" fillId="0" borderId="37" xfId="1" applyFont="1" applyFill="1" applyBorder="1" applyAlignment="1" applyProtection="1">
      <alignment horizontal="center" vertical="center" wrapText="1"/>
      <protection hidden="1"/>
    </xf>
    <xf numFmtId="3" fontId="54" fillId="0" borderId="17" xfId="1" applyNumberFormat="1" applyFont="1" applyFill="1" applyBorder="1" applyAlignment="1" applyProtection="1">
      <alignment horizontal="center" vertical="center" wrapText="1"/>
      <protection hidden="1"/>
    </xf>
    <xf numFmtId="3" fontId="54" fillId="0" borderId="37" xfId="1" applyNumberFormat="1" applyFont="1" applyFill="1" applyBorder="1" applyAlignment="1" applyProtection="1">
      <alignment horizontal="center" vertical="center" wrapText="1"/>
      <protection hidden="1"/>
    </xf>
    <xf numFmtId="0" fontId="6" fillId="0" borderId="37" xfId="0" applyFont="1" applyBorder="1" applyAlignment="1" applyProtection="1">
      <alignment horizontal="left" vertical="center" wrapText="1"/>
      <protection hidden="1"/>
    </xf>
    <xf numFmtId="0" fontId="6" fillId="0" borderId="37" xfId="0" applyFont="1" applyBorder="1" applyAlignment="1" applyProtection="1">
      <alignment horizontal="center" vertical="center" wrapText="1"/>
      <protection hidden="1"/>
    </xf>
    <xf numFmtId="9" fontId="6" fillId="0" borderId="37" xfId="1" applyFont="1" applyFill="1" applyBorder="1" applyAlignment="1" applyProtection="1">
      <alignment horizontal="center" vertical="top" wrapText="1"/>
      <protection hidden="1"/>
    </xf>
    <xf numFmtId="1" fontId="6" fillId="0" borderId="22" xfId="1" applyNumberFormat="1" applyFont="1" applyFill="1" applyBorder="1" applyAlignment="1" applyProtection="1">
      <alignment horizontal="center" vertical="center" wrapText="1"/>
      <protection hidden="1"/>
    </xf>
    <xf numFmtId="9" fontId="6" fillId="2" borderId="22" xfId="1" applyFont="1" applyFill="1" applyBorder="1" applyAlignment="1" applyProtection="1">
      <alignment horizontal="justify" vertical="center" wrapText="1"/>
      <protection hidden="1"/>
    </xf>
    <xf numFmtId="3" fontId="6" fillId="0" borderId="37" xfId="1" applyNumberFormat="1" applyFont="1" applyFill="1" applyBorder="1" applyAlignment="1" applyProtection="1">
      <alignment horizontal="center" vertical="top" wrapText="1"/>
      <protection hidden="1"/>
    </xf>
    <xf numFmtId="0" fontId="9" fillId="2" borderId="11" xfId="0" applyFont="1" applyFill="1" applyBorder="1" applyAlignment="1" applyProtection="1">
      <alignment horizontal="left" vertical="center" wrapText="1"/>
      <protection hidden="1"/>
    </xf>
    <xf numFmtId="0" fontId="6" fillId="16" borderId="37" xfId="0" applyFont="1" applyFill="1" applyBorder="1" applyAlignment="1">
      <alignment horizontal="center" vertical="center" wrapText="1"/>
    </xf>
    <xf numFmtId="0" fontId="6" fillId="16" borderId="37" xfId="0" applyFont="1" applyFill="1" applyBorder="1" applyAlignment="1">
      <alignment horizontal="left" vertical="center" wrapText="1"/>
    </xf>
    <xf numFmtId="0" fontId="6" fillId="16" borderId="11" xfId="0" applyFont="1" applyFill="1" applyBorder="1" applyAlignment="1">
      <alignment horizontal="left" vertical="center" wrapText="1"/>
    </xf>
    <xf numFmtId="0" fontId="6" fillId="16" borderId="11" xfId="0" applyFont="1" applyFill="1" applyBorder="1" applyAlignment="1">
      <alignment horizontal="center" vertical="center" wrapText="1"/>
    </xf>
    <xf numFmtId="14" fontId="6" fillId="2" borderId="37" xfId="12" applyNumberFormat="1" applyFont="1" applyFill="1" applyBorder="1" applyAlignment="1" applyProtection="1">
      <alignment horizontal="center" vertical="center" wrapText="1"/>
      <protection hidden="1"/>
    </xf>
    <xf numFmtId="0" fontId="6" fillId="2" borderId="11" xfId="0" applyFont="1" applyFill="1" applyBorder="1" applyAlignment="1">
      <alignment horizontal="left" vertical="center" wrapText="1"/>
    </xf>
    <xf numFmtId="0" fontId="6" fillId="2" borderId="11" xfId="0" applyFont="1" applyFill="1" applyBorder="1" applyAlignment="1">
      <alignment horizontal="center" vertical="center"/>
    </xf>
    <xf numFmtId="0" fontId="6" fillId="0" borderId="11" xfId="0" applyFont="1" applyBorder="1" applyAlignment="1">
      <alignment horizontal="center" vertical="center"/>
    </xf>
    <xf numFmtId="0" fontId="9" fillId="0" borderId="11" xfId="0" applyFont="1" applyBorder="1" applyAlignment="1">
      <alignment horizontal="center" vertical="center" wrapText="1"/>
    </xf>
    <xf numFmtId="9" fontId="6" fillId="0" borderId="11" xfId="0" applyNumberFormat="1" applyFont="1" applyBorder="1" applyAlignment="1">
      <alignment horizontal="center" vertical="center" wrapText="1"/>
    </xf>
    <xf numFmtId="0" fontId="6" fillId="0" borderId="11" xfId="0" applyFont="1" applyBorder="1" applyAlignment="1">
      <alignment horizontal="center" vertical="center" wrapText="1"/>
    </xf>
    <xf numFmtId="3" fontId="45" fillId="2" borderId="37" xfId="1" applyNumberFormat="1" applyFont="1" applyFill="1" applyBorder="1" applyAlignment="1" applyProtection="1">
      <alignment horizontal="center" vertical="center" wrapText="1"/>
      <protection hidden="1"/>
    </xf>
    <xf numFmtId="9" fontId="45" fillId="2" borderId="37" xfId="1" applyFont="1" applyFill="1" applyBorder="1" applyAlignment="1" applyProtection="1">
      <alignment horizontal="center" vertical="center" wrapText="1"/>
      <protection hidden="1"/>
    </xf>
    <xf numFmtId="3" fontId="45" fillId="2" borderId="17" xfId="1" applyNumberFormat="1" applyFont="1" applyFill="1" applyBorder="1" applyAlignment="1" applyProtection="1">
      <alignment horizontal="center" vertical="center" wrapText="1"/>
      <protection hidden="1"/>
    </xf>
    <xf numFmtId="0" fontId="12" fillId="20" borderId="37" xfId="0" applyFont="1" applyFill="1" applyBorder="1" applyAlignment="1">
      <alignment horizontal="center" vertical="center" wrapText="1"/>
    </xf>
    <xf numFmtId="3" fontId="12" fillId="20" borderId="37" xfId="0" applyNumberFormat="1" applyFont="1" applyFill="1" applyBorder="1" applyAlignment="1">
      <alignment horizontal="center" vertical="center" wrapText="1"/>
    </xf>
    <xf numFmtId="9" fontId="12" fillId="20" borderId="37" xfId="0" applyNumberFormat="1" applyFont="1" applyFill="1" applyBorder="1" applyAlignment="1">
      <alignment horizontal="center" vertical="center" wrapText="1"/>
    </xf>
    <xf numFmtId="0" fontId="12" fillId="20" borderId="11" xfId="0" applyFont="1" applyFill="1" applyBorder="1" applyAlignment="1">
      <alignment horizontal="left" vertical="center" wrapText="1"/>
    </xf>
    <xf numFmtId="9" fontId="6" fillId="2" borderId="37" xfId="13" applyFont="1" applyFill="1" applyBorder="1" applyAlignment="1" applyProtection="1">
      <alignment horizontal="center" vertical="center" wrapText="1"/>
      <protection hidden="1"/>
    </xf>
    <xf numFmtId="0" fontId="6" fillId="0" borderId="37" xfId="0" applyFont="1" applyBorder="1" applyAlignment="1">
      <alignment horizontal="left" vertical="center" wrapText="1"/>
    </xf>
    <xf numFmtId="0" fontId="6" fillId="0" borderId="11" xfId="0" applyFont="1" applyBorder="1" applyAlignment="1">
      <alignment horizontal="left" vertical="center" wrapText="1"/>
    </xf>
    <xf numFmtId="14" fontId="6" fillId="0" borderId="37" xfId="12" applyNumberFormat="1" applyFont="1" applyBorder="1" applyAlignment="1" applyProtection="1">
      <alignment horizontal="center" vertical="center" wrapText="1"/>
      <protection hidden="1"/>
    </xf>
    <xf numFmtId="0" fontId="9" fillId="2" borderId="11" xfId="0" applyFont="1" applyFill="1" applyBorder="1" applyAlignment="1">
      <alignment horizontal="left" vertical="center" wrapText="1"/>
    </xf>
    <xf numFmtId="3" fontId="53" fillId="2" borderId="37" xfId="1" applyNumberFormat="1" applyFont="1" applyFill="1" applyBorder="1" applyAlignment="1" applyProtection="1">
      <alignment horizontal="center" vertical="center" wrapText="1"/>
      <protection hidden="1"/>
    </xf>
    <xf numFmtId="9" fontId="53" fillId="2" borderId="37" xfId="1" applyFont="1" applyFill="1" applyBorder="1" applyAlignment="1" applyProtection="1">
      <alignment horizontal="center" vertical="center" wrapText="1"/>
      <protection hidden="1"/>
    </xf>
    <xf numFmtId="0" fontId="12" fillId="20" borderId="37" xfId="0" applyFont="1" applyFill="1" applyBorder="1" applyAlignment="1">
      <alignment horizontal="left" vertical="center" wrapText="1"/>
    </xf>
    <xf numFmtId="0" fontId="6" fillId="20" borderId="37" xfId="0" applyFont="1" applyFill="1" applyBorder="1" applyAlignment="1">
      <alignment horizontal="left" vertical="center" wrapText="1"/>
    </xf>
    <xf numFmtId="0" fontId="12" fillId="20" borderId="43" xfId="0" applyFont="1" applyFill="1" applyBorder="1" applyAlignment="1">
      <alignment horizontal="justify" vertical="center" wrapText="1"/>
    </xf>
    <xf numFmtId="3" fontId="55" fillId="2" borderId="37" xfId="1" applyNumberFormat="1" applyFont="1" applyFill="1" applyBorder="1" applyAlignment="1" applyProtection="1">
      <alignment horizontal="center" vertical="center" wrapText="1"/>
      <protection hidden="1"/>
    </xf>
    <xf numFmtId="9" fontId="55" fillId="2" borderId="37" xfId="13" applyFont="1" applyFill="1" applyBorder="1" applyAlignment="1" applyProtection="1">
      <alignment horizontal="center" vertical="center" wrapText="1"/>
      <protection hidden="1"/>
    </xf>
    <xf numFmtId="0" fontId="6" fillId="20" borderId="37" xfId="0" applyFont="1" applyFill="1" applyBorder="1" applyAlignment="1">
      <alignment horizontal="center" vertical="center" wrapText="1"/>
    </xf>
    <xf numFmtId="0" fontId="6" fillId="20" borderId="11" xfId="0" applyFont="1" applyFill="1" applyBorder="1" applyAlignment="1">
      <alignment horizontal="center" vertical="center" wrapText="1"/>
    </xf>
    <xf numFmtId="0" fontId="6" fillId="20" borderId="11" xfId="0" applyFont="1" applyFill="1" applyBorder="1" applyAlignment="1">
      <alignment horizontal="left" vertical="center" wrapText="1"/>
    </xf>
    <xf numFmtId="9" fontId="9" fillId="2" borderId="22" xfId="1" applyFont="1" applyFill="1" applyBorder="1" applyAlignment="1" applyProtection="1">
      <alignment horizontal="justify" vertical="center" wrapText="1"/>
      <protection hidden="1"/>
    </xf>
    <xf numFmtId="0" fontId="9" fillId="2" borderId="37" xfId="0" applyFont="1" applyFill="1" applyBorder="1" applyAlignment="1" applyProtection="1">
      <alignment vertical="center"/>
      <protection hidden="1"/>
    </xf>
    <xf numFmtId="9" fontId="9" fillId="20" borderId="17" xfId="0" applyNumberFormat="1" applyFont="1" applyFill="1" applyBorder="1" applyAlignment="1" applyProtection="1">
      <alignment horizontal="center" vertical="center" wrapText="1"/>
      <protection hidden="1"/>
    </xf>
    <xf numFmtId="0" fontId="9" fillId="20" borderId="17" xfId="0" applyFont="1" applyFill="1" applyBorder="1" applyAlignment="1" applyProtection="1">
      <alignment horizontal="center" vertical="center" wrapText="1"/>
      <protection hidden="1"/>
    </xf>
    <xf numFmtId="9" fontId="9" fillId="0" borderId="17" xfId="0" applyNumberFormat="1" applyFont="1" applyBorder="1" applyAlignment="1" applyProtection="1">
      <alignment horizontal="center" vertical="center" wrapText="1"/>
      <protection hidden="1"/>
    </xf>
    <xf numFmtId="14" fontId="3" fillId="17" borderId="20" xfId="9" applyNumberFormat="1" applyFont="1" applyFill="1" applyBorder="1" applyAlignment="1" applyProtection="1">
      <alignment horizontal="center" vertical="center" wrapText="1"/>
      <protection locked="0"/>
    </xf>
    <xf numFmtId="9" fontId="3" fillId="17" borderId="1" xfId="9" applyFont="1" applyFill="1" applyBorder="1" applyAlignment="1" applyProtection="1">
      <alignment vertical="center" wrapText="1"/>
      <protection locked="0"/>
    </xf>
    <xf numFmtId="14" fontId="3" fillId="0" borderId="20" xfId="3" applyNumberFormat="1" applyBorder="1" applyAlignment="1" applyProtection="1">
      <alignment horizontal="center" vertical="center" wrapText="1"/>
      <protection locked="0"/>
    </xf>
    <xf numFmtId="0" fontId="3" fillId="2" borderId="1" xfId="22" applyFont="1" applyFill="1" applyBorder="1" applyAlignment="1" applyProtection="1">
      <alignment horizontal="center" vertical="center" wrapText="1"/>
      <protection locked="0"/>
    </xf>
    <xf numFmtId="9" fontId="23" fillId="2" borderId="1" xfId="9" applyFont="1" applyFill="1" applyBorder="1" applyAlignment="1" applyProtection="1">
      <alignment horizontal="left" vertical="center" wrapText="1"/>
      <protection hidden="1"/>
    </xf>
    <xf numFmtId="0" fontId="3" fillId="2" borderId="20" xfId="22" applyFont="1" applyFill="1" applyBorder="1" applyAlignment="1" applyProtection="1">
      <alignment horizontal="center" vertical="center" wrapText="1"/>
      <protection locked="0"/>
    </xf>
    <xf numFmtId="0" fontId="5" fillId="2" borderId="0" xfId="0" applyFont="1" applyFill="1" applyAlignment="1" applyProtection="1">
      <alignment horizontal="center"/>
      <protection locked="0"/>
    </xf>
    <xf numFmtId="0" fontId="13" fillId="26" borderId="28" xfId="0" applyFont="1" applyFill="1" applyBorder="1"/>
    <xf numFmtId="0" fontId="13" fillId="26" borderId="1" xfId="0" applyFont="1" applyFill="1" applyBorder="1" applyAlignment="1">
      <alignment wrapText="1"/>
    </xf>
    <xf numFmtId="0" fontId="13" fillId="26" borderId="1" xfId="0" applyFont="1" applyFill="1" applyBorder="1"/>
    <xf numFmtId="0" fontId="5" fillId="26" borderId="1" xfId="0" applyFont="1" applyFill="1" applyBorder="1" applyAlignment="1">
      <alignment horizontal="center" vertical="center" wrapText="1"/>
    </xf>
    <xf numFmtId="0" fontId="13" fillId="0" borderId="28" xfId="0" applyFont="1" applyBorder="1"/>
    <xf numFmtId="0" fontId="13" fillId="0" borderId="1" xfId="0" applyFont="1" applyBorder="1" applyAlignment="1">
      <alignment wrapText="1"/>
    </xf>
    <xf numFmtId="0" fontId="13" fillId="0" borderId="1" xfId="0" applyFont="1" applyBorder="1"/>
    <xf numFmtId="9" fontId="5" fillId="0" borderId="1"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5" fillId="0" borderId="1" xfId="0" applyFont="1" applyBorder="1"/>
    <xf numFmtId="9" fontId="5" fillId="26" borderId="1" xfId="0" applyNumberFormat="1" applyFont="1" applyFill="1" applyBorder="1" applyAlignment="1">
      <alignment horizontal="center" vertical="center" wrapText="1"/>
    </xf>
    <xf numFmtId="0" fontId="13" fillId="0" borderId="20" xfId="0" applyFont="1" applyBorder="1" applyAlignment="1">
      <alignment horizontal="center" vertical="center" wrapText="1"/>
    </xf>
    <xf numFmtId="9" fontId="5" fillId="20" borderId="1" xfId="0" applyNumberFormat="1" applyFont="1" applyFill="1" applyBorder="1" applyAlignment="1">
      <alignment horizontal="center" vertical="center" wrapText="1"/>
    </xf>
    <xf numFmtId="9" fontId="13" fillId="20" borderId="20" xfId="0" applyNumberFormat="1" applyFont="1" applyFill="1" applyBorder="1" applyAlignment="1">
      <alignment horizontal="center" vertical="center" wrapText="1"/>
    </xf>
    <xf numFmtId="0" fontId="13" fillId="0" borderId="1" xfId="0" applyFont="1" applyBorder="1" applyAlignment="1">
      <alignment vertical="center" wrapText="1"/>
    </xf>
    <xf numFmtId="0" fontId="5" fillId="0" borderId="1" xfId="0" applyFont="1" applyBorder="1" applyAlignment="1">
      <alignment wrapText="1"/>
    </xf>
    <xf numFmtId="9" fontId="13" fillId="0" borderId="20" xfId="0" applyNumberFormat="1" applyFont="1" applyBorder="1" applyAlignment="1">
      <alignment horizontal="center" vertical="center" wrapText="1"/>
    </xf>
    <xf numFmtId="9" fontId="13" fillId="26" borderId="1" xfId="0" applyNumberFormat="1" applyFont="1" applyFill="1" applyBorder="1" applyAlignment="1">
      <alignment horizontal="center" vertical="center" wrapText="1"/>
    </xf>
    <xf numFmtId="9" fontId="13" fillId="0" borderId="1" xfId="0" applyNumberFormat="1" applyFont="1" applyBorder="1" applyAlignment="1">
      <alignment horizontal="center" vertical="center" wrapText="1"/>
    </xf>
    <xf numFmtId="0" fontId="5" fillId="26" borderId="1" xfId="0" applyFont="1" applyFill="1" applyBorder="1" applyAlignment="1">
      <alignment wrapText="1"/>
    </xf>
    <xf numFmtId="0" fontId="13" fillId="26" borderId="1" xfId="0" applyFont="1" applyFill="1" applyBorder="1" applyAlignment="1">
      <alignment horizontal="center" vertical="center"/>
    </xf>
    <xf numFmtId="0" fontId="13" fillId="0" borderId="20" xfId="0" applyFont="1" applyBorder="1" applyAlignment="1">
      <alignment horizontal="center" vertical="center"/>
    </xf>
    <xf numFmtId="0" fontId="5" fillId="20" borderId="20" xfId="0" applyFont="1" applyFill="1" applyBorder="1" applyAlignment="1">
      <alignment horizontal="center" vertical="center" wrapText="1"/>
    </xf>
    <xf numFmtId="0" fontId="13" fillId="0" borderId="1" xfId="0" applyFont="1" applyBorder="1" applyAlignment="1">
      <alignment horizontal="center" vertical="center"/>
    </xf>
    <xf numFmtId="9" fontId="13" fillId="0" borderId="20" xfId="0" applyNumberFormat="1" applyFont="1" applyBorder="1" applyAlignment="1">
      <alignment horizontal="center" vertical="center"/>
    </xf>
    <xf numFmtId="0" fontId="13" fillId="26" borderId="1" xfId="0" applyFont="1" applyFill="1" applyBorder="1" applyAlignment="1">
      <alignment horizontal="center" vertical="center" wrapText="1"/>
    </xf>
    <xf numFmtId="0" fontId="13" fillId="26" borderId="29" xfId="0" applyFont="1" applyFill="1" applyBorder="1"/>
    <xf numFmtId="0" fontId="13" fillId="26" borderId="30" xfId="0" applyFont="1" applyFill="1" applyBorder="1" applyAlignment="1">
      <alignment wrapText="1"/>
    </xf>
    <xf numFmtId="0" fontId="13" fillId="26" borderId="30" xfId="0" applyFont="1" applyFill="1" applyBorder="1"/>
    <xf numFmtId="0" fontId="13" fillId="26" borderId="30" xfId="0" applyFont="1" applyFill="1" applyBorder="1" applyAlignment="1">
      <alignment horizontal="center" vertical="center"/>
    </xf>
    <xf numFmtId="0" fontId="13" fillId="0" borderId="2" xfId="0" applyFont="1" applyBorder="1" applyAlignment="1">
      <alignment wrapText="1"/>
    </xf>
    <xf numFmtId="0" fontId="13" fillId="0" borderId="31" xfId="0" applyFont="1" applyBorder="1"/>
    <xf numFmtId="0" fontId="13" fillId="0" borderId="2" xfId="0" applyFont="1" applyBorder="1"/>
    <xf numFmtId="0" fontId="5" fillId="0" borderId="2" xfId="0" applyFont="1" applyBorder="1" applyAlignment="1">
      <alignment wrapText="1"/>
    </xf>
    <xf numFmtId="0" fontId="4" fillId="0" borderId="1" xfId="0" applyFont="1" applyBorder="1" applyAlignment="1">
      <alignment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2" xfId="0" applyFont="1" applyBorder="1" applyAlignment="1">
      <alignment horizontal="center" vertical="center"/>
    </xf>
    <xf numFmtId="0" fontId="13" fillId="0" borderId="20" xfId="0" applyFont="1" applyBorder="1" applyAlignment="1">
      <alignment wrapText="1"/>
    </xf>
    <xf numFmtId="0" fontId="13" fillId="0" borderId="13" xfId="0" applyFont="1" applyBorder="1" applyAlignment="1">
      <alignment wrapText="1"/>
    </xf>
    <xf numFmtId="0" fontId="13" fillId="0" borderId="13" xfId="0" applyFont="1" applyBorder="1"/>
    <xf numFmtId="0" fontId="5" fillId="0" borderId="13" xfId="0" applyFont="1" applyBorder="1" applyAlignment="1">
      <alignment wrapText="1"/>
    </xf>
    <xf numFmtId="0" fontId="13" fillId="0" borderId="13" xfId="0" applyFont="1" applyBorder="1" applyAlignment="1">
      <alignment horizontal="center" vertical="center" wrapText="1"/>
    </xf>
    <xf numFmtId="9" fontId="13" fillId="0" borderId="13" xfId="0" applyNumberFormat="1" applyFont="1" applyBorder="1" applyAlignment="1">
      <alignment horizontal="center" vertical="center" wrapText="1"/>
    </xf>
    <xf numFmtId="0" fontId="13" fillId="0" borderId="13" xfId="0" applyFont="1" applyBorder="1" applyAlignment="1">
      <alignment horizontal="center" vertical="center"/>
    </xf>
    <xf numFmtId="164" fontId="13" fillId="0" borderId="20" xfId="0" applyNumberFormat="1" applyFont="1" applyBorder="1" applyAlignment="1">
      <alignment horizontal="center" vertical="center" wrapText="1"/>
    </xf>
    <xf numFmtId="164" fontId="13" fillId="0" borderId="13" xfId="0" applyNumberFormat="1" applyFont="1" applyBorder="1" applyAlignment="1">
      <alignment horizontal="center" vertical="center" wrapText="1"/>
    </xf>
    <xf numFmtId="0" fontId="13" fillId="0" borderId="33" xfId="0" applyFont="1" applyBorder="1"/>
    <xf numFmtId="0" fontId="13" fillId="0" borderId="34" xfId="0" applyFont="1" applyBorder="1"/>
    <xf numFmtId="0" fontId="5" fillId="0" borderId="34" xfId="0" applyFont="1" applyBorder="1" applyAlignment="1">
      <alignment wrapText="1"/>
    </xf>
    <xf numFmtId="9" fontId="13" fillId="0" borderId="34" xfId="0" applyNumberFormat="1"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xf>
    <xf numFmtId="0" fontId="0" fillId="0" borderId="0" xfId="0" applyAlignment="1">
      <alignment horizontal="center"/>
    </xf>
    <xf numFmtId="0" fontId="23" fillId="0" borderId="1" xfId="0" applyFont="1" applyBorder="1" applyAlignment="1">
      <alignment horizontal="center"/>
    </xf>
    <xf numFmtId="0" fontId="13" fillId="21" borderId="0" xfId="0" applyFont="1" applyFill="1" applyAlignment="1" applyProtection="1">
      <alignment vertical="center"/>
      <protection locked="0"/>
    </xf>
    <xf numFmtId="0" fontId="5" fillId="2" borderId="18" xfId="0" applyFont="1" applyFill="1" applyBorder="1" applyAlignment="1">
      <alignment horizontal="center"/>
    </xf>
    <xf numFmtId="0" fontId="5" fillId="2" borderId="18" xfId="0" applyFont="1" applyFill="1" applyBorder="1" applyAlignment="1">
      <alignment horizontal="left"/>
    </xf>
    <xf numFmtId="14" fontId="5" fillId="2" borderId="18" xfId="0" applyNumberFormat="1" applyFont="1" applyFill="1" applyBorder="1" applyAlignment="1">
      <alignment horizontal="left"/>
    </xf>
    <xf numFmtId="0" fontId="13" fillId="2" borderId="18" xfId="0" applyFont="1" applyFill="1" applyBorder="1" applyAlignment="1">
      <alignment horizontal="center" vertical="center"/>
    </xf>
    <xf numFmtId="0" fontId="19" fillId="2" borderId="18" xfId="0" applyFont="1" applyFill="1" applyBorder="1" applyAlignment="1">
      <alignment horizontal="left" vertical="center"/>
    </xf>
    <xf numFmtId="165" fontId="5" fillId="2" borderId="18" xfId="0" applyNumberFormat="1" applyFont="1" applyFill="1" applyBorder="1" applyAlignment="1">
      <alignment horizontal="center"/>
    </xf>
    <xf numFmtId="9" fontId="5" fillId="2" borderId="18" xfId="0" applyNumberFormat="1" applyFont="1" applyFill="1" applyBorder="1" applyAlignment="1">
      <alignment horizontal="center"/>
    </xf>
    <xf numFmtId="0" fontId="13" fillId="2" borderId="18" xfId="0" applyFont="1" applyFill="1" applyBorder="1" applyAlignment="1">
      <alignment horizontal="left"/>
    </xf>
    <xf numFmtId="9" fontId="13" fillId="2" borderId="18" xfId="0" applyNumberFormat="1" applyFont="1" applyFill="1" applyBorder="1" applyAlignment="1">
      <alignment horizontal="center"/>
    </xf>
    <xf numFmtId="0" fontId="13" fillId="16" borderId="18" xfId="0" applyFont="1" applyFill="1" applyBorder="1" applyAlignment="1">
      <alignment horizontal="left"/>
    </xf>
    <xf numFmtId="0" fontId="13" fillId="2" borderId="18" xfId="0" applyFont="1" applyFill="1" applyBorder="1" applyAlignment="1">
      <alignment horizontal="center"/>
    </xf>
    <xf numFmtId="0" fontId="16" fillId="2" borderId="18" xfId="0" applyFont="1" applyFill="1" applyBorder="1" applyAlignment="1">
      <alignment horizontal="left"/>
    </xf>
    <xf numFmtId="0" fontId="5" fillId="2" borderId="18" xfId="0" applyFont="1" applyFill="1" applyBorder="1" applyAlignment="1">
      <alignment horizontal="left" vertical="center"/>
    </xf>
    <xf numFmtId="9" fontId="5" fillId="2" borderId="18" xfId="0" applyNumberFormat="1" applyFont="1" applyFill="1" applyBorder="1" applyAlignment="1">
      <alignment horizontal="center" vertical="center"/>
    </xf>
    <xf numFmtId="14" fontId="5" fillId="2" borderId="18" xfId="0" applyNumberFormat="1" applyFont="1" applyFill="1" applyBorder="1" applyAlignment="1">
      <alignment horizontal="left" vertical="center"/>
    </xf>
    <xf numFmtId="0" fontId="13" fillId="2" borderId="18" xfId="0" applyFont="1" applyFill="1" applyBorder="1" applyAlignment="1">
      <alignment horizontal="left" vertical="center"/>
    </xf>
    <xf numFmtId="14" fontId="13" fillId="2" borderId="18" xfId="0" applyNumberFormat="1" applyFont="1" applyFill="1" applyBorder="1" applyAlignment="1">
      <alignment horizontal="left" vertical="center"/>
    </xf>
    <xf numFmtId="0" fontId="5" fillId="2" borderId="18" xfId="0" applyFont="1" applyFill="1" applyBorder="1" applyAlignment="1">
      <alignment horizontal="center" vertical="center"/>
    </xf>
    <xf numFmtId="1" fontId="5" fillId="2" borderId="18" xfId="0" applyNumberFormat="1" applyFont="1" applyFill="1" applyBorder="1" applyAlignment="1">
      <alignment horizontal="center"/>
    </xf>
    <xf numFmtId="1" fontId="13" fillId="2" borderId="18" xfId="0" applyNumberFormat="1" applyFont="1" applyFill="1" applyBorder="1" applyAlignment="1">
      <alignment horizontal="center" vertical="center"/>
    </xf>
    <xf numFmtId="14" fontId="13" fillId="2" borderId="18" xfId="0" applyNumberFormat="1" applyFont="1" applyFill="1" applyBorder="1" applyAlignment="1">
      <alignment horizontal="left"/>
    </xf>
    <xf numFmtId="0" fontId="5" fillId="16" borderId="18" xfId="0" applyFont="1" applyFill="1" applyBorder="1" applyAlignment="1">
      <alignment horizontal="left" vertical="center"/>
    </xf>
    <xf numFmtId="165" fontId="5" fillId="2" borderId="18" xfId="0" applyNumberFormat="1" applyFont="1" applyFill="1" applyBorder="1" applyAlignment="1">
      <alignment horizontal="center" vertical="center"/>
    </xf>
    <xf numFmtId="0" fontId="5" fillId="21" borderId="18" xfId="0" applyFont="1" applyFill="1" applyBorder="1" applyAlignment="1">
      <alignment horizontal="left"/>
    </xf>
    <xf numFmtId="9" fontId="5" fillId="16" borderId="18" xfId="0" applyNumberFormat="1" applyFont="1" applyFill="1" applyBorder="1" applyAlignment="1">
      <alignment horizontal="center" vertical="center"/>
    </xf>
    <xf numFmtId="9" fontId="13" fillId="2" borderId="18" xfId="0" applyNumberFormat="1" applyFont="1" applyFill="1" applyBorder="1" applyAlignment="1">
      <alignment horizontal="center" vertical="center"/>
    </xf>
    <xf numFmtId="0" fontId="13" fillId="0" borderId="18" xfId="0" applyFont="1" applyBorder="1" applyProtection="1">
      <protection locked="0"/>
    </xf>
    <xf numFmtId="0" fontId="13" fillId="2" borderId="23" xfId="0" applyFont="1" applyFill="1" applyBorder="1" applyProtection="1">
      <protection locked="0"/>
    </xf>
    <xf numFmtId="0" fontId="13" fillId="2" borderId="18" xfId="0" applyFont="1" applyFill="1" applyBorder="1" applyProtection="1">
      <protection locked="0"/>
    </xf>
    <xf numFmtId="0" fontId="5" fillId="2" borderId="25" xfId="0" applyFont="1" applyFill="1" applyBorder="1" applyAlignment="1">
      <alignment horizontal="center"/>
    </xf>
    <xf numFmtId="0" fontId="5" fillId="2" borderId="25" xfId="0" applyFont="1" applyFill="1" applyBorder="1" applyAlignment="1">
      <alignment horizontal="center" vertical="center"/>
    </xf>
    <xf numFmtId="0" fontId="13" fillId="2" borderId="25" xfId="0" applyFont="1" applyFill="1" applyBorder="1" applyAlignment="1">
      <alignment horizontal="center"/>
    </xf>
    <xf numFmtId="0" fontId="13" fillId="2" borderId="25" xfId="0" applyFont="1" applyFill="1" applyBorder="1" applyAlignment="1">
      <alignment horizontal="center" vertical="center"/>
    </xf>
    <xf numFmtId="0" fontId="4" fillId="2" borderId="18" xfId="0" applyFont="1" applyFill="1" applyBorder="1" applyAlignment="1">
      <alignment horizontal="center"/>
    </xf>
    <xf numFmtId="0" fontId="5" fillId="2" borderId="18" xfId="0" applyFont="1" applyFill="1" applyBorder="1" applyAlignment="1">
      <alignment horizontal="center" vertical="top"/>
    </xf>
    <xf numFmtId="0" fontId="5" fillId="2" borderId="18" xfId="0" applyFont="1" applyFill="1" applyBorder="1" applyAlignment="1">
      <alignment horizontal="left" vertical="top"/>
    </xf>
    <xf numFmtId="0" fontId="5" fillId="21" borderId="18" xfId="0" applyFont="1" applyFill="1" applyBorder="1" applyAlignment="1">
      <alignment horizontal="left" vertical="center"/>
    </xf>
    <xf numFmtId="0" fontId="5" fillId="16" borderId="18" xfId="0" applyFont="1" applyFill="1" applyBorder="1" applyAlignment="1">
      <alignment horizontal="center" vertical="center"/>
    </xf>
    <xf numFmtId="9" fontId="5" fillId="2" borderId="1" xfId="0" applyNumberFormat="1" applyFont="1" applyFill="1" applyBorder="1" applyAlignment="1">
      <alignment horizontal="center"/>
    </xf>
    <xf numFmtId="0" fontId="5" fillId="2" borderId="23" xfId="0" applyFont="1" applyFill="1" applyBorder="1" applyAlignment="1">
      <alignment horizontal="left"/>
    </xf>
    <xf numFmtId="0" fontId="5" fillId="2" borderId="23" xfId="0" applyFont="1" applyFill="1" applyBorder="1" applyAlignment="1">
      <alignment horizontal="left" vertical="center"/>
    </xf>
    <xf numFmtId="0" fontId="13" fillId="2" borderId="23" xfId="0" applyFont="1" applyFill="1" applyBorder="1" applyAlignment="1">
      <alignment horizontal="left" vertical="center"/>
    </xf>
    <xf numFmtId="0" fontId="13" fillId="2" borderId="23" xfId="0" applyFont="1" applyFill="1" applyBorder="1" applyAlignment="1">
      <alignment horizontal="left"/>
    </xf>
    <xf numFmtId="9" fontId="13" fillId="2" borderId="18" xfId="0" applyNumberFormat="1" applyFont="1" applyFill="1" applyBorder="1" applyAlignment="1">
      <alignment horizontal="left" vertical="center"/>
    </xf>
    <xf numFmtId="9" fontId="5" fillId="21" borderId="18" xfId="0" applyNumberFormat="1" applyFont="1" applyFill="1" applyBorder="1" applyAlignment="1">
      <alignment horizontal="center"/>
    </xf>
    <xf numFmtId="165" fontId="5" fillId="21" borderId="18" xfId="0" applyNumberFormat="1" applyFont="1" applyFill="1" applyBorder="1" applyAlignment="1">
      <alignment horizontal="center"/>
    </xf>
    <xf numFmtId="10" fontId="5" fillId="2" borderId="18" xfId="0" applyNumberFormat="1" applyFont="1" applyFill="1" applyBorder="1" applyAlignment="1">
      <alignment horizontal="center"/>
    </xf>
    <xf numFmtId="0" fontId="13" fillId="2" borderId="18" xfId="0" applyFont="1" applyFill="1" applyBorder="1"/>
    <xf numFmtId="0" fontId="16" fillId="2" borderId="18" xfId="0" applyFont="1" applyFill="1" applyBorder="1" applyAlignment="1">
      <alignment horizontal="left" vertical="center"/>
    </xf>
    <xf numFmtId="165" fontId="5" fillId="21" borderId="18" xfId="0" applyNumberFormat="1" applyFont="1" applyFill="1" applyBorder="1" applyAlignment="1">
      <alignment horizontal="center" vertical="center"/>
    </xf>
    <xf numFmtId="0" fontId="5" fillId="21" borderId="18" xfId="0" applyFont="1" applyFill="1" applyBorder="1" applyAlignment="1">
      <alignment horizontal="center"/>
    </xf>
    <xf numFmtId="0" fontId="5" fillId="11" borderId="21" xfId="0" applyFont="1" applyFill="1" applyBorder="1" applyAlignment="1">
      <alignment horizontal="left" vertical="center"/>
    </xf>
    <xf numFmtId="0" fontId="5" fillId="9" borderId="21" xfId="0" applyFont="1" applyFill="1" applyBorder="1" applyAlignment="1">
      <alignment horizontal="left" vertical="center"/>
    </xf>
    <xf numFmtId="0" fontId="5" fillId="21" borderId="18" xfId="0" applyFont="1" applyFill="1" applyBorder="1" applyAlignment="1">
      <alignment vertical="top"/>
    </xf>
    <xf numFmtId="0" fontId="5" fillId="21" borderId="18" xfId="0" applyFont="1" applyFill="1" applyBorder="1" applyAlignment="1">
      <alignment vertical="center"/>
    </xf>
    <xf numFmtId="0" fontId="5" fillId="2" borderId="18" xfId="0" quotePrefix="1" applyFont="1" applyFill="1" applyBorder="1" applyAlignment="1">
      <alignment horizontal="left" vertical="center"/>
    </xf>
    <xf numFmtId="0" fontId="5" fillId="21" borderId="23" xfId="0" applyFont="1" applyFill="1" applyBorder="1" applyAlignment="1">
      <alignment horizontal="left"/>
    </xf>
    <xf numFmtId="14" fontId="5" fillId="21" borderId="18" xfId="0" applyNumberFormat="1" applyFont="1" applyFill="1" applyBorder="1" applyAlignment="1">
      <alignment horizontal="left"/>
    </xf>
    <xf numFmtId="9" fontId="13" fillId="20" borderId="18" xfId="0" applyNumberFormat="1" applyFont="1" applyFill="1" applyBorder="1" applyAlignment="1">
      <alignment horizontal="center" vertical="center"/>
    </xf>
    <xf numFmtId="9" fontId="5" fillId="16" borderId="27" xfId="0" applyNumberFormat="1" applyFont="1" applyFill="1" applyBorder="1" applyAlignment="1">
      <alignment horizontal="center" vertical="center"/>
    </xf>
    <xf numFmtId="0" fontId="5" fillId="21" borderId="27" xfId="0" applyFont="1" applyFill="1" applyBorder="1" applyAlignment="1">
      <alignment vertical="center"/>
    </xf>
    <xf numFmtId="9" fontId="13" fillId="20" borderId="27" xfId="0" applyNumberFormat="1" applyFont="1" applyFill="1" applyBorder="1" applyAlignment="1">
      <alignment horizontal="center" vertical="center"/>
    </xf>
    <xf numFmtId="0" fontId="13" fillId="20" borderId="27" xfId="0" applyFont="1" applyFill="1" applyBorder="1" applyAlignment="1">
      <alignment horizontal="center" vertical="center"/>
    </xf>
    <xf numFmtId="9" fontId="5" fillId="2" borderId="27" xfId="0" applyNumberFormat="1" applyFont="1" applyFill="1" applyBorder="1" applyAlignment="1">
      <alignment horizontal="center" vertical="center"/>
    </xf>
    <xf numFmtId="2" fontId="5" fillId="2" borderId="18" xfId="0" applyNumberFormat="1" applyFont="1" applyFill="1" applyBorder="1" applyAlignment="1">
      <alignment horizontal="center"/>
    </xf>
    <xf numFmtId="0" fontId="13" fillId="2" borderId="18" xfId="0" applyFont="1" applyFill="1" applyBorder="1" applyAlignment="1">
      <alignment horizontal="left" vertical="top"/>
    </xf>
    <xf numFmtId="0" fontId="5" fillId="21" borderId="18" xfId="0" applyFont="1" applyFill="1" applyBorder="1" applyAlignment="1">
      <alignment horizontal="center" vertical="center"/>
    </xf>
    <xf numFmtId="14" fontId="5" fillId="21" borderId="18" xfId="0" applyNumberFormat="1" applyFont="1" applyFill="1" applyBorder="1" applyAlignment="1">
      <alignment horizontal="left" vertical="center"/>
    </xf>
    <xf numFmtId="0" fontId="5" fillId="2" borderId="15" xfId="0" applyFont="1" applyFill="1" applyBorder="1" applyAlignment="1">
      <alignment horizontal="left"/>
    </xf>
    <xf numFmtId="0" fontId="5" fillId="2" borderId="15" xfId="0" applyFont="1" applyFill="1" applyBorder="1" applyAlignment="1">
      <alignment horizontal="left" vertical="center"/>
    </xf>
    <xf numFmtId="9" fontId="5" fillId="2" borderId="15" xfId="0" applyNumberFormat="1" applyFont="1" applyFill="1" applyBorder="1" applyAlignment="1">
      <alignment horizontal="center" vertical="center"/>
    </xf>
    <xf numFmtId="14" fontId="5" fillId="2" borderId="15" xfId="0" applyNumberFormat="1" applyFont="1" applyFill="1" applyBorder="1" applyAlignment="1">
      <alignment horizontal="left" vertical="center"/>
    </xf>
    <xf numFmtId="9" fontId="5" fillId="2" borderId="15" xfId="0" applyNumberFormat="1" applyFont="1" applyFill="1" applyBorder="1" applyAlignment="1">
      <alignment horizontal="center"/>
    </xf>
    <xf numFmtId="0" fontId="5" fillId="2" borderId="15" xfId="0" applyFont="1" applyFill="1" applyBorder="1" applyAlignment="1">
      <alignment horizontal="center" vertical="center"/>
    </xf>
    <xf numFmtId="0" fontId="5" fillId="2" borderId="1" xfId="0" applyFont="1" applyFill="1" applyBorder="1" applyAlignment="1">
      <alignment horizontal="center"/>
    </xf>
    <xf numFmtId="0" fontId="5" fillId="2" borderId="15" xfId="0" applyFont="1" applyFill="1" applyBorder="1" applyAlignment="1">
      <alignment horizontal="center"/>
    </xf>
    <xf numFmtId="0" fontId="5" fillId="2" borderId="11" xfId="0" applyFont="1" applyFill="1" applyBorder="1" applyAlignment="1">
      <alignment horizontal="left"/>
    </xf>
    <xf numFmtId="0" fontId="5" fillId="2" borderId="11" xfId="0" applyFont="1" applyFill="1" applyBorder="1" applyAlignment="1">
      <alignment horizontal="left" vertical="center"/>
    </xf>
    <xf numFmtId="0" fontId="5" fillId="2" borderId="24" xfId="0" applyFont="1" applyFill="1" applyBorder="1" applyAlignment="1">
      <alignment horizontal="center" vertical="center"/>
    </xf>
    <xf numFmtId="9" fontId="5" fillId="2" borderId="11" xfId="0" applyNumberFormat="1" applyFont="1" applyFill="1" applyBorder="1" applyAlignment="1">
      <alignment horizontal="center" vertical="center"/>
    </xf>
    <xf numFmtId="9" fontId="5" fillId="2" borderId="19" xfId="0" applyNumberFormat="1" applyFont="1" applyFill="1" applyBorder="1" applyAlignment="1">
      <alignment horizontal="center"/>
    </xf>
    <xf numFmtId="165" fontId="5" fillId="2" borderId="24" xfId="0" applyNumberFormat="1" applyFont="1" applyFill="1" applyBorder="1" applyAlignment="1">
      <alignment horizontal="center" vertical="center"/>
    </xf>
    <xf numFmtId="0" fontId="5" fillId="21" borderId="15" xfId="0" applyFont="1" applyFill="1" applyBorder="1" applyAlignment="1">
      <alignment vertical="center"/>
    </xf>
    <xf numFmtId="0" fontId="16" fillId="2" borderId="15" xfId="0" applyFont="1" applyFill="1" applyBorder="1" applyAlignment="1">
      <alignment horizontal="left"/>
    </xf>
    <xf numFmtId="0" fontId="13" fillId="2" borderId="15" xfId="0" applyFont="1" applyFill="1" applyBorder="1" applyAlignment="1">
      <alignment horizontal="left" vertical="center"/>
    </xf>
    <xf numFmtId="9" fontId="5" fillId="2" borderId="25" xfId="0" applyNumberFormat="1" applyFont="1" applyFill="1" applyBorder="1" applyAlignment="1">
      <alignment horizontal="center"/>
    </xf>
    <xf numFmtId="9" fontId="13" fillId="2" borderId="25" xfId="0" applyNumberFormat="1" applyFont="1" applyFill="1" applyBorder="1" applyAlignment="1">
      <alignment horizontal="center"/>
    </xf>
    <xf numFmtId="9" fontId="5" fillId="2" borderId="25" xfId="0" applyNumberFormat="1" applyFont="1" applyFill="1" applyBorder="1" applyAlignment="1">
      <alignment horizontal="center" vertical="center"/>
    </xf>
    <xf numFmtId="9" fontId="13" fillId="2" borderId="25" xfId="0" applyNumberFormat="1" applyFont="1" applyFill="1" applyBorder="1" applyAlignment="1">
      <alignment horizontal="center" vertical="center"/>
    </xf>
    <xf numFmtId="9" fontId="5" fillId="21" borderId="25" xfId="0" applyNumberFormat="1" applyFont="1" applyFill="1" applyBorder="1" applyAlignment="1">
      <alignment horizontal="center"/>
    </xf>
    <xf numFmtId="10" fontId="5" fillId="2" borderId="25" xfId="0" applyNumberFormat="1" applyFont="1" applyFill="1" applyBorder="1" applyAlignment="1">
      <alignment horizontal="center"/>
    </xf>
    <xf numFmtId="0" fontId="5" fillId="21" borderId="25" xfId="0" applyFont="1" applyFill="1" applyBorder="1" applyAlignment="1">
      <alignment horizontal="center"/>
    </xf>
    <xf numFmtId="9" fontId="5" fillId="2" borderId="26" xfId="0" applyNumberFormat="1" applyFont="1" applyFill="1" applyBorder="1" applyAlignment="1">
      <alignment horizontal="center"/>
    </xf>
    <xf numFmtId="0" fontId="5" fillId="2" borderId="26" xfId="0" applyFont="1" applyFill="1" applyBorder="1" applyAlignment="1">
      <alignment horizontal="center"/>
    </xf>
    <xf numFmtId="9" fontId="5" fillId="2" borderId="26" xfId="0" applyNumberFormat="1" applyFont="1" applyFill="1" applyBorder="1" applyAlignment="1">
      <alignment horizontal="center" vertical="center"/>
    </xf>
    <xf numFmtId="0" fontId="5" fillId="2" borderId="18" xfId="0" applyFont="1" applyFill="1" applyBorder="1" applyAlignment="1">
      <alignment vertical="center"/>
    </xf>
    <xf numFmtId="0" fontId="13" fillId="20" borderId="18" xfId="0" applyFont="1" applyFill="1" applyBorder="1" applyAlignment="1">
      <alignment horizontal="left" vertical="center"/>
    </xf>
    <xf numFmtId="9" fontId="5" fillId="2" borderId="18" xfId="0" applyNumberFormat="1" applyFont="1" applyFill="1" applyBorder="1" applyAlignment="1" applyProtection="1">
      <alignment horizontal="center"/>
      <protection locked="0"/>
    </xf>
    <xf numFmtId="0" fontId="5" fillId="21" borderId="18" xfId="0" applyFont="1" applyFill="1" applyBorder="1" applyAlignment="1" applyProtection="1">
      <alignment vertical="top"/>
      <protection locked="0"/>
    </xf>
    <xf numFmtId="0" fontId="13" fillId="2" borderId="18" xfId="0" applyFont="1" applyFill="1" applyBorder="1" applyAlignment="1" applyProtection="1">
      <alignment horizontal="left" vertical="center" wrapText="1"/>
      <protection locked="0"/>
    </xf>
    <xf numFmtId="0" fontId="61" fillId="15" borderId="1" xfId="0" applyFont="1" applyFill="1" applyBorder="1" applyAlignment="1">
      <alignment wrapText="1"/>
    </xf>
    <xf numFmtId="0" fontId="61" fillId="15" borderId="1" xfId="0" applyFont="1" applyFill="1" applyBorder="1"/>
    <xf numFmtId="0" fontId="57" fillId="15" borderId="1" xfId="0" applyFont="1" applyFill="1" applyBorder="1" applyAlignment="1">
      <alignment horizontal="center" vertical="center" wrapText="1"/>
    </xf>
    <xf numFmtId="0" fontId="57" fillId="15" borderId="20" xfId="0" applyFont="1" applyFill="1" applyBorder="1" applyAlignment="1">
      <alignment horizontal="center" vertical="center" wrapText="1"/>
    </xf>
    <xf numFmtId="0" fontId="61" fillId="15" borderId="28" xfId="0" applyFont="1" applyFill="1" applyBorder="1"/>
    <xf numFmtId="1" fontId="5" fillId="2" borderId="18" xfId="0" applyNumberFormat="1" applyFont="1" applyFill="1" applyBorder="1" applyAlignment="1" applyProtection="1">
      <alignment horizontal="center"/>
      <protection locked="0"/>
    </xf>
    <xf numFmtId="0" fontId="13" fillId="2" borderId="0" xfId="0" applyFont="1" applyFill="1" applyAlignment="1" applyProtection="1">
      <alignment horizontal="center"/>
      <protection locked="0"/>
    </xf>
    <xf numFmtId="9" fontId="13" fillId="2" borderId="18" xfId="0" applyNumberFormat="1" applyFont="1" applyFill="1" applyBorder="1" applyAlignment="1" applyProtection="1">
      <alignment horizontal="center"/>
      <protection locked="0"/>
    </xf>
    <xf numFmtId="0" fontId="5" fillId="21" borderId="18" xfId="0" applyFont="1" applyFill="1" applyBorder="1" applyAlignment="1" applyProtection="1">
      <alignment horizontal="center" vertical="top"/>
      <protection locked="0"/>
    </xf>
    <xf numFmtId="9" fontId="5" fillId="2" borderId="18" xfId="0" applyNumberFormat="1" applyFont="1" applyFill="1" applyBorder="1" applyAlignment="1" applyProtection="1">
      <alignment horizontal="center" vertical="center"/>
      <protection locked="0"/>
    </xf>
    <xf numFmtId="0" fontId="5" fillId="2" borderId="18" xfId="0" applyFont="1" applyFill="1" applyBorder="1" applyAlignment="1" applyProtection="1">
      <alignment horizontal="center" vertical="center"/>
      <protection locked="0"/>
    </xf>
    <xf numFmtId="0" fontId="13" fillId="16" borderId="18" xfId="0" applyFont="1" applyFill="1" applyBorder="1" applyAlignment="1">
      <alignment horizontal="left" vertical="center"/>
    </xf>
    <xf numFmtId="0" fontId="13" fillId="2" borderId="16" xfId="0" applyFont="1" applyFill="1" applyBorder="1" applyAlignment="1" applyProtection="1">
      <alignment horizontal="left" vertical="center"/>
      <protection locked="0"/>
    </xf>
    <xf numFmtId="9" fontId="5" fillId="2" borderId="15" xfId="0" applyNumberFormat="1" applyFont="1" applyFill="1" applyBorder="1" applyAlignment="1" applyProtection="1">
      <alignment horizontal="center"/>
      <protection locked="0"/>
    </xf>
    <xf numFmtId="0" fontId="4" fillId="0" borderId="0" xfId="0" applyFont="1" applyAlignment="1" applyProtection="1">
      <alignment vertical="center"/>
      <protection locked="0"/>
    </xf>
    <xf numFmtId="0" fontId="5" fillId="2" borderId="18" xfId="0" applyFont="1" applyFill="1" applyBorder="1" applyAlignment="1" applyProtection="1">
      <alignment vertical="center"/>
      <protection locked="0"/>
    </xf>
    <xf numFmtId="9" fontId="4" fillId="0" borderId="0" xfId="0" applyNumberFormat="1" applyFont="1" applyAlignment="1" applyProtection="1">
      <alignment horizontal="center" vertical="center"/>
      <protection locked="0"/>
    </xf>
    <xf numFmtId="0" fontId="5" fillId="21" borderId="18" xfId="0" applyFont="1" applyFill="1" applyBorder="1" applyAlignment="1" applyProtection="1">
      <alignment vertical="center"/>
      <protection locked="0"/>
    </xf>
    <xf numFmtId="0" fontId="5" fillId="21" borderId="18" xfId="0" applyFont="1" applyFill="1" applyBorder="1" applyAlignment="1" applyProtection="1">
      <alignment horizontal="center" vertical="center"/>
      <protection locked="0"/>
    </xf>
    <xf numFmtId="0" fontId="5" fillId="2" borderId="5" xfId="0" applyFont="1" applyFill="1" applyBorder="1" applyAlignment="1">
      <alignment horizontal="left" vertical="center"/>
    </xf>
    <xf numFmtId="0" fontId="5" fillId="2" borderId="21" xfId="0" applyFont="1" applyFill="1" applyBorder="1" applyAlignment="1">
      <alignment horizontal="left" vertical="center"/>
    </xf>
    <xf numFmtId="165" fontId="5" fillId="9" borderId="21" xfId="0" applyNumberFormat="1" applyFont="1" applyFill="1" applyBorder="1" applyAlignment="1">
      <alignment horizontal="left" vertical="center"/>
    </xf>
    <xf numFmtId="0" fontId="13" fillId="25" borderId="21" xfId="0" applyFont="1" applyFill="1" applyBorder="1" applyAlignment="1">
      <alignment horizontal="left" vertical="center"/>
    </xf>
    <xf numFmtId="0" fontId="5" fillId="9" borderId="21" xfId="0" applyFont="1" applyFill="1" applyBorder="1" applyAlignment="1" applyProtection="1">
      <alignment horizontal="left" vertical="center"/>
      <protection locked="0"/>
    </xf>
    <xf numFmtId="0" fontId="5" fillId="11" borderId="10" xfId="0" applyFont="1" applyFill="1" applyBorder="1" applyAlignment="1">
      <alignment horizontal="left" vertical="center"/>
    </xf>
    <xf numFmtId="0" fontId="5" fillId="2" borderId="18" xfId="0" applyFont="1" applyFill="1" applyBorder="1" applyProtection="1">
      <protection locked="0"/>
    </xf>
    <xf numFmtId="0" fontId="5" fillId="21" borderId="18" xfId="0" applyFont="1" applyFill="1" applyBorder="1"/>
    <xf numFmtId="0" fontId="5" fillId="21" borderId="18" xfId="0" applyFont="1" applyFill="1" applyBorder="1" applyProtection="1">
      <protection locked="0"/>
    </xf>
    <xf numFmtId="0" fontId="5" fillId="2" borderId="23" xfId="0" applyFont="1" applyFill="1" applyBorder="1"/>
    <xf numFmtId="0" fontId="5" fillId="2" borderId="18" xfId="0" applyFont="1" applyFill="1" applyBorder="1"/>
    <xf numFmtId="0" fontId="13" fillId="21" borderId="18" xfId="0" applyFont="1" applyFill="1" applyBorder="1" applyAlignment="1" applyProtection="1">
      <alignment horizontal="left"/>
      <protection locked="0"/>
    </xf>
    <xf numFmtId="0" fontId="13" fillId="21" borderId="18" xfId="0" applyFont="1" applyFill="1" applyBorder="1" applyAlignment="1" applyProtection="1">
      <alignment horizontal="left" vertical="center"/>
      <protection locked="0"/>
    </xf>
    <xf numFmtId="0" fontId="13" fillId="21" borderId="0" xfId="0" applyFont="1" applyFill="1" applyProtection="1">
      <protection locked="0"/>
    </xf>
    <xf numFmtId="0" fontId="60" fillId="2" borderId="18" xfId="0" applyFont="1" applyFill="1" applyBorder="1"/>
    <xf numFmtId="0" fontId="5" fillId="21" borderId="15" xfId="0" applyFont="1" applyFill="1" applyBorder="1"/>
    <xf numFmtId="165" fontId="5" fillId="2" borderId="18" xfId="0" applyNumberFormat="1" applyFont="1" applyFill="1" applyBorder="1" applyAlignment="1" applyProtection="1">
      <alignment horizontal="center"/>
      <protection locked="0"/>
    </xf>
    <xf numFmtId="9" fontId="5" fillId="2" borderId="18" xfId="1" applyFont="1" applyFill="1" applyBorder="1" applyAlignment="1" applyProtection="1">
      <alignment horizontal="center"/>
      <protection locked="0"/>
    </xf>
    <xf numFmtId="0" fontId="13" fillId="21" borderId="18" xfId="0" applyFont="1" applyFill="1" applyBorder="1" applyAlignment="1" applyProtection="1">
      <alignment vertical="center"/>
      <protection locked="0"/>
    </xf>
    <xf numFmtId="0" fontId="13" fillId="2" borderId="18" xfId="0" applyFont="1" applyFill="1" applyBorder="1" applyAlignment="1" applyProtection="1">
      <alignment vertical="center"/>
      <protection locked="0"/>
    </xf>
    <xf numFmtId="166" fontId="13" fillId="2" borderId="18" xfId="1" applyNumberFormat="1" applyFont="1" applyFill="1" applyBorder="1" applyAlignment="1" applyProtection="1">
      <alignment horizontal="center"/>
      <protection locked="0"/>
    </xf>
    <xf numFmtId="9" fontId="5" fillId="21" borderId="18" xfId="0" applyNumberFormat="1" applyFont="1" applyFill="1" applyBorder="1" applyAlignment="1" applyProtection="1">
      <alignment horizontal="center" vertical="center"/>
      <protection locked="0"/>
    </xf>
    <xf numFmtId="0" fontId="5" fillId="21" borderId="18" xfId="0" applyFont="1" applyFill="1" applyBorder="1" applyAlignment="1" applyProtection="1">
      <alignment horizontal="left"/>
      <protection locked="0"/>
    </xf>
    <xf numFmtId="0" fontId="3" fillId="0" borderId="0" xfId="3"/>
    <xf numFmtId="0" fontId="13" fillId="2" borderId="18" xfId="0" applyFont="1" applyFill="1" applyBorder="1" applyAlignment="1" applyProtection="1">
      <alignment horizontal="left" vertical="top"/>
      <protection locked="0"/>
    </xf>
    <xf numFmtId="0" fontId="13" fillId="20" borderId="18" xfId="0" applyFont="1" applyFill="1" applyBorder="1" applyAlignment="1" applyProtection="1">
      <alignment horizontal="left" vertical="top"/>
      <protection locked="0"/>
    </xf>
    <xf numFmtId="0" fontId="13" fillId="21" borderId="15" xfId="0" applyFont="1" applyFill="1" applyBorder="1" applyAlignment="1" applyProtection="1">
      <alignment horizontal="left"/>
      <protection locked="0"/>
    </xf>
    <xf numFmtId="41" fontId="0" fillId="0" borderId="0" xfId="0" applyNumberFormat="1"/>
    <xf numFmtId="0" fontId="13" fillId="20" borderId="18" xfId="0" applyFont="1" applyFill="1" applyBorder="1" applyProtection="1">
      <protection locked="0"/>
    </xf>
    <xf numFmtId="0" fontId="13" fillId="20" borderId="27" xfId="0" applyFont="1" applyFill="1" applyBorder="1" applyProtection="1">
      <protection locked="0"/>
    </xf>
    <xf numFmtId="0" fontId="13" fillId="0" borderId="44" xfId="0" applyFont="1" applyBorder="1" applyAlignment="1">
      <alignment horizontal="center" vertical="center"/>
    </xf>
    <xf numFmtId="0" fontId="13" fillId="26" borderId="1" xfId="0" applyFont="1" applyFill="1" applyBorder="1" applyAlignment="1">
      <alignment horizontal="center"/>
    </xf>
    <xf numFmtId="0" fontId="13" fillId="0" borderId="1" xfId="0" applyFont="1" applyBorder="1" applyAlignment="1">
      <alignment horizontal="center"/>
    </xf>
    <xf numFmtId="0" fontId="61" fillId="15" borderId="1" xfId="0" applyFont="1" applyFill="1" applyBorder="1" applyAlignment="1">
      <alignment horizontal="center"/>
    </xf>
    <xf numFmtId="0" fontId="13" fillId="15" borderId="1" xfId="0" applyFont="1" applyFill="1" applyBorder="1" applyAlignment="1">
      <alignment horizontal="center"/>
    </xf>
    <xf numFmtId="0" fontId="13" fillId="26" borderId="30" xfId="0" applyFont="1" applyFill="1" applyBorder="1" applyAlignment="1">
      <alignment horizontal="center"/>
    </xf>
    <xf numFmtId="10" fontId="62" fillId="0" borderId="45" xfId="1" applyNumberFormat="1" applyFont="1" applyFill="1" applyBorder="1" applyAlignment="1" applyProtection="1">
      <alignment horizontal="center" vertical="center"/>
      <protection locked="0"/>
    </xf>
    <xf numFmtId="9" fontId="62" fillId="0" borderId="45" xfId="1" applyFont="1" applyFill="1" applyBorder="1" applyAlignment="1" applyProtection="1">
      <alignment horizontal="center" vertical="center"/>
      <protection locked="0"/>
    </xf>
    <xf numFmtId="9" fontId="62" fillId="0" borderId="46" xfId="0" applyNumberFormat="1" applyFont="1" applyBorder="1" applyAlignment="1" applyProtection="1">
      <alignment horizontal="center" vertical="center"/>
      <protection locked="0"/>
    </xf>
    <xf numFmtId="0" fontId="39" fillId="0" borderId="0" xfId="0" applyFont="1" applyAlignment="1">
      <alignment horizontal="center" vertical="center"/>
    </xf>
    <xf numFmtId="0" fontId="39" fillId="0" borderId="45" xfId="0" applyFont="1" applyBorder="1" applyAlignment="1" applyProtection="1">
      <alignment horizontal="center" vertical="center"/>
      <protection locked="0"/>
    </xf>
    <xf numFmtId="9" fontId="39" fillId="0" borderId="45" xfId="0" applyNumberFormat="1" applyFont="1" applyBorder="1" applyAlignment="1" applyProtection="1">
      <alignment horizontal="center" vertical="center"/>
      <protection locked="0"/>
    </xf>
    <xf numFmtId="4" fontId="62" fillId="0" borderId="45" xfId="0" applyNumberFormat="1" applyFont="1" applyBorder="1" applyAlignment="1" applyProtection="1">
      <alignment horizontal="center" vertical="center"/>
      <protection locked="0"/>
    </xf>
    <xf numFmtId="0" fontId="62" fillId="0" borderId="45" xfId="0" applyFont="1" applyBorder="1" applyAlignment="1" applyProtection="1">
      <alignment horizontal="center" vertical="center"/>
      <protection locked="0"/>
    </xf>
    <xf numFmtId="0" fontId="62" fillId="0" borderId="0" xfId="19" applyFont="1" applyAlignment="1" applyProtection="1">
      <alignment horizontal="center" vertical="center"/>
      <protection locked="0"/>
    </xf>
    <xf numFmtId="0" fontId="39" fillId="0" borderId="0" xfId="19" applyFont="1" applyAlignment="1" applyProtection="1">
      <alignment horizontal="center" vertical="center"/>
      <protection locked="0"/>
    </xf>
    <xf numFmtId="3" fontId="62" fillId="0" borderId="46" xfId="0" applyNumberFormat="1" applyFont="1" applyBorder="1" applyAlignment="1" applyProtection="1">
      <alignment horizontal="center" vertical="center"/>
      <protection locked="0"/>
    </xf>
    <xf numFmtId="10" fontId="68" fillId="0" borderId="45" xfId="0" applyNumberFormat="1" applyFont="1" applyBorder="1" applyAlignment="1">
      <alignment horizontal="center" vertical="center"/>
    </xf>
    <xf numFmtId="10" fontId="62" fillId="0" borderId="0" xfId="19" applyNumberFormat="1" applyFont="1" applyAlignment="1" applyProtection="1">
      <alignment horizontal="center" vertical="center"/>
      <protection locked="0"/>
    </xf>
    <xf numFmtId="9" fontId="62" fillId="0" borderId="0" xfId="19" applyNumberFormat="1" applyFont="1" applyAlignment="1" applyProtection="1">
      <alignment horizontal="center" vertical="center"/>
      <protection locked="0"/>
    </xf>
    <xf numFmtId="10" fontId="62" fillId="0" borderId="46" xfId="19" applyNumberFormat="1" applyFont="1" applyBorder="1" applyAlignment="1" applyProtection="1">
      <alignment horizontal="center" vertical="center"/>
      <protection locked="0"/>
    </xf>
    <xf numFmtId="0" fontId="62" fillId="0" borderId="45" xfId="19" applyFont="1" applyBorder="1" applyAlignment="1" applyProtection="1">
      <alignment horizontal="center" vertical="center"/>
      <protection locked="0"/>
    </xf>
    <xf numFmtId="3" fontId="62" fillId="0" borderId="0" xfId="19" applyNumberFormat="1" applyFont="1" applyAlignment="1" applyProtection="1">
      <alignment horizontal="center" vertical="center"/>
      <protection locked="0"/>
    </xf>
    <xf numFmtId="0" fontId="62" fillId="0" borderId="46" xfId="19" applyFont="1" applyBorder="1" applyAlignment="1" applyProtection="1">
      <alignment horizontal="center" vertical="center"/>
      <protection locked="0"/>
    </xf>
    <xf numFmtId="0" fontId="62" fillId="0" borderId="45" xfId="0" applyFont="1" applyBorder="1" applyAlignment="1">
      <alignment horizontal="center" vertical="center"/>
    </xf>
    <xf numFmtId="9" fontId="62" fillId="0" borderId="46" xfId="19" applyNumberFormat="1" applyFont="1" applyBorder="1" applyAlignment="1" applyProtection="1">
      <alignment horizontal="center" vertical="center"/>
      <protection locked="0"/>
    </xf>
    <xf numFmtId="10" fontId="39" fillId="0" borderId="45" xfId="0" applyNumberFormat="1" applyFont="1" applyBorder="1" applyAlignment="1" applyProtection="1">
      <alignment horizontal="center" vertical="center"/>
      <protection locked="0"/>
    </xf>
    <xf numFmtId="10" fontId="66" fillId="0" borderId="45" xfId="19" applyNumberFormat="1" applyFont="1" applyBorder="1" applyAlignment="1" applyProtection="1">
      <alignment horizontal="center" vertical="center"/>
      <protection locked="0"/>
    </xf>
    <xf numFmtId="10" fontId="66" fillId="0" borderId="0" xfId="19" applyNumberFormat="1" applyFont="1" applyAlignment="1" applyProtection="1">
      <alignment horizontal="center" vertical="center"/>
      <protection locked="0"/>
    </xf>
    <xf numFmtId="0" fontId="66" fillId="0" borderId="0" xfId="19" applyFont="1" applyAlignment="1" applyProtection="1">
      <alignment horizontal="center" vertical="center"/>
      <protection locked="0"/>
    </xf>
    <xf numFmtId="165" fontId="66" fillId="0" borderId="0" xfId="19" applyNumberFormat="1" applyFont="1" applyAlignment="1" applyProtection="1">
      <alignment horizontal="center" vertical="center"/>
      <protection locked="0"/>
    </xf>
    <xf numFmtId="9" fontId="66" fillId="0" borderId="0" xfId="19" applyNumberFormat="1" applyFont="1" applyAlignment="1" applyProtection="1">
      <alignment horizontal="center" vertical="center"/>
      <protection locked="0"/>
    </xf>
    <xf numFmtId="10" fontId="66" fillId="0" borderId="46" xfId="19" applyNumberFormat="1" applyFont="1" applyBorder="1" applyAlignment="1" applyProtection="1">
      <alignment horizontal="center" vertical="center"/>
      <protection locked="0"/>
    </xf>
    <xf numFmtId="9" fontId="66" fillId="0" borderId="46" xfId="19" applyNumberFormat="1" applyFont="1" applyBorder="1" applyAlignment="1" applyProtection="1">
      <alignment horizontal="center" vertical="center"/>
      <protection locked="0"/>
    </xf>
    <xf numFmtId="167" fontId="40" fillId="0" borderId="45" xfId="0" applyNumberFormat="1" applyFont="1" applyBorder="1" applyAlignment="1" applyProtection="1">
      <alignment horizontal="center" vertical="center"/>
      <protection locked="0"/>
    </xf>
    <xf numFmtId="167" fontId="65" fillId="0" borderId="0" xfId="19" applyNumberFormat="1" applyFont="1" applyAlignment="1" applyProtection="1">
      <alignment horizontal="center" vertical="center"/>
      <protection locked="0"/>
    </xf>
    <xf numFmtId="3" fontId="65" fillId="0" borderId="0" xfId="19" applyNumberFormat="1" applyFont="1" applyAlignment="1" applyProtection="1">
      <alignment horizontal="center" vertical="center"/>
      <protection locked="0"/>
    </xf>
    <xf numFmtId="1" fontId="65" fillId="0" borderId="0" xfId="19" applyNumberFormat="1" applyFont="1" applyAlignment="1" applyProtection="1">
      <alignment horizontal="center" vertical="center"/>
      <protection locked="0"/>
    </xf>
    <xf numFmtId="0" fontId="65" fillId="0" borderId="0" xfId="19" applyFont="1" applyAlignment="1" applyProtection="1">
      <alignment horizontal="center" vertical="center"/>
      <protection locked="0"/>
    </xf>
    <xf numFmtId="3" fontId="65" fillId="0" borderId="46" xfId="19" applyNumberFormat="1" applyFont="1" applyBorder="1" applyAlignment="1" applyProtection="1">
      <alignment horizontal="center" vertical="center"/>
      <protection locked="0"/>
    </xf>
    <xf numFmtId="3" fontId="62" fillId="0" borderId="46" xfId="19" applyNumberFormat="1" applyFont="1" applyBorder="1" applyAlignment="1" applyProtection="1">
      <alignment horizontal="center" vertical="center"/>
      <protection locked="0"/>
    </xf>
    <xf numFmtId="2" fontId="62" fillId="0" borderId="0" xfId="19" applyNumberFormat="1" applyFont="1" applyAlignment="1" applyProtection="1">
      <alignment horizontal="center" vertical="center"/>
      <protection locked="0"/>
    </xf>
    <xf numFmtId="4" fontId="62" fillId="0" borderId="0" xfId="19" applyNumberFormat="1" applyFont="1" applyAlignment="1" applyProtection="1">
      <alignment horizontal="center" vertical="center"/>
      <protection locked="0"/>
    </xf>
    <xf numFmtId="2" fontId="62" fillId="0" borderId="46" xfId="19" applyNumberFormat="1" applyFont="1" applyBorder="1" applyAlignment="1" applyProtection="1">
      <alignment horizontal="center" vertical="center"/>
      <protection locked="0"/>
    </xf>
    <xf numFmtId="3" fontId="62" fillId="0" borderId="45" xfId="0" applyNumberFormat="1" applyFont="1" applyBorder="1" applyAlignment="1" applyProtection="1">
      <alignment horizontal="center" vertical="center"/>
      <protection locked="0"/>
    </xf>
    <xf numFmtId="3" fontId="69" fillId="0" borderId="45" xfId="0" applyNumberFormat="1" applyFont="1" applyBorder="1" applyAlignment="1" applyProtection="1">
      <alignment horizontal="center" vertical="center"/>
      <protection locked="0"/>
    </xf>
    <xf numFmtId="3" fontId="66" fillId="0" borderId="0" xfId="19" applyNumberFormat="1" applyFont="1" applyAlignment="1" applyProtection="1">
      <alignment horizontal="center" vertical="center"/>
      <protection locked="0"/>
    </xf>
    <xf numFmtId="2" fontId="62" fillId="0" borderId="45" xfId="0" applyNumberFormat="1" applyFont="1" applyBorder="1" applyAlignment="1" applyProtection="1">
      <alignment horizontal="center" vertical="center"/>
      <protection locked="0"/>
    </xf>
    <xf numFmtId="10" fontId="62" fillId="0" borderId="45" xfId="0" applyNumberFormat="1" applyFont="1" applyBorder="1" applyAlignment="1" applyProtection="1">
      <alignment horizontal="center" vertical="center"/>
      <protection locked="0"/>
    </xf>
    <xf numFmtId="3" fontId="67" fillId="0" borderId="0" xfId="19" applyNumberFormat="1" applyFont="1" applyAlignment="1" applyProtection="1">
      <alignment horizontal="center" vertical="center"/>
      <protection locked="0"/>
    </xf>
    <xf numFmtId="3" fontId="40" fillId="0" borderId="0" xfId="0" applyNumberFormat="1" applyFont="1" applyAlignment="1" applyProtection="1">
      <alignment horizontal="center" vertical="center"/>
      <protection locked="0"/>
    </xf>
    <xf numFmtId="0" fontId="70" fillId="0" borderId="0" xfId="0" applyFont="1" applyAlignment="1">
      <alignment horizontal="center" vertical="center"/>
    </xf>
    <xf numFmtId="0" fontId="3" fillId="17" borderId="20" xfId="3" applyFill="1" applyBorder="1" applyAlignment="1" applyProtection="1">
      <alignment vertical="center" wrapText="1"/>
      <protection locked="0"/>
    </xf>
    <xf numFmtId="0" fontId="3" fillId="0" borderId="20" xfId="3" applyBorder="1" applyAlignment="1" applyProtection="1">
      <alignment vertical="center" wrapText="1"/>
      <protection locked="0"/>
    </xf>
    <xf numFmtId="0" fontId="25" fillId="0" borderId="0" xfId="0" applyFont="1" applyAlignment="1" applyProtection="1">
      <alignment vertical="center"/>
      <protection hidden="1"/>
    </xf>
    <xf numFmtId="0" fontId="42" fillId="2" borderId="0" xfId="0" applyFont="1" applyFill="1" applyAlignment="1" applyProtection="1">
      <alignment vertical="center"/>
      <protection hidden="1"/>
    </xf>
    <xf numFmtId="0" fontId="41" fillId="2" borderId="0" xfId="0" applyFont="1" applyFill="1" applyAlignment="1" applyProtection="1">
      <alignment horizontal="center" vertical="center"/>
      <protection hidden="1"/>
    </xf>
    <xf numFmtId="0" fontId="42" fillId="2" borderId="0" xfId="0" applyFont="1" applyFill="1"/>
    <xf numFmtId="9" fontId="42" fillId="2" borderId="0" xfId="0" applyNumberFormat="1" applyFont="1" applyFill="1"/>
    <xf numFmtId="9" fontId="42" fillId="2" borderId="0" xfId="0" applyNumberFormat="1" applyFont="1" applyFill="1" applyAlignment="1" applyProtection="1">
      <alignment vertical="center"/>
      <protection hidden="1"/>
    </xf>
    <xf numFmtId="0" fontId="41" fillId="2" borderId="0" xfId="0" applyFont="1" applyFill="1" applyAlignment="1" applyProtection="1">
      <alignment vertical="center"/>
      <protection hidden="1"/>
    </xf>
    <xf numFmtId="0" fontId="41" fillId="0" borderId="0" xfId="0" applyFont="1" applyAlignment="1" applyProtection="1">
      <alignment horizontal="center" vertical="center" wrapText="1"/>
      <protection hidden="1"/>
    </xf>
    <xf numFmtId="0" fontId="9" fillId="0" borderId="22" xfId="0" applyFont="1" applyBorder="1" applyAlignment="1">
      <alignment horizontal="justify" vertical="center" wrapText="1"/>
    </xf>
    <xf numFmtId="0" fontId="9" fillId="0" borderId="38" xfId="0" applyFont="1" applyBorder="1" applyAlignment="1">
      <alignment horizontal="justify" vertical="center" wrapText="1"/>
    </xf>
    <xf numFmtId="0" fontId="9" fillId="2" borderId="37" xfId="0" applyFont="1" applyFill="1" applyBorder="1" applyAlignment="1" applyProtection="1">
      <alignment horizontal="left" vertical="top" wrapText="1"/>
      <protection hidden="1"/>
    </xf>
    <xf numFmtId="0" fontId="9" fillId="0" borderId="37" xfId="0" applyFont="1" applyBorder="1" applyAlignment="1">
      <alignment horizontal="justify" vertical="center" wrapText="1"/>
    </xf>
    <xf numFmtId="0" fontId="71" fillId="21" borderId="0" xfId="0" applyFont="1" applyFill="1" applyAlignment="1">
      <alignment wrapText="1"/>
    </xf>
    <xf numFmtId="0" fontId="9" fillId="0" borderId="41"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7" xfId="0" applyFont="1" applyBorder="1" applyAlignment="1" applyProtection="1">
      <alignment vertical="center"/>
      <protection hidden="1"/>
    </xf>
    <xf numFmtId="0" fontId="9" fillId="0" borderId="0" xfId="0" applyFont="1" applyAlignment="1">
      <alignment horizontal="center" vertical="center" wrapText="1"/>
    </xf>
    <xf numFmtId="0" fontId="9" fillId="0" borderId="11" xfId="0" applyFont="1" applyBorder="1" applyAlignment="1">
      <alignment horizontal="left" vertical="center" wrapText="1"/>
    </xf>
    <xf numFmtId="0" fontId="9" fillId="0" borderId="47" xfId="0" applyFont="1" applyBorder="1" applyAlignment="1">
      <alignment horizontal="left" vertical="center" wrapText="1"/>
    </xf>
    <xf numFmtId="9" fontId="6" fillId="0" borderId="37" xfId="1" applyFont="1" applyFill="1" applyBorder="1" applyAlignment="1" applyProtection="1">
      <alignment horizontal="center" vertical="center"/>
      <protection hidden="1"/>
    </xf>
    <xf numFmtId="0" fontId="9" fillId="2" borderId="40" xfId="0" applyFont="1" applyFill="1" applyBorder="1" applyAlignment="1" applyProtection="1">
      <alignment horizontal="center" vertical="center"/>
      <protection hidden="1"/>
    </xf>
    <xf numFmtId="0" fontId="9" fillId="0" borderId="40" xfId="0" applyFont="1" applyBorder="1" applyAlignment="1" applyProtection="1">
      <alignment horizontal="center" vertical="center"/>
      <protection hidden="1"/>
    </xf>
    <xf numFmtId="0" fontId="9" fillId="2" borderId="0" xfId="0" applyFont="1" applyFill="1" applyAlignment="1">
      <alignment horizontal="left" vertical="center" wrapText="1"/>
    </xf>
    <xf numFmtId="0" fontId="9" fillId="0" borderId="48" xfId="0" applyFont="1" applyBorder="1" applyAlignment="1">
      <alignment horizontal="left" vertical="center" wrapText="1"/>
    </xf>
    <xf numFmtId="0" fontId="9" fillId="21" borderId="40" xfId="0" applyFont="1" applyFill="1" applyBorder="1" applyAlignment="1">
      <alignment horizontal="left" vertical="center" wrapText="1"/>
    </xf>
    <xf numFmtId="0" fontId="9" fillId="17" borderId="37" xfId="0" applyFont="1" applyFill="1" applyBorder="1" applyAlignment="1">
      <alignment horizontal="center" vertical="center" wrapText="1"/>
    </xf>
    <xf numFmtId="9" fontId="74" fillId="0" borderId="22" xfId="1" applyFont="1" applyFill="1" applyBorder="1" applyAlignment="1" applyProtection="1">
      <alignment horizontal="left" vertical="center" wrapText="1"/>
      <protection hidden="1"/>
    </xf>
    <xf numFmtId="9" fontId="6" fillId="0" borderId="37" xfId="0" applyNumberFormat="1" applyFont="1" applyBorder="1" applyAlignment="1" applyProtection="1">
      <alignment horizontal="center" vertical="center" wrapText="1"/>
      <protection hidden="1"/>
    </xf>
    <xf numFmtId="14" fontId="6" fillId="2" borderId="37" xfId="1" applyNumberFormat="1" applyFont="1" applyFill="1" applyBorder="1" applyAlignment="1" applyProtection="1">
      <alignment horizontal="left" vertical="center" wrapText="1"/>
      <protection hidden="1"/>
    </xf>
    <xf numFmtId="43" fontId="6" fillId="2" borderId="37" xfId="6" applyFont="1" applyFill="1" applyBorder="1" applyAlignment="1" applyProtection="1">
      <alignment horizontal="center" vertical="center" wrapText="1"/>
      <protection hidden="1"/>
    </xf>
    <xf numFmtId="43" fontId="6" fillId="0" borderId="37" xfId="6" applyFont="1" applyFill="1" applyBorder="1" applyAlignment="1" applyProtection="1">
      <alignment horizontal="left" vertical="center" wrapText="1"/>
      <protection hidden="1"/>
    </xf>
    <xf numFmtId="0" fontId="12" fillId="0" borderId="37" xfId="0" applyFont="1" applyBorder="1" applyAlignment="1">
      <alignment vertical="center" wrapText="1"/>
    </xf>
    <xf numFmtId="9" fontId="12" fillId="0" borderId="37" xfId="0" applyNumberFormat="1" applyFont="1" applyBorder="1" applyAlignment="1">
      <alignment horizontal="center" vertical="center" wrapText="1"/>
    </xf>
    <xf numFmtId="168" fontId="6" fillId="0" borderId="1" xfId="0" applyNumberFormat="1" applyFont="1" applyBorder="1" applyAlignment="1" applyProtection="1">
      <alignment horizontal="center" vertical="center" wrapText="1"/>
      <protection hidden="1"/>
    </xf>
    <xf numFmtId="0" fontId="9" fillId="0" borderId="0" xfId="0" applyFont="1" applyAlignment="1">
      <alignment horizontal="center" vertical="center"/>
    </xf>
    <xf numFmtId="0" fontId="9" fillId="0" borderId="42" xfId="0" applyFont="1" applyBorder="1" applyAlignment="1">
      <alignment horizontal="center" vertical="center" wrapText="1"/>
    </xf>
    <xf numFmtId="0" fontId="9" fillId="0" borderId="42" xfId="0" applyFont="1" applyBorder="1" applyAlignment="1">
      <alignment horizontal="left" vertical="center" wrapText="1"/>
    </xf>
    <xf numFmtId="0" fontId="9" fillId="29" borderId="42" xfId="0" applyFont="1" applyFill="1" applyBorder="1" applyAlignment="1">
      <alignment horizontal="center" vertical="center"/>
    </xf>
    <xf numFmtId="0" fontId="9" fillId="29" borderId="42" xfId="0" applyFont="1" applyFill="1" applyBorder="1" applyAlignment="1">
      <alignment horizontal="center" vertical="center" wrapText="1"/>
    </xf>
    <xf numFmtId="0" fontId="9" fillId="29" borderId="42" xfId="0" applyFont="1" applyFill="1" applyBorder="1" applyAlignment="1">
      <alignment horizontal="left" vertical="center" wrapText="1"/>
    </xf>
    <xf numFmtId="0" fontId="9" fillId="0" borderId="42" xfId="0" applyFont="1" applyBorder="1" applyAlignment="1">
      <alignment horizontal="center" vertical="center"/>
    </xf>
    <xf numFmtId="0" fontId="9" fillId="0" borderId="49" xfId="0" applyFont="1" applyBorder="1" applyAlignment="1">
      <alignment horizontal="center" vertical="center" wrapText="1"/>
    </xf>
    <xf numFmtId="10" fontId="9" fillId="29" borderId="42" xfId="0" applyNumberFormat="1" applyFont="1" applyFill="1" applyBorder="1" applyAlignment="1">
      <alignment horizontal="center" vertical="center" wrapText="1"/>
    </xf>
    <xf numFmtId="9" fontId="9" fillId="29" borderId="42" xfId="0" applyNumberFormat="1" applyFont="1" applyFill="1" applyBorder="1" applyAlignment="1">
      <alignment horizontal="center" vertical="center" wrapText="1"/>
    </xf>
    <xf numFmtId="3" fontId="9" fillId="0" borderId="42" xfId="0" applyNumberFormat="1" applyFont="1" applyBorder="1" applyAlignment="1">
      <alignment horizontal="center" vertical="center" wrapText="1"/>
    </xf>
    <xf numFmtId="9" fontId="9" fillId="0" borderId="49" xfId="0" applyNumberFormat="1" applyFont="1" applyBorder="1" applyAlignment="1">
      <alignment horizontal="left" vertical="center" wrapText="1"/>
    </xf>
    <xf numFmtId="3" fontId="12" fillId="0" borderId="42" xfId="0" applyNumberFormat="1" applyFont="1" applyBorder="1" applyAlignment="1">
      <alignment horizontal="center" vertical="center" wrapText="1"/>
    </xf>
    <xf numFmtId="165" fontId="9" fillId="0" borderId="42" xfId="0" applyNumberFormat="1" applyFont="1" applyBorder="1" applyAlignment="1">
      <alignment horizontal="center" vertical="center" wrapText="1"/>
    </xf>
    <xf numFmtId="9" fontId="9" fillId="0" borderId="49" xfId="0" applyNumberFormat="1" applyFont="1" applyBorder="1" applyAlignment="1">
      <alignment horizontal="center" vertical="center" wrapText="1"/>
    </xf>
    <xf numFmtId="3" fontId="52" fillId="0" borderId="47" xfId="0" applyNumberFormat="1" applyFont="1" applyBorder="1" applyAlignment="1">
      <alignment horizontal="center" vertical="center" wrapText="1"/>
    </xf>
    <xf numFmtId="3" fontId="52" fillId="0" borderId="42" xfId="0" applyNumberFormat="1" applyFont="1" applyBorder="1" applyAlignment="1">
      <alignment horizontal="center" vertical="center" wrapText="1"/>
    </xf>
    <xf numFmtId="3" fontId="9" fillId="0" borderId="47" xfId="0" applyNumberFormat="1" applyFont="1" applyBorder="1" applyAlignment="1">
      <alignment horizontal="center" vertical="center" wrapText="1"/>
    </xf>
    <xf numFmtId="9" fontId="8" fillId="0" borderId="47" xfId="0" applyNumberFormat="1" applyFont="1" applyBorder="1" applyAlignment="1">
      <alignment horizontal="center" vertical="center" wrapText="1"/>
    </xf>
    <xf numFmtId="1" fontId="9" fillId="0" borderId="50" xfId="0" applyNumberFormat="1" applyFont="1" applyBorder="1" applyAlignment="1">
      <alignment horizontal="center" vertical="center" wrapText="1"/>
    </xf>
    <xf numFmtId="0" fontId="50" fillId="0" borderId="0" xfId="0" applyFont="1"/>
    <xf numFmtId="0" fontId="9" fillId="0" borderId="47" xfId="0" applyFont="1" applyBorder="1" applyAlignment="1">
      <alignment horizontal="center" vertical="center"/>
    </xf>
    <xf numFmtId="3" fontId="12" fillId="0" borderId="47" xfId="0" applyNumberFormat="1" applyFont="1" applyBorder="1" applyAlignment="1">
      <alignment horizontal="center" vertical="center" wrapText="1"/>
    </xf>
    <xf numFmtId="9" fontId="9" fillId="0" borderId="47" xfId="0" applyNumberFormat="1" applyFont="1" applyBorder="1" applyAlignment="1">
      <alignment horizontal="center" vertical="center" wrapText="1"/>
    </xf>
    <xf numFmtId="0" fontId="9" fillId="0" borderId="47" xfId="0" applyFont="1" applyBorder="1" applyAlignment="1">
      <alignment horizontal="center" vertical="center" wrapText="1"/>
    </xf>
    <xf numFmtId="3" fontId="9" fillId="0" borderId="42" xfId="0" applyNumberFormat="1" applyFont="1" applyBorder="1" applyAlignment="1">
      <alignment horizontal="left" vertical="center" wrapText="1"/>
    </xf>
    <xf numFmtId="14" fontId="6" fillId="0" borderId="48" xfId="1" applyNumberFormat="1" applyFont="1" applyFill="1" applyBorder="1" applyAlignment="1" applyProtection="1">
      <alignment horizontal="left" vertical="center" wrapText="1"/>
      <protection hidden="1"/>
    </xf>
    <xf numFmtId="0" fontId="9" fillId="2" borderId="17" xfId="0" applyFont="1" applyFill="1" applyBorder="1" applyAlignment="1" applyProtection="1">
      <alignment horizontal="center" vertical="center"/>
      <protection hidden="1"/>
    </xf>
    <xf numFmtId="14" fontId="9" fillId="2" borderId="37" xfId="1" applyNumberFormat="1" applyFont="1" applyFill="1" applyBorder="1" applyAlignment="1" applyProtection="1">
      <alignment horizontal="left" vertical="center" wrapText="1"/>
      <protection hidden="1"/>
    </xf>
    <xf numFmtId="9" fontId="9" fillId="2" borderId="37" xfId="1" applyFont="1" applyFill="1" applyBorder="1" applyAlignment="1" applyProtection="1">
      <alignment horizontal="justify" vertical="center" wrapText="1"/>
      <protection hidden="1"/>
    </xf>
    <xf numFmtId="9" fontId="6" fillId="2" borderId="37" xfId="1" applyFont="1" applyFill="1" applyBorder="1" applyAlignment="1" applyProtection="1">
      <alignment horizontal="justify" vertical="center" wrapText="1"/>
      <protection hidden="1"/>
    </xf>
    <xf numFmtId="14" fontId="9" fillId="0" borderId="42" xfId="0" applyNumberFormat="1" applyFont="1" applyBorder="1" applyAlignment="1">
      <alignment horizontal="center" vertical="center" wrapText="1"/>
    </xf>
    <xf numFmtId="3" fontId="3" fillId="0" borderId="17" xfId="1" applyNumberFormat="1" applyFont="1" applyFill="1" applyBorder="1" applyAlignment="1" applyProtection="1">
      <alignment horizontal="center" vertical="center" wrapText="1"/>
      <protection hidden="1"/>
    </xf>
    <xf numFmtId="9" fontId="3" fillId="0" borderId="37" xfId="1" applyFont="1" applyFill="1" applyBorder="1" applyAlignment="1" applyProtection="1">
      <alignment horizontal="center" vertical="center" wrapText="1"/>
      <protection hidden="1"/>
    </xf>
    <xf numFmtId="0" fontId="3" fillId="0" borderId="22" xfId="1" applyNumberFormat="1" applyFont="1" applyFill="1" applyBorder="1" applyAlignment="1" applyProtection="1">
      <alignment horizontal="justify" vertical="center" wrapText="1"/>
      <protection hidden="1"/>
    </xf>
    <xf numFmtId="0" fontId="3" fillId="0" borderId="37" xfId="0" applyFont="1" applyBorder="1" applyAlignment="1">
      <alignment horizontal="justify" vertical="center" wrapText="1"/>
    </xf>
    <xf numFmtId="3" fontId="3" fillId="0" borderId="37" xfId="1" applyNumberFormat="1" applyFont="1" applyFill="1" applyBorder="1" applyAlignment="1" applyProtection="1">
      <alignment horizontal="center" vertical="center" wrapText="1"/>
      <protection hidden="1"/>
    </xf>
    <xf numFmtId="3" fontId="77" fillId="0" borderId="37" xfId="1" applyNumberFormat="1" applyFont="1" applyFill="1" applyBorder="1" applyAlignment="1" applyProtection="1">
      <alignment horizontal="center" vertical="center" wrapText="1"/>
      <protection hidden="1"/>
    </xf>
    <xf numFmtId="9" fontId="77" fillId="0" borderId="37" xfId="1" applyFont="1" applyFill="1" applyBorder="1" applyAlignment="1" applyProtection="1">
      <alignment horizontal="center" vertical="center" wrapText="1"/>
      <protection hidden="1"/>
    </xf>
    <xf numFmtId="0" fontId="3" fillId="0" borderId="37" xfId="1" applyNumberFormat="1" applyFont="1" applyFill="1" applyBorder="1" applyAlignment="1" applyProtection="1">
      <alignment horizontal="justify" vertical="center" wrapText="1"/>
      <protection hidden="1"/>
    </xf>
    <xf numFmtId="3" fontId="77" fillId="0" borderId="17" xfId="1" applyNumberFormat="1" applyFont="1" applyFill="1" applyBorder="1" applyAlignment="1" applyProtection="1">
      <alignment horizontal="center" vertical="center" wrapText="1"/>
      <protection hidden="1"/>
    </xf>
    <xf numFmtId="3" fontId="3" fillId="0" borderId="42" xfId="0" applyNumberFormat="1" applyFont="1" applyBorder="1" applyAlignment="1">
      <alignment horizontal="center" vertical="center" wrapText="1"/>
    </xf>
    <xf numFmtId="3" fontId="3" fillId="2" borderId="42" xfId="0" applyNumberFormat="1" applyFont="1" applyFill="1" applyBorder="1" applyAlignment="1">
      <alignment horizontal="center" vertical="center" wrapText="1"/>
    </xf>
    <xf numFmtId="10" fontId="3" fillId="0" borderId="37" xfId="1" applyNumberFormat="1" applyFont="1" applyFill="1" applyBorder="1" applyAlignment="1" applyProtection="1">
      <alignment horizontal="center" vertical="center" wrapText="1"/>
      <protection hidden="1"/>
    </xf>
    <xf numFmtId="0" fontId="3" fillId="2" borderId="37" xfId="1" applyNumberFormat="1" applyFont="1" applyFill="1" applyBorder="1" applyAlignment="1" applyProtection="1">
      <alignment horizontal="justify" vertical="center" wrapText="1"/>
      <protection hidden="1"/>
    </xf>
    <xf numFmtId="3" fontId="44" fillId="0" borderId="42" xfId="0" applyNumberFormat="1" applyFont="1" applyBorder="1" applyAlignment="1">
      <alignment horizontal="center" vertical="center" wrapText="1"/>
    </xf>
    <xf numFmtId="9" fontId="44" fillId="0" borderId="42" xfId="0" applyNumberFormat="1" applyFont="1" applyBorder="1" applyAlignment="1">
      <alignment horizontal="center" vertical="center" wrapText="1"/>
    </xf>
    <xf numFmtId="0" fontId="9" fillId="0" borderId="49" xfId="0" applyFont="1" applyBorder="1" applyAlignment="1">
      <alignment horizontal="left" vertical="center" wrapText="1"/>
    </xf>
    <xf numFmtId="9" fontId="9" fillId="0" borderId="42" xfId="0" applyNumberFormat="1" applyFont="1" applyBorder="1" applyAlignment="1">
      <alignment horizontal="left" vertical="center" wrapText="1"/>
    </xf>
    <xf numFmtId="0" fontId="9" fillId="0" borderId="49" xfId="0" applyFont="1" applyBorder="1" applyAlignment="1">
      <alignment vertical="center" wrapText="1"/>
    </xf>
    <xf numFmtId="0" fontId="12" fillId="0" borderId="49" xfId="0" applyFont="1" applyBorder="1" applyAlignment="1">
      <alignment vertical="center" wrapText="1"/>
    </xf>
    <xf numFmtId="0" fontId="12" fillId="0" borderId="51" xfId="0" applyFont="1" applyBorder="1" applyAlignment="1">
      <alignment vertical="center" wrapText="1"/>
    </xf>
    <xf numFmtId="9" fontId="9" fillId="0" borderId="52" xfId="0" applyNumberFormat="1" applyFont="1" applyBorder="1" applyAlignment="1">
      <alignment horizontal="left" vertical="center" wrapText="1"/>
    </xf>
    <xf numFmtId="9" fontId="3" fillId="0" borderId="22" xfId="1" applyFont="1" applyFill="1" applyBorder="1" applyAlignment="1" applyProtection="1">
      <alignment horizontal="center" vertical="center" wrapText="1"/>
      <protection hidden="1"/>
    </xf>
    <xf numFmtId="9" fontId="3" fillId="0" borderId="37" xfId="1" applyFont="1" applyFill="1" applyBorder="1" applyAlignment="1" applyProtection="1">
      <alignment horizontal="justify" vertical="center" wrapText="1"/>
      <protection hidden="1"/>
    </xf>
    <xf numFmtId="9" fontId="9" fillId="0" borderId="49" xfId="0" applyNumberFormat="1" applyFont="1" applyBorder="1" applyAlignment="1">
      <alignment vertical="center" wrapText="1"/>
    </xf>
    <xf numFmtId="0" fontId="12" fillId="0" borderId="53" xfId="0" applyFont="1" applyBorder="1" applyAlignment="1">
      <alignment vertical="center" wrapText="1"/>
    </xf>
    <xf numFmtId="9" fontId="9" fillId="0" borderId="51" xfId="0" applyNumberFormat="1" applyFont="1" applyBorder="1" applyAlignment="1">
      <alignment horizontal="left" vertical="center" wrapText="1"/>
    </xf>
    <xf numFmtId="0" fontId="9" fillId="2" borderId="42" xfId="0" applyFont="1" applyFill="1" applyBorder="1" applyAlignment="1">
      <alignment horizontal="left" vertical="center" wrapText="1"/>
    </xf>
    <xf numFmtId="9" fontId="9" fillId="0" borderId="37" xfId="0" applyNumberFormat="1" applyFont="1" applyBorder="1" applyAlignment="1" applyProtection="1">
      <alignment horizontal="center" vertical="center" wrapText="1"/>
      <protection hidden="1"/>
    </xf>
    <xf numFmtId="9" fontId="3" fillId="0" borderId="1" xfId="1" applyFont="1" applyFill="1" applyBorder="1" applyAlignment="1" applyProtection="1">
      <alignment horizontal="justify" vertical="center" wrapText="1"/>
      <protection hidden="1"/>
    </xf>
    <xf numFmtId="9" fontId="9" fillId="0" borderId="42" xfId="0" applyNumberFormat="1" applyFont="1" applyBorder="1" applyAlignment="1">
      <alignment vertical="center" wrapText="1"/>
    </xf>
    <xf numFmtId="9" fontId="9" fillId="2" borderId="42" xfId="0" applyNumberFormat="1" applyFont="1" applyFill="1" applyBorder="1" applyAlignment="1">
      <alignment horizontal="center" vertical="center" wrapText="1"/>
    </xf>
    <xf numFmtId="3" fontId="58" fillId="0" borderId="37" xfId="1" applyNumberFormat="1" applyFont="1" applyFill="1" applyBorder="1" applyAlignment="1" applyProtection="1">
      <alignment horizontal="center" vertical="center" wrapText="1"/>
      <protection hidden="1"/>
    </xf>
    <xf numFmtId="3" fontId="58" fillId="0" borderId="17" xfId="1" applyNumberFormat="1" applyFont="1" applyFill="1" applyBorder="1" applyAlignment="1" applyProtection="1">
      <alignment horizontal="center" vertical="center" wrapText="1"/>
      <protection hidden="1"/>
    </xf>
    <xf numFmtId="9" fontId="58" fillId="0" borderId="37" xfId="1" applyFont="1" applyFill="1" applyBorder="1" applyAlignment="1" applyProtection="1">
      <alignment horizontal="center" vertical="center" wrapText="1"/>
      <protection hidden="1"/>
    </xf>
    <xf numFmtId="9" fontId="3" fillId="0" borderId="22" xfId="1" applyFont="1" applyFill="1" applyBorder="1" applyAlignment="1" applyProtection="1">
      <alignment horizontal="justify" vertical="center" wrapText="1"/>
      <protection hidden="1"/>
    </xf>
    <xf numFmtId="0" fontId="3" fillId="0" borderId="1" xfId="1" applyNumberFormat="1" applyFont="1" applyFill="1" applyBorder="1" applyAlignment="1" applyProtection="1">
      <alignment horizontal="justify" vertical="center" wrapText="1"/>
      <protection hidden="1"/>
    </xf>
    <xf numFmtId="0" fontId="3" fillId="0" borderId="40" xfId="0" applyFont="1" applyBorder="1" applyAlignment="1">
      <alignment horizontal="center" vertical="center" wrapText="1"/>
    </xf>
    <xf numFmtId="14" fontId="9" fillId="0" borderId="42" xfId="0" applyNumberFormat="1" applyFont="1" applyBorder="1" applyAlignment="1">
      <alignment horizontal="left" vertical="center" wrapText="1"/>
    </xf>
    <xf numFmtId="3" fontId="23" fillId="2" borderId="37" xfId="1" applyNumberFormat="1" applyFont="1" applyFill="1" applyBorder="1" applyAlignment="1" applyProtection="1">
      <alignment horizontal="left" vertical="center" wrapText="1"/>
      <protection hidden="1"/>
    </xf>
    <xf numFmtId="3" fontId="9" fillId="2" borderId="37" xfId="1" applyNumberFormat="1" applyFont="1" applyFill="1" applyBorder="1" applyAlignment="1" applyProtection="1">
      <alignment horizontal="left" vertical="center" wrapText="1"/>
      <protection hidden="1"/>
    </xf>
    <xf numFmtId="9" fontId="6" fillId="2" borderId="22" xfId="1" applyFont="1" applyFill="1" applyBorder="1" applyAlignment="1" applyProtection="1">
      <alignment vertical="center" wrapText="1"/>
      <protection hidden="1"/>
    </xf>
    <xf numFmtId="0" fontId="6" fillId="0" borderId="0" xfId="0" applyFont="1" applyAlignment="1" applyProtection="1">
      <alignment horizontal="left" vertical="center"/>
      <protection hidden="1"/>
    </xf>
    <xf numFmtId="9" fontId="6" fillId="0" borderId="0" xfId="1" applyFont="1" applyFill="1" applyAlignment="1" applyProtection="1">
      <alignment horizontal="center" vertical="center"/>
      <protection hidden="1"/>
    </xf>
    <xf numFmtId="9" fontId="41" fillId="2" borderId="0" xfId="0" applyNumberFormat="1" applyFont="1" applyFill="1"/>
    <xf numFmtId="9" fontId="6" fillId="2" borderId="0" xfId="0" applyNumberFormat="1" applyFont="1" applyFill="1" applyAlignment="1" applyProtection="1">
      <alignment horizontal="left" vertical="center"/>
      <protection hidden="1"/>
    </xf>
    <xf numFmtId="0" fontId="9" fillId="17" borderId="1" xfId="23" applyFont="1" applyFill="1" applyBorder="1" applyAlignment="1" applyProtection="1">
      <alignment vertical="center"/>
      <protection locked="0"/>
    </xf>
    <xf numFmtId="0" fontId="9" fillId="17" borderId="1" xfId="23" applyFont="1" applyFill="1" applyBorder="1" applyAlignment="1" applyProtection="1">
      <alignment horizontal="left" vertical="center"/>
      <protection locked="0"/>
    </xf>
    <xf numFmtId="0" fontId="78" fillId="2" borderId="0" xfId="23" applyFill="1" applyProtection="1">
      <protection locked="0"/>
    </xf>
    <xf numFmtId="0" fontId="78" fillId="0" borderId="0" xfId="23" applyProtection="1">
      <protection locked="0"/>
    </xf>
    <xf numFmtId="0" fontId="3" fillId="17" borderId="0" xfId="23" applyFont="1" applyFill="1" applyProtection="1">
      <protection locked="0"/>
    </xf>
    <xf numFmtId="0" fontId="21" fillId="17" borderId="0" xfId="23" applyFont="1" applyFill="1" applyAlignment="1" applyProtection="1">
      <alignment horizontal="center" vertical="top"/>
      <protection locked="0"/>
    </xf>
    <xf numFmtId="0" fontId="21" fillId="2" borderId="6" xfId="23" applyFont="1" applyFill="1" applyBorder="1"/>
    <xf numFmtId="0" fontId="78" fillId="2" borderId="0" xfId="23" applyFill="1"/>
    <xf numFmtId="0" fontId="3" fillId="2" borderId="0" xfId="23" applyFont="1" applyFill="1" applyProtection="1">
      <protection locked="0"/>
    </xf>
    <xf numFmtId="0" fontId="3" fillId="2" borderId="0" xfId="23" applyFont="1" applyFill="1" applyAlignment="1" applyProtection="1">
      <alignment vertical="center"/>
      <protection locked="0"/>
    </xf>
    <xf numFmtId="0" fontId="3" fillId="17" borderId="0" xfId="23" applyFont="1" applyFill="1" applyAlignment="1" applyProtection="1">
      <alignment vertical="center"/>
      <protection locked="0"/>
    </xf>
    <xf numFmtId="0" fontId="21" fillId="0" borderId="1" xfId="23" applyFont="1" applyBorder="1" applyAlignment="1" applyProtection="1">
      <alignment horizontal="center" vertical="center" wrapText="1"/>
      <protection locked="0"/>
    </xf>
    <xf numFmtId="0" fontId="21" fillId="2" borderId="1" xfId="23" applyFont="1" applyFill="1" applyBorder="1" applyAlignment="1" applyProtection="1">
      <alignment horizontal="center" vertical="center" wrapText="1"/>
      <protection locked="0"/>
    </xf>
    <xf numFmtId="0" fontId="21" fillId="17" borderId="1" xfId="23" applyFont="1" applyFill="1" applyBorder="1" applyAlignment="1" applyProtection="1">
      <alignment horizontal="center" vertical="center" wrapText="1"/>
      <protection locked="0"/>
    </xf>
    <xf numFmtId="0" fontId="21" fillId="3" borderId="1" xfId="23" applyFont="1" applyFill="1" applyBorder="1" applyAlignment="1" applyProtection="1">
      <alignment horizontal="center" vertical="center" wrapText="1"/>
      <protection locked="0"/>
    </xf>
    <xf numFmtId="0" fontId="3" fillId="17" borderId="1" xfId="23" applyFont="1" applyFill="1" applyBorder="1" applyAlignment="1" applyProtection="1">
      <alignment vertical="center" wrapText="1"/>
      <protection locked="0"/>
    </xf>
    <xf numFmtId="0" fontId="3" fillId="0" borderId="1" xfId="23" applyFont="1" applyBorder="1" applyAlignment="1" applyProtection="1">
      <alignment vertical="center" wrapText="1"/>
      <protection locked="0"/>
    </xf>
    <xf numFmtId="0" fontId="3" fillId="17" borderId="1" xfId="23" applyFont="1" applyFill="1" applyBorder="1" applyAlignment="1" applyProtection="1">
      <alignment vertical="center"/>
      <protection locked="0"/>
    </xf>
    <xf numFmtId="0" fontId="3" fillId="17" borderId="1" xfId="23" applyFont="1" applyFill="1" applyBorder="1" applyAlignment="1">
      <alignment vertical="center" wrapText="1"/>
    </xf>
    <xf numFmtId="0" fontId="3" fillId="28" borderId="1" xfId="23" applyFont="1" applyFill="1" applyBorder="1" applyAlignment="1">
      <alignment vertical="center"/>
    </xf>
    <xf numFmtId="0" fontId="3" fillId="17" borderId="1" xfId="23" applyFont="1" applyFill="1" applyBorder="1" applyAlignment="1" applyProtection="1">
      <alignment horizontal="justify" vertical="center" wrapText="1"/>
      <protection locked="0"/>
    </xf>
    <xf numFmtId="0" fontId="3" fillId="17" borderId="1" xfId="23" applyFont="1" applyFill="1" applyBorder="1" applyAlignment="1" applyProtection="1">
      <alignment horizontal="center" vertical="center" wrapText="1"/>
      <protection locked="0"/>
    </xf>
    <xf numFmtId="0" fontId="3" fillId="0" borderId="1" xfId="23" applyFont="1" applyBorder="1" applyAlignment="1" applyProtection="1">
      <alignment horizontal="center" vertical="center" wrapText="1"/>
      <protection locked="0"/>
    </xf>
    <xf numFmtId="9" fontId="3" fillId="0" borderId="1" xfId="23" applyNumberFormat="1" applyFont="1" applyBorder="1" applyAlignment="1" applyProtection="1">
      <alignment horizontal="center" vertical="center" wrapText="1"/>
      <protection locked="0"/>
    </xf>
    <xf numFmtId="14" fontId="3" fillId="17" borderId="1" xfId="23" applyNumberFormat="1" applyFont="1" applyFill="1" applyBorder="1" applyAlignment="1" applyProtection="1">
      <alignment horizontal="center" vertical="center" wrapText="1"/>
      <protection locked="0"/>
    </xf>
    <xf numFmtId="0" fontId="21" fillId="17" borderId="0" xfId="23" applyFont="1" applyFill="1" applyProtection="1">
      <protection locked="0"/>
    </xf>
    <xf numFmtId="0" fontId="3" fillId="17" borderId="20" xfId="23" applyFont="1" applyFill="1" applyBorder="1" applyAlignment="1" applyProtection="1">
      <alignment vertical="center" wrapText="1"/>
      <protection locked="0"/>
    </xf>
    <xf numFmtId="0" fontId="3" fillId="17" borderId="20" xfId="23" applyFont="1" applyFill="1" applyBorder="1" applyAlignment="1" applyProtection="1">
      <alignment horizontal="center" vertical="center"/>
      <protection locked="0"/>
    </xf>
    <xf numFmtId="0" fontId="3" fillId="17" borderId="20" xfId="23" applyFont="1" applyFill="1" applyBorder="1" applyAlignment="1" applyProtection="1">
      <alignment horizontal="center" vertical="center" wrapText="1"/>
      <protection locked="0"/>
    </xf>
    <xf numFmtId="0" fontId="3" fillId="17" borderId="20" xfId="23" applyFont="1" applyFill="1" applyBorder="1" applyAlignment="1">
      <alignment horizontal="center" vertical="center" wrapText="1"/>
    </xf>
    <xf numFmtId="0" fontId="3" fillId="28" borderId="20" xfId="23" applyFont="1" applyFill="1" applyBorder="1" applyAlignment="1">
      <alignment horizontal="center" vertical="center"/>
    </xf>
    <xf numFmtId="0" fontId="3" fillId="0" borderId="20" xfId="23" applyFont="1" applyBorder="1" applyAlignment="1" applyProtection="1">
      <alignment horizontal="center" vertical="center"/>
      <protection locked="0"/>
    </xf>
    <xf numFmtId="0" fontId="3" fillId="0" borderId="20" xfId="23" applyFont="1" applyBorder="1" applyAlignment="1" applyProtection="1">
      <alignment horizontal="center" vertical="center" wrapText="1"/>
      <protection locked="0"/>
    </xf>
    <xf numFmtId="9" fontId="3" fillId="0" borderId="20" xfId="23" applyNumberFormat="1" applyFont="1" applyBorder="1" applyAlignment="1" applyProtection="1">
      <alignment horizontal="center" vertical="center" wrapText="1"/>
      <protection locked="0"/>
    </xf>
    <xf numFmtId="14" fontId="3" fillId="17" borderId="20" xfId="23" applyNumberFormat="1" applyFont="1" applyFill="1" applyBorder="1" applyAlignment="1" applyProtection="1">
      <alignment horizontal="center" vertical="center" wrapText="1"/>
      <protection locked="0"/>
    </xf>
    <xf numFmtId="0" fontId="3" fillId="17" borderId="20" xfId="23" applyFont="1" applyFill="1" applyBorder="1" applyAlignment="1" applyProtection="1">
      <alignment vertical="center"/>
      <protection locked="0"/>
    </xf>
    <xf numFmtId="0" fontId="3" fillId="28" borderId="1" xfId="23" applyFont="1" applyFill="1" applyBorder="1" applyAlignment="1">
      <alignment horizontal="center" vertical="center"/>
    </xf>
    <xf numFmtId="0" fontId="3" fillId="0" borderId="20" xfId="23" applyFont="1" applyBorder="1" applyAlignment="1" applyProtection="1">
      <alignment vertical="center" wrapText="1"/>
      <protection locked="0"/>
    </xf>
    <xf numFmtId="0" fontId="3" fillId="17" borderId="20" xfId="23" applyFont="1" applyFill="1" applyBorder="1" applyAlignment="1" applyProtection="1">
      <alignment horizontal="justify" vertical="center" wrapText="1"/>
      <protection locked="0"/>
    </xf>
    <xf numFmtId="0" fontId="3" fillId="17" borderId="20" xfId="23" applyFont="1" applyFill="1" applyBorder="1" applyAlignment="1">
      <alignment vertical="center" wrapText="1"/>
    </xf>
    <xf numFmtId="9" fontId="3" fillId="17" borderId="20" xfId="23" applyNumberFormat="1" applyFont="1" applyFill="1" applyBorder="1" applyAlignment="1" applyProtection="1">
      <alignment vertical="center" wrapText="1"/>
      <protection locked="0"/>
    </xf>
    <xf numFmtId="0" fontId="3" fillId="17" borderId="20" xfId="23" applyFont="1" applyFill="1" applyBorder="1" applyAlignment="1" applyProtection="1">
      <alignment horizontal="left" vertical="center" wrapText="1"/>
      <protection locked="0"/>
    </xf>
    <xf numFmtId="0" fontId="23" fillId="17" borderId="20" xfId="23" applyFont="1" applyFill="1" applyBorder="1" applyAlignment="1" applyProtection="1">
      <alignment vertical="center" wrapText="1"/>
      <protection locked="0"/>
    </xf>
    <xf numFmtId="9" fontId="3" fillId="17" borderId="20" xfId="23" applyNumberFormat="1" applyFont="1" applyFill="1" applyBorder="1" applyAlignment="1" applyProtection="1">
      <alignment horizontal="center" vertical="center" wrapText="1"/>
      <protection locked="0"/>
    </xf>
    <xf numFmtId="14" fontId="3" fillId="17" borderId="20" xfId="23" applyNumberFormat="1" applyFont="1" applyFill="1" applyBorder="1" applyAlignment="1" applyProtection="1">
      <alignment horizontal="left" vertical="center" wrapText="1"/>
      <protection locked="0"/>
    </xf>
    <xf numFmtId="0" fontId="3" fillId="17" borderId="19" xfId="23" applyFont="1" applyFill="1" applyBorder="1" applyAlignment="1" applyProtection="1">
      <alignment vertical="center" wrapText="1"/>
      <protection locked="0"/>
    </xf>
    <xf numFmtId="9" fontId="3" fillId="0" borderId="20" xfId="9" applyFont="1" applyFill="1" applyBorder="1" applyAlignment="1" applyProtection="1">
      <alignment horizontal="center" vertical="center" wrapText="1"/>
      <protection locked="0"/>
    </xf>
    <xf numFmtId="1" fontId="3" fillId="17" borderId="20" xfId="23" applyNumberFormat="1" applyFont="1" applyFill="1" applyBorder="1" applyAlignment="1" applyProtection="1">
      <alignment horizontal="center" vertical="center" wrapText="1"/>
      <protection locked="0"/>
    </xf>
    <xf numFmtId="0" fontId="3" fillId="0" borderId="20" xfId="23" applyFont="1" applyBorder="1" applyAlignment="1" applyProtection="1">
      <alignment vertical="center"/>
      <protection locked="0"/>
    </xf>
    <xf numFmtId="0" fontId="23" fillId="17" borderId="1" xfId="23" applyFont="1" applyFill="1" applyBorder="1" applyAlignment="1" applyProtection="1">
      <alignment vertical="center" wrapText="1"/>
      <protection locked="0"/>
    </xf>
    <xf numFmtId="0" fontId="3" fillId="17" borderId="1" xfId="23" applyFont="1" applyFill="1" applyBorder="1" applyAlignment="1" applyProtection="1">
      <alignment horizontal="center" vertical="center"/>
      <protection locked="0"/>
    </xf>
    <xf numFmtId="0" fontId="3" fillId="17" borderId="1" xfId="23" applyFont="1" applyFill="1" applyBorder="1" applyAlignment="1" applyProtection="1">
      <alignment horizontal="left" vertical="center" wrapText="1"/>
      <protection locked="0"/>
    </xf>
    <xf numFmtId="0" fontId="3" fillId="0" borderId="1" xfId="23" applyFont="1" applyBorder="1" applyAlignment="1" applyProtection="1">
      <alignment vertical="center"/>
      <protection locked="0"/>
    </xf>
    <xf numFmtId="9" fontId="3" fillId="17" borderId="1" xfId="23" applyNumberFormat="1" applyFont="1" applyFill="1" applyBorder="1" applyAlignment="1" applyProtection="1">
      <alignment horizontal="center" vertical="center" wrapText="1"/>
      <protection locked="0"/>
    </xf>
    <xf numFmtId="0" fontId="23" fillId="17" borderId="1" xfId="23" applyFont="1" applyFill="1" applyBorder="1" applyAlignment="1" applyProtection="1">
      <alignment horizontal="center" vertical="center" wrapText="1"/>
      <protection locked="0"/>
    </xf>
    <xf numFmtId="0" fontId="23" fillId="17" borderId="20" xfId="23" applyFont="1" applyFill="1" applyBorder="1" applyAlignment="1" applyProtection="1">
      <alignment horizontal="center" vertical="center" wrapText="1"/>
      <protection locked="0"/>
    </xf>
    <xf numFmtId="0" fontId="23" fillId="17" borderId="20" xfId="23" applyFont="1" applyFill="1" applyBorder="1" applyAlignment="1" applyProtection="1">
      <alignment horizontal="justify" vertical="center" wrapText="1"/>
      <protection locked="0"/>
    </xf>
    <xf numFmtId="14" fontId="3" fillId="0" borderId="20" xfId="23" applyNumberFormat="1" applyFont="1" applyBorder="1" applyAlignment="1" applyProtection="1">
      <alignment horizontal="center" vertical="center" wrapText="1"/>
      <protection locked="0"/>
    </xf>
    <xf numFmtId="0" fontId="3" fillId="0" borderId="20" xfId="23" applyFont="1" applyBorder="1" applyAlignment="1" applyProtection="1">
      <alignment horizontal="justify" vertical="center" wrapText="1"/>
      <protection locked="0"/>
    </xf>
    <xf numFmtId="0" fontId="79" fillId="17" borderId="20" xfId="23" applyFont="1" applyFill="1" applyBorder="1" applyAlignment="1" applyProtection="1">
      <alignment horizontal="justify" vertical="center" wrapText="1"/>
      <protection locked="0"/>
    </xf>
    <xf numFmtId="0" fontId="3" fillId="17" borderId="20" xfId="23" applyFont="1" applyFill="1" applyBorder="1" applyAlignment="1">
      <alignment horizontal="left" vertical="center" wrapText="1"/>
    </xf>
    <xf numFmtId="0" fontId="3" fillId="0" borderId="20" xfId="23" applyFont="1" applyBorder="1" applyAlignment="1" applyProtection="1">
      <alignment horizontal="left" vertical="center" wrapText="1"/>
      <protection locked="0"/>
    </xf>
    <xf numFmtId="0" fontId="3" fillId="0" borderId="20" xfId="23" applyFont="1" applyBorder="1" applyAlignment="1" applyProtection="1">
      <alignment horizontal="left" vertical="center"/>
      <protection locked="0"/>
    </xf>
    <xf numFmtId="0" fontId="3" fillId="17" borderId="1" xfId="23" applyFont="1" applyFill="1" applyBorder="1" applyAlignment="1">
      <alignment horizontal="center" vertical="center" wrapText="1"/>
    </xf>
    <xf numFmtId="0" fontId="78" fillId="17" borderId="1" xfId="23" applyFill="1" applyBorder="1" applyAlignment="1">
      <alignment horizontal="center" vertical="center" wrapText="1"/>
    </xf>
    <xf numFmtId="0" fontId="3" fillId="2" borderId="20" xfId="23" applyFont="1" applyFill="1" applyBorder="1" applyAlignment="1">
      <alignment vertical="center" wrapText="1"/>
    </xf>
    <xf numFmtId="0" fontId="23" fillId="0" borderId="20" xfId="23" applyFont="1" applyBorder="1" applyAlignment="1" applyProtection="1">
      <alignment vertical="center" wrapText="1"/>
      <protection locked="0"/>
    </xf>
    <xf numFmtId="14" fontId="3" fillId="0" borderId="20" xfId="9" applyNumberFormat="1" applyFont="1" applyFill="1" applyBorder="1" applyAlignment="1" applyProtection="1">
      <alignment vertical="center" wrapText="1"/>
      <protection locked="0"/>
    </xf>
    <xf numFmtId="0" fontId="23" fillId="0" borderId="20" xfId="23" applyFont="1" applyBorder="1" applyAlignment="1" applyProtection="1">
      <alignment horizontal="center" vertical="center" wrapText="1"/>
      <protection locked="0"/>
    </xf>
    <xf numFmtId="0" fontId="3" fillId="0" borderId="1" xfId="23" applyFont="1" applyBorder="1" applyAlignment="1" applyProtection="1">
      <alignment horizontal="center" vertical="center"/>
      <protection locked="0"/>
    </xf>
    <xf numFmtId="9" fontId="3" fillId="17" borderId="20" xfId="9" applyFont="1" applyFill="1" applyBorder="1" applyAlignment="1" applyProtection="1">
      <alignment horizontal="left" vertical="center" wrapText="1"/>
      <protection locked="0"/>
    </xf>
    <xf numFmtId="0" fontId="23" fillId="2" borderId="20" xfId="23" applyFont="1" applyFill="1" applyBorder="1" applyAlignment="1" applyProtection="1">
      <alignment horizontal="justify" vertical="center" wrapText="1"/>
      <protection locked="0"/>
    </xf>
    <xf numFmtId="9" fontId="3" fillId="2" borderId="20" xfId="23" applyNumberFormat="1" applyFont="1" applyFill="1" applyBorder="1" applyAlignment="1" applyProtection="1">
      <alignment vertical="center" wrapText="1"/>
      <protection locked="0"/>
    </xf>
    <xf numFmtId="14" fontId="23" fillId="17" borderId="20" xfId="23" applyNumberFormat="1" applyFont="1" applyFill="1" applyBorder="1" applyAlignment="1" applyProtection="1">
      <alignment horizontal="center" vertical="center" wrapText="1"/>
      <protection locked="0"/>
    </xf>
    <xf numFmtId="0" fontId="3" fillId="0" borderId="20" xfId="21" applyFont="1" applyFill="1" applyBorder="1" applyAlignment="1" applyProtection="1">
      <alignment horizontal="left" vertical="center" wrapText="1"/>
      <protection locked="0"/>
    </xf>
    <xf numFmtId="14" fontId="3" fillId="17" borderId="20" xfId="9" applyNumberFormat="1" applyFont="1" applyFill="1" applyBorder="1" applyAlignment="1" applyProtection="1">
      <alignment horizontal="justify" vertical="center" wrapText="1"/>
      <protection locked="0"/>
    </xf>
    <xf numFmtId="9" fontId="3" fillId="17" borderId="20" xfId="9" applyFont="1" applyFill="1" applyBorder="1" applyAlignment="1" applyProtection="1">
      <alignment horizontal="justify" vertical="center" wrapText="1"/>
      <protection locked="0"/>
    </xf>
    <xf numFmtId="9" fontId="23" fillId="2" borderId="20" xfId="23" applyNumberFormat="1" applyFont="1" applyFill="1" applyBorder="1" applyAlignment="1" applyProtection="1">
      <alignment vertical="center" wrapText="1"/>
      <protection locked="0"/>
    </xf>
    <xf numFmtId="0" fontId="3" fillId="0" borderId="20" xfId="21" applyFont="1" applyFill="1" applyBorder="1" applyAlignment="1" applyProtection="1">
      <alignment vertical="center" wrapText="1"/>
      <protection locked="0"/>
    </xf>
    <xf numFmtId="0" fontId="23" fillId="0" borderId="20" xfId="23" applyFont="1" applyBorder="1" applyAlignment="1" applyProtection="1">
      <alignment horizontal="justify" vertical="center" wrapText="1"/>
      <protection locked="0"/>
    </xf>
    <xf numFmtId="9" fontId="23" fillId="0" borderId="20" xfId="23" applyNumberFormat="1" applyFont="1" applyBorder="1" applyAlignment="1" applyProtection="1">
      <alignment vertical="center" wrapText="1"/>
      <protection locked="0"/>
    </xf>
    <xf numFmtId="14" fontId="23" fillId="0" borderId="20" xfId="23" applyNumberFormat="1" applyFont="1" applyBorder="1" applyAlignment="1" applyProtection="1">
      <alignment horizontal="center" vertical="center" wrapText="1"/>
      <protection locked="0"/>
    </xf>
    <xf numFmtId="9" fontId="3" fillId="0" borderId="20" xfId="23" applyNumberFormat="1" applyFont="1" applyBorder="1" applyAlignment="1" applyProtection="1">
      <alignment vertical="center" wrapText="1"/>
      <protection locked="0"/>
    </xf>
    <xf numFmtId="0" fontId="3" fillId="0" borderId="20" xfId="22" applyFont="1" applyFill="1" applyBorder="1" applyAlignment="1" applyProtection="1">
      <alignment vertical="center" wrapText="1"/>
      <protection locked="0"/>
    </xf>
    <xf numFmtId="0" fontId="3" fillId="24" borderId="1" xfId="23" applyFont="1" applyFill="1" applyBorder="1" applyAlignment="1">
      <alignment vertical="center" wrapText="1"/>
    </xf>
    <xf numFmtId="0" fontId="3" fillId="0" borderId="0" xfId="23" applyFont="1" applyAlignment="1">
      <alignment vertical="center" wrapText="1"/>
    </xf>
    <xf numFmtId="0" fontId="3" fillId="2" borderId="1" xfId="23" applyFont="1" applyFill="1" applyBorder="1" applyAlignment="1" applyProtection="1">
      <alignment vertical="center" wrapText="1"/>
      <protection locked="0"/>
    </xf>
    <xf numFmtId="9" fontId="3" fillId="2" borderId="1" xfId="9" applyFont="1" applyFill="1" applyBorder="1" applyAlignment="1" applyProtection="1">
      <alignment horizontal="left" vertical="center" wrapText="1"/>
      <protection hidden="1"/>
    </xf>
    <xf numFmtId="0" fontId="3" fillId="0" borderId="1" xfId="23" applyFont="1" applyBorder="1" applyAlignment="1">
      <alignment vertical="center" wrapText="1"/>
    </xf>
    <xf numFmtId="0" fontId="3" fillId="21" borderId="1" xfId="23" applyFont="1" applyFill="1" applyBorder="1" applyAlignment="1">
      <alignment vertical="center" wrapText="1"/>
    </xf>
    <xf numFmtId="0" fontId="3" fillId="23" borderId="1" xfId="23" applyFont="1" applyFill="1" applyBorder="1" applyAlignment="1">
      <alignment vertical="center"/>
    </xf>
    <xf numFmtId="14" fontId="3" fillId="0" borderId="1" xfId="9" applyNumberFormat="1" applyFont="1" applyFill="1" applyBorder="1" applyAlignment="1" applyProtection="1">
      <alignment vertical="center" wrapText="1"/>
      <protection locked="0"/>
    </xf>
    <xf numFmtId="9" fontId="3" fillId="0" borderId="1" xfId="9" applyFont="1" applyFill="1" applyBorder="1" applyAlignment="1" applyProtection="1">
      <alignment vertical="center" wrapText="1"/>
      <protection locked="0"/>
    </xf>
    <xf numFmtId="14" fontId="3" fillId="0" borderId="20" xfId="9" applyNumberFormat="1" applyFont="1" applyFill="1" applyBorder="1" applyAlignment="1" applyProtection="1">
      <alignment horizontal="center" vertical="center" wrapText="1"/>
      <protection locked="0"/>
    </xf>
    <xf numFmtId="0" fontId="3" fillId="0" borderId="1" xfId="23" applyFont="1" applyBorder="1" applyAlignment="1" applyProtection="1">
      <alignment horizontal="justify" vertical="top" wrapText="1"/>
      <protection locked="0"/>
    </xf>
    <xf numFmtId="0" fontId="3" fillId="0" borderId="1" xfId="23" applyFont="1" applyBorder="1" applyAlignment="1" applyProtection="1">
      <alignment horizontal="justify" vertical="center" wrapText="1"/>
      <protection locked="0"/>
    </xf>
    <xf numFmtId="0" fontId="3" fillId="0" borderId="19" xfId="23" applyFont="1" applyBorder="1" applyAlignment="1" applyProtection="1">
      <alignment vertical="center" wrapText="1"/>
      <protection locked="0"/>
    </xf>
    <xf numFmtId="0" fontId="0" fillId="0" borderId="0" xfId="0" applyAlignment="1">
      <alignment horizont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5" fillId="2" borderId="8" xfId="0" applyFont="1" applyFill="1" applyBorder="1" applyAlignment="1" applyProtection="1">
      <alignment horizontal="left" vertical="center"/>
      <protection locked="0"/>
    </xf>
    <xf numFmtId="0" fontId="5" fillId="2" borderId="9" xfId="0" applyFont="1" applyFill="1" applyBorder="1" applyAlignment="1" applyProtection="1">
      <alignment horizontal="left" vertical="center"/>
      <protection locked="0"/>
    </xf>
    <xf numFmtId="0" fontId="5" fillId="2" borderId="10" xfId="0" applyFont="1" applyFill="1" applyBorder="1" applyAlignment="1" applyProtection="1">
      <alignment horizontal="left" vertical="center"/>
      <protection locked="0"/>
    </xf>
    <xf numFmtId="0" fontId="5" fillId="2" borderId="5" xfId="0" applyFont="1" applyFill="1" applyBorder="1" applyAlignment="1" applyProtection="1">
      <alignment horizontal="left" vertical="center"/>
      <protection locked="0"/>
    </xf>
    <xf numFmtId="0" fontId="5" fillId="2" borderId="12" xfId="0" applyFont="1" applyFill="1" applyBorder="1" applyAlignment="1" applyProtection="1">
      <alignment horizontal="left" vertical="center"/>
      <protection locked="0"/>
    </xf>
    <xf numFmtId="0" fontId="5" fillId="2" borderId="13" xfId="0" applyFont="1" applyFill="1" applyBorder="1" applyAlignment="1" applyProtection="1">
      <alignment horizontal="left" vertical="center"/>
      <protection locked="0"/>
    </xf>
    <xf numFmtId="0" fontId="4" fillId="4" borderId="1" xfId="0" applyFont="1" applyFill="1" applyBorder="1" applyAlignment="1">
      <alignment horizontal="center" vertical="center"/>
    </xf>
    <xf numFmtId="0" fontId="5" fillId="8" borderId="8" xfId="0" applyFont="1" applyFill="1" applyBorder="1" applyAlignment="1" applyProtection="1">
      <alignment horizontal="center" vertical="center"/>
      <protection locked="0"/>
    </xf>
    <xf numFmtId="0" fontId="5" fillId="8" borderId="7" xfId="0" applyFont="1" applyFill="1" applyBorder="1" applyAlignment="1" applyProtection="1">
      <alignment horizontal="center" vertical="center"/>
      <protection locked="0"/>
    </xf>
    <xf numFmtId="0" fontId="5" fillId="8" borderId="9" xfId="0" applyFont="1" applyFill="1" applyBorder="1" applyAlignment="1" applyProtection="1">
      <alignment horizontal="center" vertical="center"/>
      <protection locked="0"/>
    </xf>
    <xf numFmtId="0" fontId="5" fillId="8" borderId="10" xfId="0" applyFont="1" applyFill="1" applyBorder="1" applyAlignment="1" applyProtection="1">
      <alignment horizontal="center" vertical="center"/>
      <protection locked="0"/>
    </xf>
    <xf numFmtId="0" fontId="5" fillId="8" borderId="0" xfId="0" applyFont="1" applyFill="1" applyAlignment="1" applyProtection="1">
      <alignment horizontal="center" vertical="center"/>
      <protection locked="0"/>
    </xf>
    <xf numFmtId="0" fontId="5" fillId="8" borderId="5" xfId="0" applyFont="1" applyFill="1" applyBorder="1" applyAlignment="1" applyProtection="1">
      <alignment horizontal="center" vertical="center"/>
      <protection locked="0"/>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13" fillId="0" borderId="4" xfId="0" applyFont="1" applyBorder="1" applyAlignment="1" applyProtection="1">
      <alignment horizontal="left" vertical="center"/>
      <protection locked="0"/>
    </xf>
    <xf numFmtId="165" fontId="5" fillId="0" borderId="4" xfId="0" applyNumberFormat="1" applyFont="1" applyBorder="1" applyAlignment="1" applyProtection="1">
      <alignment horizontal="center" vertical="center"/>
      <protection locked="0"/>
    </xf>
    <xf numFmtId="0" fontId="13" fillId="21" borderId="4" xfId="0" applyFont="1" applyFill="1" applyBorder="1" applyAlignment="1" applyProtection="1">
      <alignment vertical="center"/>
      <protection locked="0"/>
    </xf>
    <xf numFmtId="0" fontId="5" fillId="0" borderId="4" xfId="0" applyFont="1" applyBorder="1" applyAlignment="1" applyProtection="1">
      <alignment horizontal="center" vertical="center"/>
      <protection locked="0"/>
    </xf>
    <xf numFmtId="0" fontId="5" fillId="0" borderId="4" xfId="0" applyFont="1" applyBorder="1" applyAlignment="1" applyProtection="1">
      <alignment vertical="center"/>
      <protection locked="0"/>
    </xf>
    <xf numFmtId="0" fontId="5" fillId="0" borderId="2" xfId="0" applyFont="1" applyBorder="1" applyAlignment="1" applyProtection="1">
      <alignment horizontal="left" vertical="center"/>
      <protection locked="0"/>
    </xf>
    <xf numFmtId="0" fontId="11" fillId="0" borderId="3" xfId="0" applyFont="1" applyBorder="1" applyAlignment="1" applyProtection="1">
      <alignment horizontal="left" vertical="center"/>
      <protection locked="0"/>
    </xf>
    <xf numFmtId="0" fontId="11" fillId="0" borderId="4" xfId="0"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165" fontId="11" fillId="0" borderId="4" xfId="0" applyNumberFormat="1" applyFont="1" applyBorder="1" applyAlignment="1" applyProtection="1">
      <alignment horizontal="center" vertical="center"/>
      <protection locked="0"/>
    </xf>
    <xf numFmtId="0" fontId="17" fillId="21" borderId="4" xfId="0" applyFont="1" applyFill="1" applyBorder="1" applyAlignment="1" applyProtection="1">
      <alignment vertical="center"/>
      <protection locked="0"/>
    </xf>
    <xf numFmtId="0" fontId="11" fillId="0" borderId="4" xfId="0" applyFont="1" applyBorder="1" applyAlignment="1" applyProtection="1">
      <alignment horizontal="center" vertical="center"/>
      <protection locked="0"/>
    </xf>
    <xf numFmtId="0" fontId="11" fillId="0" borderId="4" xfId="0" applyFont="1" applyBorder="1" applyAlignment="1" applyProtection="1">
      <alignment vertical="center"/>
      <protection locked="0"/>
    </xf>
    <xf numFmtId="0" fontId="11" fillId="0" borderId="2" xfId="0" applyFont="1" applyBorder="1" applyAlignment="1" applyProtection="1">
      <alignment horizontal="left" vertical="center"/>
      <protection locked="0"/>
    </xf>
    <xf numFmtId="0" fontId="5" fillId="8" borderId="1" xfId="0" applyFont="1" applyFill="1" applyBorder="1" applyAlignment="1" applyProtection="1">
      <alignment horizontal="center" vertical="center"/>
      <protection locked="0"/>
    </xf>
    <xf numFmtId="0" fontId="5" fillId="8" borderId="1" xfId="0" applyFont="1" applyFill="1" applyBorder="1" applyAlignment="1" applyProtection="1">
      <alignment horizontal="left" vertical="center"/>
      <protection locked="0"/>
    </xf>
    <xf numFmtId="0" fontId="13" fillId="8" borderId="1" xfId="0" applyFont="1" applyFill="1" applyBorder="1" applyAlignment="1" applyProtection="1">
      <alignment horizontal="center" vertical="center"/>
      <protection locked="0"/>
    </xf>
    <xf numFmtId="165" fontId="5" fillId="8" borderId="1" xfId="0" applyNumberFormat="1" applyFont="1" applyFill="1" applyBorder="1" applyAlignment="1" applyProtection="1">
      <alignment horizontal="center" vertical="center"/>
      <protection locked="0"/>
    </xf>
    <xf numFmtId="0" fontId="13" fillId="21" borderId="1" xfId="0" applyFont="1" applyFill="1" applyBorder="1" applyAlignment="1" applyProtection="1">
      <alignment vertical="center"/>
      <protection locked="0"/>
    </xf>
    <xf numFmtId="0" fontId="5" fillId="8" borderId="1" xfId="0" applyFont="1" applyFill="1" applyBorder="1" applyAlignment="1" applyProtection="1">
      <alignment vertical="center"/>
      <protection locked="0"/>
    </xf>
    <xf numFmtId="0" fontId="5" fillId="8" borderId="19" xfId="0" applyFont="1" applyFill="1" applyBorder="1" applyAlignment="1" applyProtection="1">
      <alignment horizontal="center" vertical="center"/>
      <protection locked="0"/>
    </xf>
    <xf numFmtId="0" fontId="5" fillId="10" borderId="19" xfId="0" applyFont="1" applyFill="1" applyBorder="1" applyAlignment="1" applyProtection="1">
      <alignment horizontal="center" vertical="center"/>
      <protection locked="0"/>
    </xf>
    <xf numFmtId="0" fontId="5" fillId="9" borderId="19" xfId="0" applyFont="1" applyFill="1" applyBorder="1" applyAlignment="1" applyProtection="1">
      <alignment horizontal="center" vertical="center"/>
      <protection locked="0"/>
    </xf>
    <xf numFmtId="0" fontId="5" fillId="9" borderId="19" xfId="0" applyFont="1" applyFill="1" applyBorder="1" applyAlignment="1" applyProtection="1">
      <alignment horizontal="left" vertical="center"/>
      <protection locked="0"/>
    </xf>
    <xf numFmtId="0" fontId="13" fillId="9" borderId="19" xfId="0" applyFont="1" applyFill="1" applyBorder="1" applyAlignment="1" applyProtection="1">
      <alignment horizontal="center" vertical="center"/>
      <protection locked="0"/>
    </xf>
    <xf numFmtId="165" fontId="5" fillId="9" borderId="19" xfId="0" applyNumberFormat="1" applyFont="1" applyFill="1" applyBorder="1" applyAlignment="1" applyProtection="1">
      <alignment horizontal="center" vertical="center"/>
      <protection locked="0"/>
    </xf>
    <xf numFmtId="0" fontId="13" fillId="21" borderId="19" xfId="0" applyFont="1" applyFill="1" applyBorder="1" applyAlignment="1" applyProtection="1">
      <alignment vertical="center"/>
      <protection locked="0"/>
    </xf>
    <xf numFmtId="0" fontId="5" fillId="9" borderId="19" xfId="0" applyFont="1" applyFill="1" applyBorder="1" applyAlignment="1" applyProtection="1">
      <alignment vertical="center"/>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7" xfId="0" applyFont="1" applyFill="1" applyBorder="1" applyAlignment="1" applyProtection="1">
      <alignment horizontal="left" vertical="center"/>
      <protection locked="0"/>
    </xf>
    <xf numFmtId="0" fontId="13" fillId="2" borderId="7" xfId="0" applyFont="1" applyFill="1" applyBorder="1" applyAlignment="1" applyProtection="1">
      <alignment horizontal="center" vertical="center"/>
      <protection locked="0"/>
    </xf>
    <xf numFmtId="165" fontId="5" fillId="2" borderId="7" xfId="0" applyNumberFormat="1" applyFont="1" applyFill="1" applyBorder="1" applyAlignment="1" applyProtection="1">
      <alignment horizontal="center" vertical="center"/>
      <protection locked="0"/>
    </xf>
    <xf numFmtId="0" fontId="13" fillId="21" borderId="7" xfId="0"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0" xfId="0" applyFont="1" applyFill="1" applyAlignment="1" applyProtection="1">
      <alignment horizontal="left" vertical="center"/>
      <protection locked="0"/>
    </xf>
    <xf numFmtId="0" fontId="13" fillId="2" borderId="0" xfId="0" applyFont="1" applyFill="1" applyAlignment="1" applyProtection="1">
      <alignment horizontal="center" vertical="center"/>
      <protection locked="0"/>
    </xf>
    <xf numFmtId="165" fontId="5" fillId="2" borderId="0" xfId="0" applyNumberFormat="1" applyFont="1" applyFill="1" applyAlignment="1" applyProtection="1">
      <alignment horizontal="center" vertical="center"/>
      <protection locked="0"/>
    </xf>
    <xf numFmtId="0" fontId="13" fillId="21"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5" fillId="2" borderId="6" xfId="0" applyFont="1" applyFill="1" applyBorder="1" applyAlignment="1" applyProtection="1">
      <alignment horizontal="left" vertical="center"/>
      <protection locked="0"/>
    </xf>
    <xf numFmtId="0" fontId="13" fillId="2" borderId="6" xfId="0" applyFont="1" applyFill="1" applyBorder="1" applyAlignment="1" applyProtection="1">
      <alignment horizontal="center" vertical="center"/>
      <protection locked="0"/>
    </xf>
    <xf numFmtId="165" fontId="5" fillId="2" borderId="6" xfId="0" applyNumberFormat="1" applyFont="1" applyFill="1" applyBorder="1" applyAlignment="1" applyProtection="1">
      <alignment horizontal="center" vertical="center"/>
      <protection locked="0"/>
    </xf>
    <xf numFmtId="0" fontId="13" fillId="21" borderId="6"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5" fillId="2" borderId="3"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5" fillId="9" borderId="1" xfId="0" applyFont="1" applyFill="1" applyBorder="1" applyAlignment="1" applyProtection="1">
      <alignment horizontal="center" vertical="center"/>
      <protection locked="0"/>
    </xf>
    <xf numFmtId="0" fontId="25" fillId="11" borderId="41" xfId="0" applyFont="1" applyFill="1" applyBorder="1" applyAlignment="1" applyProtection="1">
      <alignment horizontal="center" vertical="center" wrapText="1"/>
      <protection hidden="1"/>
    </xf>
    <xf numFmtId="0" fontId="25" fillId="11" borderId="17" xfId="0" applyFont="1" applyFill="1" applyBorder="1" applyAlignment="1" applyProtection="1">
      <alignment horizontal="center" vertical="center" wrapText="1"/>
      <protection hidden="1"/>
    </xf>
    <xf numFmtId="0" fontId="25" fillId="11" borderId="22" xfId="0" applyFont="1" applyFill="1" applyBorder="1" applyAlignment="1" applyProtection="1">
      <alignment horizontal="center" vertical="center" wrapText="1"/>
      <protection hidden="1"/>
    </xf>
    <xf numFmtId="0" fontId="4" fillId="11" borderId="8" xfId="0" applyFont="1" applyFill="1" applyBorder="1" applyAlignment="1" applyProtection="1">
      <alignment horizontal="center" vertical="center" wrapText="1"/>
      <protection hidden="1"/>
    </xf>
    <xf numFmtId="0" fontId="4" fillId="11" borderId="7" xfId="0" applyFont="1" applyFill="1" applyBorder="1" applyAlignment="1" applyProtection="1">
      <alignment horizontal="center" vertical="center" wrapText="1"/>
      <protection hidden="1"/>
    </xf>
    <xf numFmtId="0" fontId="4" fillId="11" borderId="9" xfId="0" applyFont="1" applyFill="1" applyBorder="1" applyAlignment="1" applyProtection="1">
      <alignment horizontal="center" vertical="center" wrapText="1"/>
      <protection hidden="1"/>
    </xf>
    <xf numFmtId="0" fontId="4" fillId="11" borderId="12" xfId="0" applyFont="1" applyFill="1" applyBorder="1" applyAlignment="1" applyProtection="1">
      <alignment horizontal="center" vertical="center" wrapText="1"/>
      <protection hidden="1"/>
    </xf>
    <xf numFmtId="0" fontId="4" fillId="11" borderId="6" xfId="0" applyFont="1" applyFill="1" applyBorder="1" applyAlignment="1" applyProtection="1">
      <alignment horizontal="center" vertical="center" wrapText="1"/>
      <protection hidden="1"/>
    </xf>
    <xf numFmtId="0" fontId="4" fillId="11" borderId="13" xfId="0" applyFont="1" applyFill="1" applyBorder="1" applyAlignment="1" applyProtection="1">
      <alignment horizontal="center" vertical="center" wrapText="1"/>
      <protection hidden="1"/>
    </xf>
    <xf numFmtId="0" fontId="4" fillId="11" borderId="1" xfId="0" applyFont="1" applyFill="1" applyBorder="1" applyAlignment="1" applyProtection="1">
      <alignment horizontal="center" vertical="center" wrapText="1"/>
      <protection hidden="1"/>
    </xf>
    <xf numFmtId="0" fontId="25" fillId="19" borderId="37" xfId="0" applyFont="1" applyFill="1" applyBorder="1" applyAlignment="1" applyProtection="1">
      <alignment horizontal="center" vertical="center" wrapText="1"/>
      <protection hidden="1"/>
    </xf>
    <xf numFmtId="0" fontId="25" fillId="19" borderId="41" xfId="0" applyFont="1" applyFill="1" applyBorder="1" applyAlignment="1" applyProtection="1">
      <alignment horizontal="center" vertical="center" wrapText="1"/>
      <protection hidden="1"/>
    </xf>
    <xf numFmtId="0" fontId="41" fillId="2" borderId="36" xfId="0" applyFont="1" applyFill="1" applyBorder="1" applyAlignment="1" applyProtection="1">
      <alignment horizontal="left" vertical="center"/>
      <protection hidden="1"/>
    </xf>
    <xf numFmtId="0" fontId="41" fillId="2" borderId="15" xfId="0" applyFont="1" applyFill="1" applyBorder="1" applyAlignment="1" applyProtection="1">
      <alignment horizontal="left" vertical="center"/>
      <protection hidden="1"/>
    </xf>
    <xf numFmtId="0" fontId="41" fillId="2" borderId="38" xfId="0" applyFont="1" applyFill="1" applyBorder="1" applyAlignment="1" applyProtection="1">
      <alignment horizontal="left" vertical="center"/>
      <protection hidden="1"/>
    </xf>
    <xf numFmtId="0" fontId="41" fillId="2" borderId="39" xfId="0" applyFont="1" applyFill="1" applyBorder="1" applyAlignment="1" applyProtection="1">
      <alignment horizontal="left" vertical="center"/>
      <protection hidden="1"/>
    </xf>
    <xf numFmtId="0" fontId="25" fillId="2" borderId="22" xfId="0" applyFont="1" applyFill="1" applyBorder="1" applyAlignment="1" applyProtection="1">
      <alignment horizontal="center" vertical="center"/>
      <protection hidden="1"/>
    </xf>
    <xf numFmtId="0" fontId="25" fillId="2" borderId="17" xfId="0" applyFont="1" applyFill="1" applyBorder="1" applyAlignment="1" applyProtection="1">
      <alignment horizontal="center" vertical="center"/>
      <protection hidden="1"/>
    </xf>
    <xf numFmtId="0" fontId="25" fillId="2" borderId="11" xfId="0" applyFont="1" applyFill="1" applyBorder="1" applyAlignment="1" applyProtection="1">
      <alignment horizontal="center" vertical="center"/>
      <protection hidden="1"/>
    </xf>
    <xf numFmtId="0" fontId="25" fillId="2" borderId="40" xfId="0" applyFont="1" applyFill="1" applyBorder="1" applyAlignment="1" applyProtection="1">
      <alignment horizontal="center" vertical="center"/>
      <protection hidden="1"/>
    </xf>
    <xf numFmtId="0" fontId="25" fillId="2" borderId="22" xfId="0" applyFont="1" applyFill="1" applyBorder="1" applyAlignment="1" applyProtection="1">
      <alignment horizontal="center" vertical="center" wrapText="1"/>
      <protection hidden="1"/>
    </xf>
    <xf numFmtId="0" fontId="25" fillId="2" borderId="17" xfId="0" applyFont="1" applyFill="1" applyBorder="1" applyAlignment="1" applyProtection="1">
      <alignment horizontal="center" vertical="center" wrapText="1"/>
      <protection hidden="1"/>
    </xf>
    <xf numFmtId="0" fontId="25" fillId="18" borderId="22" xfId="0" applyFont="1" applyFill="1" applyBorder="1" applyAlignment="1" applyProtection="1">
      <alignment horizontal="center" vertical="center" wrapText="1"/>
      <protection hidden="1"/>
    </xf>
    <xf numFmtId="0" fontId="25" fillId="18" borderId="41" xfId="0" applyFont="1" applyFill="1" applyBorder="1" applyAlignment="1" applyProtection="1">
      <alignment horizontal="center" vertical="center" wrapText="1"/>
      <protection hidden="1"/>
    </xf>
    <xf numFmtId="0" fontId="4" fillId="19" borderId="22" xfId="0" applyFont="1" applyFill="1" applyBorder="1" applyAlignment="1" applyProtection="1">
      <alignment horizontal="center" vertical="center" wrapText="1"/>
      <protection hidden="1"/>
    </xf>
    <xf numFmtId="0" fontId="4" fillId="19" borderId="41" xfId="0" applyFont="1" applyFill="1" applyBorder="1" applyAlignment="1" applyProtection="1">
      <alignment horizontal="center" vertical="center" wrapText="1"/>
      <protection hidden="1"/>
    </xf>
    <xf numFmtId="0" fontId="4" fillId="19" borderId="17" xfId="0" applyFont="1" applyFill="1" applyBorder="1" applyAlignment="1" applyProtection="1">
      <alignment horizontal="center" vertical="center" wrapText="1"/>
      <protection hidden="1"/>
    </xf>
    <xf numFmtId="0" fontId="41" fillId="2" borderId="8" xfId="0" applyFont="1" applyFill="1" applyBorder="1" applyAlignment="1">
      <alignment horizontal="center"/>
    </xf>
    <xf numFmtId="0" fontId="41" fillId="2" borderId="9" xfId="0" applyFont="1" applyFill="1" applyBorder="1" applyAlignment="1">
      <alignment horizontal="center"/>
    </xf>
    <xf numFmtId="0" fontId="41" fillId="2" borderId="10" xfId="0" applyFont="1" applyFill="1" applyBorder="1" applyAlignment="1">
      <alignment horizontal="center"/>
    </xf>
    <xf numFmtId="0" fontId="41" fillId="2" borderId="5" xfId="0" applyFont="1" applyFill="1" applyBorder="1" applyAlignment="1">
      <alignment horizontal="center"/>
    </xf>
    <xf numFmtId="0" fontId="41" fillId="2" borderId="12" xfId="0" applyFont="1" applyFill="1" applyBorder="1" applyAlignment="1">
      <alignment horizontal="center"/>
    </xf>
    <xf numFmtId="0" fontId="41" fillId="2" borderId="13" xfId="0" applyFont="1" applyFill="1" applyBorder="1" applyAlignment="1">
      <alignment horizontal="center"/>
    </xf>
    <xf numFmtId="0" fontId="9" fillId="2" borderId="1" xfId="0" applyFont="1" applyFill="1" applyBorder="1" applyAlignment="1">
      <alignment horizontal="center" vertical="center" wrapText="1"/>
    </xf>
    <xf numFmtId="0" fontId="9" fillId="2" borderId="3" xfId="4" applyFont="1" applyFill="1" applyBorder="1" applyAlignment="1">
      <alignment horizontal="left" vertical="center" wrapText="1"/>
    </xf>
    <xf numFmtId="0" fontId="9" fillId="2" borderId="4" xfId="4" applyFont="1" applyFill="1" applyBorder="1" applyAlignment="1">
      <alignment horizontal="left" vertical="center" wrapText="1"/>
    </xf>
    <xf numFmtId="0" fontId="9" fillId="2" borderId="2" xfId="4" applyFont="1" applyFill="1" applyBorder="1" applyAlignment="1">
      <alignment horizontal="left" vertical="center" wrapText="1"/>
    </xf>
    <xf numFmtId="0" fontId="0" fillId="0" borderId="1" xfId="0" applyBorder="1" applyAlignment="1">
      <alignment horizontal="center"/>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41" fontId="33" fillId="11" borderId="1" xfId="7" applyFont="1" applyFill="1" applyBorder="1" applyAlignment="1">
      <alignment horizontal="center"/>
    </xf>
    <xf numFmtId="0" fontId="23" fillId="0" borderId="1" xfId="0" applyFont="1" applyBorder="1" applyAlignment="1">
      <alignment horizontal="center"/>
    </xf>
    <xf numFmtId="0" fontId="3" fillId="28" borderId="19" xfId="23" applyFont="1" applyFill="1" applyBorder="1" applyAlignment="1">
      <alignment horizontal="center" vertical="center"/>
    </xf>
    <xf numFmtId="0" fontId="3" fillId="28" borderId="21" xfId="23" applyFont="1" applyFill="1" applyBorder="1" applyAlignment="1">
      <alignment horizontal="center" vertical="center"/>
    </xf>
    <xf numFmtId="0" fontId="3" fillId="28" borderId="20" xfId="23" applyFont="1" applyFill="1" applyBorder="1" applyAlignment="1">
      <alignment horizontal="center" vertical="center"/>
    </xf>
    <xf numFmtId="0" fontId="3" fillId="0" borderId="19" xfId="23" applyFont="1" applyBorder="1" applyAlignment="1" applyProtection="1">
      <alignment horizontal="center" vertical="center"/>
      <protection locked="0"/>
    </xf>
    <xf numFmtId="0" fontId="3" fillId="0" borderId="21" xfId="23" applyFont="1" applyBorder="1" applyAlignment="1" applyProtection="1">
      <alignment horizontal="center" vertical="center"/>
      <protection locked="0"/>
    </xf>
    <xf numFmtId="0" fontId="3" fillId="0" borderId="20" xfId="23" applyFont="1" applyBorder="1" applyAlignment="1" applyProtection="1">
      <alignment horizontal="center" vertical="center"/>
      <protection locked="0"/>
    </xf>
    <xf numFmtId="0" fontId="3" fillId="17" borderId="19" xfId="23" applyFont="1" applyFill="1" applyBorder="1" applyAlignment="1" applyProtection="1">
      <alignment horizontal="center" vertical="center" wrapText="1"/>
      <protection locked="0"/>
    </xf>
    <xf numFmtId="0" fontId="3" fillId="17" borderId="21" xfId="23" applyFont="1" applyFill="1" applyBorder="1" applyAlignment="1" applyProtection="1">
      <alignment horizontal="center" vertical="center" wrapText="1"/>
      <protection locked="0"/>
    </xf>
    <xf numFmtId="0" fontId="3" fillId="17" borderId="20" xfId="23" applyFont="1" applyFill="1" applyBorder="1" applyAlignment="1" applyProtection="1">
      <alignment horizontal="center" vertical="center" wrapText="1"/>
      <protection locked="0"/>
    </xf>
    <xf numFmtId="0" fontId="3" fillId="17" borderId="19" xfId="23" applyFont="1" applyFill="1" applyBorder="1" applyAlignment="1">
      <alignment horizontal="left" vertical="center" wrapText="1"/>
    </xf>
    <xf numFmtId="0" fontId="3" fillId="17" borderId="21" xfId="23" applyFont="1" applyFill="1" applyBorder="1" applyAlignment="1">
      <alignment horizontal="left" vertical="center" wrapText="1"/>
    </xf>
    <xf numFmtId="0" fontId="3" fillId="17" borderId="20" xfId="23" applyFont="1" applyFill="1" applyBorder="1" applyAlignment="1">
      <alignment horizontal="left" vertical="center" wrapText="1"/>
    </xf>
    <xf numFmtId="0" fontId="3" fillId="17" borderId="19" xfId="23" applyFont="1" applyFill="1" applyBorder="1" applyAlignment="1" applyProtection="1">
      <alignment horizontal="left" vertical="center" wrapText="1"/>
      <protection locked="0"/>
    </xf>
    <xf numFmtId="0" fontId="3" fillId="17" borderId="21" xfId="23" applyFont="1" applyFill="1" applyBorder="1" applyAlignment="1" applyProtection="1">
      <alignment horizontal="left" vertical="center" wrapText="1"/>
      <protection locked="0"/>
    </xf>
    <xf numFmtId="0" fontId="3" fillId="17" borderId="20" xfId="23" applyFont="1" applyFill="1" applyBorder="1" applyAlignment="1" applyProtection="1">
      <alignment horizontal="left" vertical="center" wrapText="1"/>
      <protection locked="0"/>
    </xf>
    <xf numFmtId="0" fontId="3" fillId="0" borderId="19" xfId="23" applyFont="1" applyBorder="1" applyAlignment="1" applyProtection="1">
      <alignment horizontal="center" vertical="center" wrapText="1"/>
      <protection locked="0"/>
    </xf>
    <xf numFmtId="0" fontId="3" fillId="0" borderId="21" xfId="23" applyFont="1" applyBorder="1" applyAlignment="1" applyProtection="1">
      <alignment horizontal="center" vertical="center" wrapText="1"/>
      <protection locked="0"/>
    </xf>
    <xf numFmtId="0" fontId="3" fillId="0" borderId="20" xfId="23" applyFont="1" applyBorder="1" applyAlignment="1" applyProtection="1">
      <alignment horizontal="center" vertical="center" wrapText="1"/>
      <protection locked="0"/>
    </xf>
    <xf numFmtId="0" fontId="3" fillId="17" borderId="19" xfId="23" applyFont="1" applyFill="1" applyBorder="1" applyAlignment="1" applyProtection="1">
      <alignment vertical="center" wrapText="1"/>
      <protection locked="0"/>
    </xf>
    <xf numFmtId="0" fontId="3" fillId="17" borderId="21" xfId="23" applyFont="1" applyFill="1" applyBorder="1" applyAlignment="1" applyProtection="1">
      <alignment vertical="center" wrapText="1"/>
      <protection locked="0"/>
    </xf>
    <xf numFmtId="0" fontId="3" fillId="17" borderId="20" xfId="23" applyFont="1" applyFill="1" applyBorder="1" applyAlignment="1" applyProtection="1">
      <alignment vertical="center" wrapText="1"/>
      <protection locked="0"/>
    </xf>
    <xf numFmtId="0" fontId="3" fillId="0" borderId="19" xfId="23" applyFont="1" applyBorder="1" applyAlignment="1" applyProtection="1">
      <alignment horizontal="left" vertical="center" wrapText="1"/>
      <protection locked="0"/>
    </xf>
    <xf numFmtId="0" fontId="3" fillId="0" borderId="21" xfId="23" applyFont="1" applyBorder="1" applyAlignment="1" applyProtection="1">
      <alignment horizontal="left" vertical="center" wrapText="1"/>
      <protection locked="0"/>
    </xf>
    <xf numFmtId="0" fontId="3" fillId="0" borderId="20" xfId="23" applyFont="1" applyBorder="1" applyAlignment="1" applyProtection="1">
      <alignment horizontal="left" vertical="center" wrapText="1"/>
      <protection locked="0"/>
    </xf>
    <xf numFmtId="0" fontId="3" fillId="17" borderId="19" xfId="23" applyFont="1" applyFill="1" applyBorder="1" applyAlignment="1" applyProtection="1">
      <alignment horizontal="center" vertical="center"/>
      <protection locked="0"/>
    </xf>
    <xf numFmtId="0" fontId="3" fillId="17" borderId="20" xfId="23" applyFont="1" applyFill="1" applyBorder="1" applyAlignment="1" applyProtection="1">
      <alignment horizontal="center" vertical="center"/>
      <protection locked="0"/>
    </xf>
    <xf numFmtId="0" fontId="3" fillId="17" borderId="19" xfId="23" applyFont="1" applyFill="1" applyBorder="1" applyAlignment="1">
      <alignment vertical="center" wrapText="1"/>
    </xf>
    <xf numFmtId="0" fontId="3" fillId="17" borderId="20" xfId="23" applyFont="1" applyFill="1" applyBorder="1" applyAlignment="1">
      <alignment vertical="center" wrapText="1"/>
    </xf>
    <xf numFmtId="0" fontId="3" fillId="17" borderId="1" xfId="23" applyFont="1" applyFill="1" applyBorder="1" applyAlignment="1" applyProtection="1">
      <alignment vertical="center" wrapText="1"/>
      <protection locked="0"/>
    </xf>
    <xf numFmtId="0" fontId="3" fillId="15" borderId="1" xfId="23" applyFont="1" applyFill="1" applyBorder="1" applyAlignment="1">
      <alignment horizontal="center" vertical="center"/>
    </xf>
    <xf numFmtId="0" fontId="3" fillId="24" borderId="1" xfId="23" applyFont="1" applyFill="1" applyBorder="1" applyAlignment="1">
      <alignment horizontal="center" vertical="center" wrapText="1"/>
    </xf>
    <xf numFmtId="0" fontId="3" fillId="17" borderId="1" xfId="23" applyFont="1" applyFill="1" applyBorder="1" applyAlignment="1">
      <alignment vertical="center" wrapText="1"/>
    </xf>
    <xf numFmtId="0" fontId="3" fillId="0" borderId="19" xfId="23" applyFont="1" applyBorder="1" applyAlignment="1" applyProtection="1">
      <alignment vertical="center" wrapText="1"/>
      <protection locked="0"/>
    </xf>
    <xf numFmtId="0" fontId="3" fillId="0" borderId="21" xfId="23" applyFont="1" applyBorder="1" applyAlignment="1" applyProtection="1">
      <alignment vertical="center" wrapText="1"/>
      <protection locked="0"/>
    </xf>
    <xf numFmtId="0" fontId="3" fillId="0" borderId="20" xfId="23" applyFont="1" applyBorder="1" applyAlignment="1" applyProtection="1">
      <alignment vertical="center" wrapText="1"/>
      <protection locked="0"/>
    </xf>
    <xf numFmtId="0" fontId="3" fillId="0" borderId="19" xfId="23" applyFont="1" applyBorder="1" applyAlignment="1" applyProtection="1">
      <alignment horizontal="justify" vertical="center" wrapText="1"/>
      <protection locked="0"/>
    </xf>
    <xf numFmtId="0" fontId="3" fillId="0" borderId="21" xfId="23" applyFont="1" applyBorder="1" applyAlignment="1" applyProtection="1">
      <alignment horizontal="justify" vertical="center" wrapText="1"/>
      <protection locked="0"/>
    </xf>
    <xf numFmtId="0" fontId="3" fillId="0" borderId="20" xfId="23" applyFont="1" applyBorder="1" applyAlignment="1" applyProtection="1">
      <alignment horizontal="justify" vertical="center" wrapText="1"/>
      <protection locked="0"/>
    </xf>
    <xf numFmtId="0" fontId="3" fillId="0" borderId="1" xfId="23" applyFont="1" applyBorder="1" applyAlignment="1" applyProtection="1">
      <alignment vertical="center" wrapText="1"/>
      <protection locked="0"/>
    </xf>
    <xf numFmtId="0" fontId="3" fillId="24" borderId="1" xfId="23" applyFont="1" applyFill="1" applyBorder="1" applyAlignment="1">
      <alignment horizontal="center" vertical="center"/>
    </xf>
    <xf numFmtId="0" fontId="3" fillId="0" borderId="19" xfId="23" applyFont="1" applyBorder="1" applyAlignment="1">
      <alignment vertical="center" wrapText="1"/>
    </xf>
    <xf numFmtId="0" fontId="3" fillId="0" borderId="21" xfId="23" applyFont="1" applyBorder="1" applyAlignment="1">
      <alignment vertical="center" wrapText="1"/>
    </xf>
    <xf numFmtId="0" fontId="3" fillId="0" borderId="20" xfId="23" applyFont="1" applyBorder="1" applyAlignment="1">
      <alignment vertical="center" wrapText="1"/>
    </xf>
    <xf numFmtId="0" fontId="3" fillId="17" borderId="21" xfId="23" applyFont="1" applyFill="1" applyBorder="1" applyAlignment="1" applyProtection="1">
      <alignment horizontal="center" vertical="center"/>
      <protection locked="0"/>
    </xf>
    <xf numFmtId="0" fontId="23" fillId="0" borderId="19" xfId="23" applyFont="1" applyBorder="1" applyAlignment="1" applyProtection="1">
      <alignment horizontal="center" vertical="center" wrapText="1"/>
      <protection locked="0"/>
    </xf>
    <xf numFmtId="0" fontId="23" fillId="0" borderId="21" xfId="23" applyFont="1" applyBorder="1" applyAlignment="1" applyProtection="1">
      <alignment horizontal="center" vertical="center" wrapText="1"/>
      <protection locked="0"/>
    </xf>
    <xf numFmtId="0" fontId="23" fillId="0" borderId="20" xfId="23" applyFont="1" applyBorder="1" applyAlignment="1" applyProtection="1">
      <alignment horizontal="center" vertical="center" wrapText="1"/>
      <protection locked="0"/>
    </xf>
    <xf numFmtId="0" fontId="3" fillId="17" borderId="19" xfId="23" applyFont="1" applyFill="1" applyBorder="1" applyAlignment="1">
      <alignment horizontal="center" vertical="center" wrapText="1"/>
    </xf>
    <xf numFmtId="0" fontId="3" fillId="17" borderId="21" xfId="23" applyFont="1" applyFill="1" applyBorder="1" applyAlignment="1">
      <alignment horizontal="center" vertical="center" wrapText="1"/>
    </xf>
    <xf numFmtId="0" fontId="3" fillId="17" borderId="20" xfId="23" applyFont="1" applyFill="1" applyBorder="1" applyAlignment="1">
      <alignment horizontal="center" vertical="center" wrapText="1"/>
    </xf>
    <xf numFmtId="0" fontId="3" fillId="0" borderId="19" xfId="23" applyFont="1" applyBorder="1" applyAlignment="1" applyProtection="1">
      <alignment vertical="center"/>
      <protection locked="0"/>
    </xf>
    <xf numFmtId="0" fontId="3" fillId="0" borderId="21" xfId="23" applyFont="1" applyBorder="1" applyAlignment="1" applyProtection="1">
      <alignment vertical="center"/>
      <protection locked="0"/>
    </xf>
    <xf numFmtId="0" fontId="3" fillId="0" borderId="20" xfId="23" applyFont="1" applyBorder="1" applyAlignment="1" applyProtection="1">
      <alignment vertical="center"/>
      <protection locked="0"/>
    </xf>
    <xf numFmtId="0" fontId="3" fillId="17" borderId="21" xfId="23" applyFont="1" applyFill="1" applyBorder="1" applyAlignment="1">
      <alignment vertical="center" wrapText="1"/>
    </xf>
    <xf numFmtId="0" fontId="23" fillId="17" borderId="19" xfId="23" applyFont="1" applyFill="1" applyBorder="1" applyAlignment="1" applyProtection="1">
      <alignment horizontal="left" vertical="center" wrapText="1"/>
      <protection locked="0"/>
    </xf>
    <xf numFmtId="0" fontId="23" fillId="17" borderId="20" xfId="23" applyFont="1" applyFill="1" applyBorder="1" applyAlignment="1" applyProtection="1">
      <alignment horizontal="left" vertical="center" wrapText="1"/>
      <protection locked="0"/>
    </xf>
    <xf numFmtId="0" fontId="23" fillId="17" borderId="19" xfId="23" applyFont="1" applyFill="1" applyBorder="1" applyAlignment="1" applyProtection="1">
      <alignment vertical="center" wrapText="1"/>
      <protection locked="0"/>
    </xf>
    <xf numFmtId="0" fontId="23" fillId="17" borderId="20" xfId="23" applyFont="1" applyFill="1" applyBorder="1" applyAlignment="1" applyProtection="1">
      <alignment vertical="center" wrapText="1"/>
      <protection locked="0"/>
    </xf>
    <xf numFmtId="0" fontId="23" fillId="17" borderId="19" xfId="23" applyFont="1" applyFill="1" applyBorder="1" applyAlignment="1" applyProtection="1">
      <alignment horizontal="center" vertical="center" wrapText="1"/>
      <protection locked="0"/>
    </xf>
    <xf numFmtId="0" fontId="23" fillId="17" borderId="20" xfId="23" applyFont="1" applyFill="1" applyBorder="1" applyAlignment="1" applyProtection="1">
      <alignment horizontal="center" vertical="center" wrapText="1"/>
      <protection locked="0"/>
    </xf>
    <xf numFmtId="0" fontId="3" fillId="0" borderId="19" xfId="23" applyFont="1" applyBorder="1" applyAlignment="1" applyProtection="1">
      <alignment horizontal="left" vertical="center"/>
      <protection locked="0"/>
    </xf>
    <xf numFmtId="0" fontId="3" fillId="0" borderId="21" xfId="23" applyFont="1" applyBorder="1" applyAlignment="1" applyProtection="1">
      <alignment horizontal="left" vertical="center"/>
      <protection locked="0"/>
    </xf>
    <xf numFmtId="0" fontId="3" fillId="0" borderId="20" xfId="23" applyFont="1" applyBorder="1" applyAlignment="1" applyProtection="1">
      <alignment horizontal="left" vertical="center"/>
      <protection locked="0"/>
    </xf>
    <xf numFmtId="0" fontId="78" fillId="17" borderId="19" xfId="23" applyFill="1" applyBorder="1" applyAlignment="1">
      <alignment horizontal="center" vertical="center" wrapText="1"/>
    </xf>
    <xf numFmtId="0" fontId="78" fillId="17" borderId="20" xfId="23" applyFill="1" applyBorder="1" applyAlignment="1">
      <alignment horizontal="center" vertical="center" wrapText="1"/>
    </xf>
    <xf numFmtId="0" fontId="23" fillId="17" borderId="19" xfId="23" applyFont="1" applyFill="1" applyBorder="1" applyAlignment="1">
      <alignment vertical="center" wrapText="1"/>
    </xf>
    <xf numFmtId="0" fontId="23" fillId="17" borderId="20" xfId="23" applyFont="1" applyFill="1" applyBorder="1" applyAlignment="1">
      <alignment vertical="center" wrapText="1"/>
    </xf>
    <xf numFmtId="0" fontId="3" fillId="28" borderId="19" xfId="23" applyFont="1" applyFill="1" applyBorder="1" applyAlignment="1">
      <alignment vertical="center"/>
    </xf>
    <xf numFmtId="0" fontId="3" fillId="28" borderId="20" xfId="23" applyFont="1" applyFill="1" applyBorder="1" applyAlignment="1">
      <alignment vertical="center"/>
    </xf>
    <xf numFmtId="0" fontId="21" fillId="17" borderId="12" xfId="23" applyFont="1" applyFill="1" applyBorder="1" applyAlignment="1" applyProtection="1">
      <alignment horizontal="center" vertical="center"/>
      <protection locked="0"/>
    </xf>
    <xf numFmtId="0" fontId="21" fillId="17" borderId="6" xfId="23" applyFont="1" applyFill="1" applyBorder="1" applyAlignment="1" applyProtection="1">
      <alignment horizontal="center" vertical="center"/>
      <protection locked="0"/>
    </xf>
    <xf numFmtId="0" fontId="21" fillId="17" borderId="13" xfId="23" applyFont="1" applyFill="1" applyBorder="1" applyAlignment="1" applyProtection="1">
      <alignment horizontal="center" vertical="center"/>
      <protection locked="0"/>
    </xf>
    <xf numFmtId="0" fontId="21" fillId="2" borderId="1" xfId="23" applyFont="1" applyFill="1" applyBorder="1" applyAlignment="1" applyProtection="1">
      <alignment horizontal="center" vertical="center" wrapText="1"/>
      <protection locked="0"/>
    </xf>
    <xf numFmtId="0" fontId="21" fillId="0" borderId="1" xfId="23" applyFont="1" applyBorder="1" applyAlignment="1" applyProtection="1">
      <alignment horizontal="center" vertical="center"/>
      <protection locked="0"/>
    </xf>
    <xf numFmtId="0" fontId="21" fillId="17" borderId="19" xfId="23" applyFont="1" applyFill="1" applyBorder="1" applyAlignment="1" applyProtection="1">
      <alignment horizontal="center" vertical="center" wrapText="1"/>
      <protection locked="0"/>
    </xf>
    <xf numFmtId="0" fontId="21" fillId="17" borderId="20" xfId="23" applyFont="1" applyFill="1" applyBorder="1" applyAlignment="1" applyProtection="1">
      <alignment horizontal="center" vertical="center" wrapText="1"/>
      <protection locked="0"/>
    </xf>
    <xf numFmtId="0" fontId="21" fillId="17" borderId="3" xfId="23" applyFont="1" applyFill="1" applyBorder="1" applyAlignment="1" applyProtection="1">
      <alignment horizontal="center" vertical="center"/>
      <protection locked="0"/>
    </xf>
    <xf numFmtId="0" fontId="21" fillId="17" borderId="4" xfId="23" applyFont="1" applyFill="1" applyBorder="1" applyAlignment="1" applyProtection="1">
      <alignment horizontal="center" vertical="center"/>
      <protection locked="0"/>
    </xf>
    <xf numFmtId="0" fontId="21" fillId="17" borderId="2" xfId="23" applyFont="1" applyFill="1" applyBorder="1" applyAlignment="1" applyProtection="1">
      <alignment horizontal="center" vertical="center"/>
      <protection locked="0"/>
    </xf>
    <xf numFmtId="0" fontId="21" fillId="0" borderId="20" xfId="23" applyFont="1" applyBorder="1" applyAlignment="1" applyProtection="1">
      <alignment horizontal="center" vertical="center" wrapText="1"/>
      <protection locked="0"/>
    </xf>
    <xf numFmtId="0" fontId="21" fillId="0" borderId="1" xfId="23" applyFont="1" applyBorder="1" applyAlignment="1" applyProtection="1">
      <alignment horizontal="center" vertical="center" wrapText="1"/>
      <protection locked="0"/>
    </xf>
    <xf numFmtId="0" fontId="21" fillId="0" borderId="3" xfId="23" applyFont="1" applyBorder="1" applyAlignment="1" applyProtection="1">
      <alignment horizontal="center" vertical="center"/>
      <protection locked="0"/>
    </xf>
    <xf numFmtId="0" fontId="21" fillId="0" borderId="4" xfId="23" applyFont="1" applyBorder="1" applyAlignment="1" applyProtection="1">
      <alignment horizontal="center" vertical="center"/>
      <protection locked="0"/>
    </xf>
    <xf numFmtId="0" fontId="21" fillId="0" borderId="19" xfId="23" applyFont="1" applyBorder="1" applyAlignment="1" applyProtection="1">
      <alignment horizontal="center" vertical="center" wrapText="1"/>
      <protection locked="0"/>
    </xf>
    <xf numFmtId="0" fontId="3" fillId="17" borderId="1" xfId="23" applyFont="1" applyFill="1" applyBorder="1" applyAlignment="1" applyProtection="1">
      <alignment horizontal="center"/>
      <protection locked="0"/>
    </xf>
    <xf numFmtId="0" fontId="9" fillId="17" borderId="8" xfId="23" applyFont="1" applyFill="1" applyBorder="1" applyAlignment="1" applyProtection="1">
      <alignment horizontal="center" vertical="center" wrapText="1"/>
      <protection locked="0"/>
    </xf>
    <xf numFmtId="0" fontId="9" fillId="17" borderId="7" xfId="23" applyFont="1" applyFill="1" applyBorder="1" applyAlignment="1" applyProtection="1">
      <alignment horizontal="center" vertical="center" wrapText="1"/>
      <protection locked="0"/>
    </xf>
    <xf numFmtId="0" fontId="9" fillId="17" borderId="9" xfId="23" applyFont="1" applyFill="1" applyBorder="1" applyAlignment="1" applyProtection="1">
      <alignment horizontal="center" vertical="center" wrapText="1"/>
      <protection locked="0"/>
    </xf>
    <xf numFmtId="0" fontId="9" fillId="17" borderId="10" xfId="23" applyFont="1" applyFill="1" applyBorder="1" applyAlignment="1" applyProtection="1">
      <alignment horizontal="center" vertical="center" wrapText="1"/>
      <protection locked="0"/>
    </xf>
    <xf numFmtId="0" fontId="9" fillId="17" borderId="0" xfId="23" applyFont="1" applyFill="1" applyAlignment="1" applyProtection="1">
      <alignment horizontal="center" vertical="center" wrapText="1"/>
      <protection locked="0"/>
    </xf>
    <xf numFmtId="0" fontId="9" fillId="17" borderId="5" xfId="23" applyFont="1" applyFill="1" applyBorder="1" applyAlignment="1" applyProtection="1">
      <alignment horizontal="center" vertical="center" wrapText="1"/>
      <protection locked="0"/>
    </xf>
    <xf numFmtId="0" fontId="9" fillId="17" borderId="12" xfId="23" applyFont="1" applyFill="1" applyBorder="1" applyAlignment="1" applyProtection="1">
      <alignment horizontal="center" vertical="center" wrapText="1"/>
      <protection locked="0"/>
    </xf>
    <xf numFmtId="0" fontId="9" fillId="17" borderId="6" xfId="23" applyFont="1" applyFill="1" applyBorder="1" applyAlignment="1" applyProtection="1">
      <alignment horizontal="center" vertical="center" wrapText="1"/>
      <protection locked="0"/>
    </xf>
    <xf numFmtId="0" fontId="9" fillId="17" borderId="13" xfId="23" applyFont="1" applyFill="1" applyBorder="1" applyAlignment="1" applyProtection="1">
      <alignment horizontal="center" vertical="center" wrapText="1"/>
      <protection locked="0"/>
    </xf>
    <xf numFmtId="0" fontId="21" fillId="17" borderId="0" xfId="23" applyFont="1" applyFill="1" applyAlignment="1" applyProtection="1">
      <alignment horizontal="center" vertical="top"/>
      <protection locked="0"/>
    </xf>
    <xf numFmtId="0" fontId="21" fillId="17" borderId="0" xfId="23" applyFont="1" applyFill="1" applyAlignment="1" applyProtection="1">
      <alignment horizontal="right" vertical="top"/>
      <protection locked="0"/>
    </xf>
    <xf numFmtId="0" fontId="21" fillId="18" borderId="3" xfId="23" applyFont="1" applyFill="1" applyBorder="1" applyAlignment="1" applyProtection="1">
      <alignment horizontal="center" vertical="center"/>
      <protection locked="0"/>
    </xf>
    <xf numFmtId="0" fontId="21" fillId="18" borderId="4" xfId="23" applyFont="1" applyFill="1" applyBorder="1" applyAlignment="1" applyProtection="1">
      <alignment horizontal="center" vertical="center"/>
      <protection locked="0"/>
    </xf>
    <xf numFmtId="0" fontId="21" fillId="18" borderId="2" xfId="23" applyFont="1" applyFill="1" applyBorder="1" applyAlignment="1" applyProtection="1">
      <alignment horizontal="center" vertical="center"/>
      <protection locked="0"/>
    </xf>
    <xf numFmtId="0" fontId="21" fillId="19" borderId="3" xfId="23" applyFont="1" applyFill="1" applyBorder="1" applyAlignment="1" applyProtection="1">
      <alignment horizontal="center" vertical="center"/>
      <protection locked="0"/>
    </xf>
    <xf numFmtId="0" fontId="21" fillId="19" borderId="4" xfId="23" applyFont="1" applyFill="1" applyBorder="1" applyAlignment="1" applyProtection="1">
      <alignment horizontal="center" vertical="center"/>
      <protection locked="0"/>
    </xf>
    <xf numFmtId="0" fontId="21" fillId="19" borderId="2" xfId="23" applyFont="1" applyFill="1" applyBorder="1" applyAlignment="1" applyProtection="1">
      <alignment horizontal="center" vertical="center"/>
      <protection locked="0"/>
    </xf>
    <xf numFmtId="0" fontId="21" fillId="11" borderId="1" xfId="23" applyFont="1" applyFill="1" applyBorder="1" applyAlignment="1" applyProtection="1">
      <alignment horizontal="center" vertical="center"/>
      <protection locked="0"/>
    </xf>
  </cellXfs>
  <cellStyles count="24">
    <cellStyle name="Bueno" xfId="21" builtinId="26"/>
    <cellStyle name="Énfasis2" xfId="15" builtinId="33"/>
    <cellStyle name="Millares" xfId="6" builtinId="3"/>
    <cellStyle name="Millares [0]" xfId="7" builtinId="6"/>
    <cellStyle name="Millares [0] 2" xfId="2" xr:uid="{00000000-0005-0000-0000-000001000000}"/>
    <cellStyle name="Millares 2" xfId="11" xr:uid="{FDE0933C-5F08-428F-BCF7-5ABF31EADCE1}"/>
    <cellStyle name="Millares 2 2" xfId="20" xr:uid="{274C4709-3BD4-4FF0-9E16-0E4258033C97}"/>
    <cellStyle name="Moneda [0]" xfId="14" builtinId="7"/>
    <cellStyle name="Neutral" xfId="22" builtinId="28"/>
    <cellStyle name="Neutral 2" xfId="5" xr:uid="{00000000-0005-0000-0000-000002000000}"/>
    <cellStyle name="Normal" xfId="0" builtinId="0"/>
    <cellStyle name="Normal 11" xfId="18" xr:uid="{41451425-6233-4FDA-93AD-DC129C1174CF}"/>
    <cellStyle name="Normal 18" xfId="4" xr:uid="{00000000-0005-0000-0000-000004000000}"/>
    <cellStyle name="Normal 2" xfId="3" xr:uid="{00000000-0005-0000-0000-000005000000}"/>
    <cellStyle name="Normal 2 2" xfId="16" xr:uid="{65201B98-68F9-424D-AC73-D23F8E6CBA72}"/>
    <cellStyle name="Normal 2 3" xfId="19" xr:uid="{56D06C67-2CD7-4B45-B6DE-59E6A24D5FC7}"/>
    <cellStyle name="Normal 3" xfId="8" xr:uid="{0DE3A2DD-8D72-4F48-BB68-01A3E7479597}"/>
    <cellStyle name="Normal 4" xfId="23" xr:uid="{EB378584-0801-40B5-80B4-5C5BC72723DA}"/>
    <cellStyle name="Normal 7 2" xfId="12" xr:uid="{15F69D1D-1E63-425A-8625-ACD9EDF7A9AA}"/>
    <cellStyle name="Porcentaje" xfId="1" builtinId="5"/>
    <cellStyle name="Porcentaje 2" xfId="9" xr:uid="{79D92A9D-6235-4FDA-B5FB-B56B4DE54F7F}"/>
    <cellStyle name="Porcentaje 2 2" xfId="10" xr:uid="{47ABAAE5-2779-4C21-800D-B64AF2E22C6D}"/>
    <cellStyle name="Porcentaje 2 3" xfId="17" xr:uid="{1ED8DA54-009C-4C08-B4B2-15681B9886D9}"/>
    <cellStyle name="Porcentaje 5 2" xfId="13" xr:uid="{B4AE56A3-1565-408C-934B-134CCAF6EB0F}"/>
  </cellStyles>
  <dxfs count="297">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alignment horizontal="center" vertical="center"/>
    </dxf>
    <dxf>
      <font>
        <b val="0"/>
        <i val="0"/>
        <strike val="0"/>
        <condense val="0"/>
        <extend val="0"/>
        <outline val="0"/>
        <shadow val="0"/>
        <u val="none"/>
        <vertAlign val="baseline"/>
        <sz val="14"/>
        <color theme="1"/>
        <name val="Calibri"/>
        <family val="2"/>
        <scheme val="minor"/>
      </font>
      <numFmt numFmtId="165"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fill>
        <patternFill>
          <bgColor theme="9" tint="0.59996337778862885"/>
        </patternFill>
      </fill>
    </dxf>
    <dxf>
      <fill>
        <patternFill>
          <bgColor rgb="FFFF0000"/>
        </patternFill>
      </fill>
    </dxf>
    <dxf>
      <fill>
        <patternFill patternType="solid">
          <fgColor rgb="FFC5E0B3"/>
          <bgColor rgb="FFC5E0B3"/>
        </patternFill>
      </fill>
    </dxf>
    <dxf>
      <fill>
        <patternFill patternType="solid">
          <fgColor rgb="FFFF0000"/>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0" hidden="0"/>
    </dxf>
    <dxf>
      <alignment textRotation="0" wrapText="0" indent="0" justifyLastLine="0" shrinkToFit="0" readingOrder="0"/>
      <protection locked="1" hidden="0"/>
    </dxf>
    <dxf>
      <alignment horizontal="center" textRotation="0" wrapText="0" indent="0" justifyLastLine="0" shrinkToFit="0" readingOrder="0"/>
      <protection locked="0" hidden="0"/>
    </dxf>
    <dxf>
      <alignment textRotation="0" wrapText="0" indent="0" justifyLastLine="0" shrinkToFit="0" readingOrder="0"/>
      <protection locked="1" hidden="0"/>
    </dxf>
    <dxf>
      <alignment textRotation="0" wrapText="0" indent="0" justifyLastLine="0" shrinkToFit="0" readingOrder="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65" formatCode="0.0%"/>
      <fill>
        <patternFill patternType="solid">
          <fgColor indexed="64"/>
          <bgColor theme="0"/>
        </patternFill>
      </fill>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border>
      <protection locked="1" hidden="0"/>
    </dxf>
    <dxf>
      <font>
        <strike val="0"/>
        <outline val="0"/>
        <shadow val="0"/>
        <u val="none"/>
        <vertAlign val="baseline"/>
        <sz val="11"/>
        <color auto="1"/>
        <name val="Arial"/>
        <family val="2"/>
        <scheme val="none"/>
      </font>
      <alignment horizontal="center"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alignment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border>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alignment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left/>
        <right style="hair">
          <color indexed="64"/>
        </right>
        <top style="hair">
          <color indexed="64"/>
        </top>
        <bottom/>
      </border>
      <protection locked="1" hidden="0"/>
    </dxf>
    <dxf>
      <alignment textRotation="0" wrapText="0" indent="0" justifyLastLine="0" shrinkToFit="0" readingOrder="0"/>
      <protection locked="1" hidden="0"/>
    </dxf>
    <dxf>
      <border diagonalUp="0" diagonalDown="0">
        <left style="thin">
          <color indexed="64"/>
        </left>
        <right style="thin">
          <color indexed="64"/>
        </right>
        <top style="thin">
          <color indexed="64"/>
        </top>
        <bottom/>
      </border>
    </dxf>
    <dxf>
      <alignment textRotation="0" wrapText="0" indent="0"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2" tint="-0.249977111117893"/>
        </patternFill>
      </fill>
      <alignment horizontal="left" vertical="center" textRotation="0" wrapText="0" indent="0" justifyLastLine="0" shrinkToFit="0" readingOrder="0"/>
      <border diagonalUp="0" diagonalDown="0">
        <left style="thin">
          <color indexed="64"/>
        </left>
        <right style="thin">
          <color indexed="64"/>
        </right>
        <top/>
        <bottom/>
      </border>
      <protection locked="0" hidden="0"/>
    </dxf>
    <dxf>
      <alignment horizontal="center" vertical="center"/>
    </dxf>
    <dxf>
      <alignment horizontal="center" vertical="center"/>
    </dxf>
    <dxf>
      <font>
        <b val="0"/>
        <i val="0"/>
        <strike val="0"/>
        <condense val="0"/>
        <extend val="0"/>
        <outline val="0"/>
        <shadow val="0"/>
        <u val="none"/>
        <vertAlign val="baseline"/>
        <sz val="14"/>
        <color theme="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0" hidden="0"/>
    </dxf>
    <dxf>
      <alignment horizontal="center" vertical="cent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textRotation="0" indent="0" justifyLastLine="0" shrinkToFit="0" readingOrder="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outline="0">
        <left/>
        <right/>
        <top/>
        <bottom/>
      </border>
      <protection locked="1" hidden="0"/>
    </dxf>
    <dxf>
      <font>
        <b/>
        <i val="0"/>
        <name val="Century Gothic"/>
        <family val="2"/>
        <scheme val="none"/>
      </font>
    </dxf>
    <dxf>
      <font>
        <b val="0"/>
        <i val="0"/>
        <strike val="0"/>
        <sz val="11"/>
        <color auto="1"/>
        <name val="Century Gothic"/>
        <family val="2"/>
        <scheme val="none"/>
      </font>
      <fill>
        <patternFill>
          <bgColor theme="7" tint="0.79998168889431442"/>
        </patternFill>
      </fill>
      <border diagonalUp="1">
        <left style="slantDashDot">
          <color theme="7"/>
        </left>
        <right style="slantDashDot">
          <color theme="7"/>
        </right>
        <top style="slantDashDot">
          <color theme="7"/>
        </top>
        <bottom style="slantDashDot">
          <color theme="7"/>
        </bottom>
        <diagonal style="slantDashDot">
          <color theme="7"/>
        </diagonal>
      </border>
    </dxf>
    <dxf>
      <font>
        <name val="Century Gothic"/>
        <family val="2"/>
        <scheme val="none"/>
      </font>
    </dxf>
  </dxfs>
  <tableStyles count="2" defaultTableStyle="TableStyleMedium2" defaultPivotStyle="PivotStyleLight16">
    <tableStyle name="Estilo de segmentación de datos 1" pivot="0" table="0" count="1" xr9:uid="{E2E86F85-FA1C-4A88-A911-6B2B72A3AB84}">
      <tableStyleElement type="headerRow" dxfId="296"/>
    </tableStyle>
    <tableStyle name="SEGUIMIENTO" pivot="0" table="0" count="5" xr9:uid="{502FC637-A9A8-418E-888E-CEF8F1FFEAF7}">
      <tableStyleElement type="wholeTable" dxfId="295"/>
      <tableStyleElement type="headerRow" dxfId="294"/>
    </tableStyle>
  </tableStyles>
  <colors>
    <mruColors>
      <color rgb="FF6A310A"/>
    </mruColors>
  </colors>
  <extLst>
    <ext xmlns:x14="http://schemas.microsoft.com/office/spreadsheetml/2009/9/main" uri="{46F421CA-312F-682f-3DD2-61675219B42D}">
      <x14:dxfs count="3">
        <dxf>
          <fill>
            <patternFill>
              <bgColor theme="8"/>
            </patternFill>
          </fill>
        </dxf>
        <dxf>
          <fill>
            <patternFill>
              <bgColor theme="6"/>
            </patternFill>
          </fill>
        </dxf>
        <dxf>
          <fill>
            <patternFill>
              <bgColor theme="0"/>
            </patternFill>
          </fill>
        </dxf>
      </x14:dxfs>
    </ext>
    <ext xmlns:x14="http://schemas.microsoft.com/office/spreadsheetml/2009/9/main" uri="{EB79DEF2-80B8-43e5-95BD-54CBDDF9020C}">
      <x14:slicerStyles defaultSlicerStyle="SEGUIMIENTO">
        <x14:slicerStyle name="Estilo de segmentación de datos 1"/>
        <x14:slicerStyle name="SEGUIMIENTO">
          <x14:slicerStyleElements>
            <x14:slicerStyleElement type="selectedItemWithData" dxfId="2"/>
            <x14:slicerStyleElement type="hoveredUn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microsoft.com/office/2017/10/relationships/person" Target="persons/perso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EDDF-4B22-B228-0630B5A0EB7C}"/>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EDDF-4B22-B228-0630B5A0EB7C}"/>
              </c:ext>
            </c:extLst>
          </c:dPt>
          <c:cat>
            <c:strRef>
              <c:f>[14]Hoja1!$A$6:$A$8</c:f>
              <c:strCache>
                <c:ptCount val="3"/>
                <c:pt idx="0">
                  <c:v>Semestre 1</c:v>
                </c:pt>
                <c:pt idx="1">
                  <c:v>Semestre 2</c:v>
                </c:pt>
                <c:pt idx="2">
                  <c:v>Vigencia</c:v>
                </c:pt>
              </c:strCache>
            </c:strRef>
          </c:cat>
          <c:val>
            <c:numRef>
              <c:f>[14]Hoja1!$B$6:$B$8</c:f>
              <c:numCache>
                <c:formatCode>General</c:formatCode>
                <c:ptCount val="3"/>
                <c:pt idx="0">
                  <c:v>0</c:v>
                </c:pt>
                <c:pt idx="1">
                  <c:v>0</c:v>
                </c:pt>
                <c:pt idx="2">
                  <c:v>0</c:v>
                </c:pt>
              </c:numCache>
            </c:numRef>
          </c:val>
          <c:extLst>
            <c:ext xmlns:c16="http://schemas.microsoft.com/office/drawing/2014/chart" uri="{C3380CC4-5D6E-409C-BE32-E72D297353CC}">
              <c16:uniqueId val="{00000004-EDDF-4B22-B228-0630B5A0EB7C}"/>
            </c:ext>
          </c:extLst>
        </c:ser>
        <c:ser>
          <c:idx val="1"/>
          <c:order val="1"/>
          <c:tx>
            <c:v>Meta</c:v>
          </c:tx>
          <c:spPr>
            <a:solidFill>
              <a:srgbClr val="A5A5A5"/>
            </a:solidFill>
            <a:ln w="25400">
              <a:noFill/>
            </a:ln>
          </c:spPr>
          <c:invertIfNegative val="0"/>
          <c:cat>
            <c:strRef>
              <c:f>[14]Hoja1!$A$6:$A$8</c:f>
              <c:strCache>
                <c:ptCount val="3"/>
                <c:pt idx="0">
                  <c:v>Semestre 1</c:v>
                </c:pt>
                <c:pt idx="1">
                  <c:v>Semestre 2</c:v>
                </c:pt>
                <c:pt idx="2">
                  <c:v>Vigencia</c:v>
                </c:pt>
              </c:strCache>
            </c:strRef>
          </c:cat>
          <c:val>
            <c:numRef>
              <c:f>[14]Hoja1!$C$6:$C$8</c:f>
              <c:numCache>
                <c:formatCode>General</c:formatCode>
                <c:ptCount val="3"/>
                <c:pt idx="0">
                  <c:v>0</c:v>
                </c:pt>
                <c:pt idx="1">
                  <c:v>0</c:v>
                </c:pt>
                <c:pt idx="2">
                  <c:v>1</c:v>
                </c:pt>
              </c:numCache>
            </c:numRef>
          </c:val>
          <c:extLst>
            <c:ext xmlns:c16="http://schemas.microsoft.com/office/drawing/2014/chart" uri="{C3380CC4-5D6E-409C-BE32-E72D297353CC}">
              <c16:uniqueId val="{00000005-EDDF-4B22-B228-0630B5A0EB7C}"/>
            </c:ext>
          </c:extLst>
        </c:ser>
        <c:dLbls>
          <c:showLegendKey val="0"/>
          <c:showVal val="0"/>
          <c:showCatName val="0"/>
          <c:showSerName val="0"/>
          <c:showPercent val="0"/>
          <c:showBubbleSize val="0"/>
        </c:dLbls>
        <c:gapWidth val="150"/>
        <c:axId val="264186816"/>
        <c:axId val="264185248"/>
      </c:barChart>
      <c:catAx>
        <c:axId val="264186816"/>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64185248"/>
        <c:crosses val="autoZero"/>
        <c:auto val="1"/>
        <c:lblAlgn val="ctr"/>
        <c:lblOffset val="100"/>
        <c:noMultiLvlLbl val="0"/>
      </c:catAx>
      <c:valAx>
        <c:axId val="264185248"/>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64186816"/>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[15]Gráficas!$E$33</c:f>
              <c:strCache>
                <c:ptCount val="1"/>
                <c:pt idx="0">
                  <c:v>Cumplimiento</c:v>
                </c:pt>
              </c:strCache>
            </c:strRef>
          </c:tx>
          <c:spPr>
            <a:ln w="28575" cap="rnd">
              <a:solidFill>
                <a:schemeClr val="accent1"/>
              </a:solidFill>
              <a:round/>
            </a:ln>
            <a:effectLst/>
          </c:spPr>
          <c:marker>
            <c:symbol val="none"/>
          </c:marker>
          <c:dLbls>
            <c:dLbl>
              <c:idx val="0"/>
              <c:spPr>
                <a:solidFill>
                  <a:srgbClr val="FF0000"/>
                </a:solidFill>
              </c:spPr>
              <c:txPr>
                <a:bodyPr wrap="square" lIns="38100" tIns="19050" rIns="38100" bIns="19050" anchor="ctr">
                  <a:spAutoFit/>
                </a:bodyPr>
                <a:lstStyle/>
                <a:p>
                  <a:pPr>
                    <a:defRPr/>
                  </a:pPr>
                  <a:endParaRPr lang="es-CO"/>
                </a:p>
              </c:txPr>
              <c:dLblPos val="t"/>
              <c:showLegendKey val="0"/>
              <c:showVal val="1"/>
              <c:showCatName val="0"/>
              <c:showSerName val="0"/>
              <c:showPercent val="0"/>
              <c:showBubbleSize val="0"/>
              <c:extLst>
                <c:ext xmlns:c16="http://schemas.microsoft.com/office/drawing/2014/chart" uri="{C3380CC4-5D6E-409C-BE32-E72D297353CC}">
                  <c16:uniqueId val="{00000000-4CFB-49C9-8BA4-33F9BDD5850C}"/>
                </c:ext>
              </c:extLst>
            </c:dLbl>
            <c:dLbl>
              <c:idx val="1"/>
              <c:layout>
                <c:manualLayout>
                  <c:x val="-7.8180664916885384E-2"/>
                  <c:y val="4.5821668124817728E-2"/>
                </c:manualLayout>
              </c:layout>
              <c:spPr>
                <a:solidFill>
                  <a:srgbClr val="92D050"/>
                </a:solidFill>
              </c:spPr>
              <c:txPr>
                <a:bodyPr/>
                <a:lstStyle/>
                <a:p>
                  <a:pPr>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FB-49C9-8BA4-33F9BDD5850C}"/>
                </c:ext>
              </c:extLst>
            </c:dLbl>
            <c:dLbl>
              <c:idx val="2"/>
              <c:layout>
                <c:manualLayout>
                  <c:x val="-4.0288713910761155E-4"/>
                  <c:y val="-4.7462817147856518E-4"/>
                </c:manualLayout>
              </c:layout>
              <c:spPr>
                <a:solidFill>
                  <a:srgbClr val="92D050"/>
                </a:solidFill>
              </c:spPr>
              <c:txPr>
                <a:bodyPr/>
                <a:lstStyle/>
                <a:p>
                  <a:pPr>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FB-49C9-8BA4-33F9BDD5850C}"/>
                </c:ext>
              </c:extLst>
            </c:dLbl>
            <c:dLbl>
              <c:idx val="12"/>
              <c:spPr>
                <a:solidFill>
                  <a:srgbClr val="92D050"/>
                </a:solidFill>
              </c:spPr>
              <c:txPr>
                <a:bodyPr wrap="square" lIns="38100" tIns="19050" rIns="38100" bIns="19050" anchor="ctr">
                  <a:spAutoFit/>
                </a:bodyPr>
                <a:lstStyle/>
                <a:p>
                  <a:pPr>
                    <a:defRPr b="1"/>
                  </a:pPr>
                  <a:endParaRPr lang="es-CO"/>
                </a:p>
              </c:txPr>
              <c:dLblPos val="t"/>
              <c:showLegendKey val="0"/>
              <c:showVal val="1"/>
              <c:showCatName val="0"/>
              <c:showSerName val="0"/>
              <c:showPercent val="0"/>
              <c:showBubbleSize val="0"/>
              <c:extLst>
                <c:ext xmlns:c16="http://schemas.microsoft.com/office/drawing/2014/chart" uri="{C3380CC4-5D6E-409C-BE32-E72D297353CC}">
                  <c16:uniqueId val="{00000003-4CFB-49C9-8BA4-33F9BDD5850C}"/>
                </c:ext>
              </c:extLst>
            </c:dLbl>
            <c:spPr>
              <a:solidFill>
                <a:srgbClr val="92D050"/>
              </a:solidFill>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name>Tendencia</c:name>
            <c:spPr>
              <a:ln w="19050">
                <a:solidFill>
                  <a:schemeClr val="bg2">
                    <a:lumMod val="50000"/>
                  </a:schemeClr>
                </a:solidFill>
                <a:prstDash val="sysDot"/>
              </a:ln>
            </c:spPr>
            <c:trendlineType val="linear"/>
            <c:dispRSqr val="0"/>
            <c:dispEq val="0"/>
          </c:trendline>
          <c:cat>
            <c:strRef>
              <c:f>[15]Gráficas!$D$34:$D$46</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Vigencia</c:v>
                </c:pt>
              </c:strCache>
            </c:strRef>
          </c:cat>
          <c:val>
            <c:numRef>
              <c:f>[15]Gráficas!$E$34:$E$46</c:f>
              <c:numCache>
                <c:formatCode>General</c:formatCode>
                <c:ptCount val="13"/>
                <c:pt idx="0">
                  <c:v>0</c:v>
                </c:pt>
                <c:pt idx="1">
                  <c:v>0</c:v>
                </c:pt>
                <c:pt idx="2">
                  <c:v>0</c:v>
                </c:pt>
                <c:pt idx="3">
                  <c:v>1</c:v>
                </c:pt>
                <c:pt idx="4">
                  <c:v>0.98</c:v>
                </c:pt>
                <c:pt idx="5">
                  <c:v>1.02</c:v>
                </c:pt>
                <c:pt idx="12">
                  <c:v>1</c:v>
                </c:pt>
              </c:numCache>
            </c:numRef>
          </c:val>
          <c:smooth val="0"/>
          <c:extLst>
            <c:ext xmlns:c16="http://schemas.microsoft.com/office/drawing/2014/chart" uri="{C3380CC4-5D6E-409C-BE32-E72D297353CC}">
              <c16:uniqueId val="{00000005-4CFB-49C9-8BA4-33F9BDD5850C}"/>
            </c:ext>
          </c:extLst>
        </c:ser>
        <c:dLbls>
          <c:showLegendKey val="0"/>
          <c:showVal val="0"/>
          <c:showCatName val="0"/>
          <c:showSerName val="0"/>
          <c:showPercent val="0"/>
          <c:showBubbleSize val="0"/>
        </c:dLbls>
        <c:smooth val="0"/>
        <c:axId val="178564480"/>
        <c:axId val="178586752"/>
      </c:lineChart>
      <c:catAx>
        <c:axId val="17856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178586752"/>
        <c:crosses val="autoZero"/>
        <c:auto val="1"/>
        <c:lblAlgn val="ctr"/>
        <c:lblOffset val="100"/>
        <c:noMultiLvlLbl val="0"/>
      </c:catAx>
      <c:valAx>
        <c:axId val="178586752"/>
        <c:scaling>
          <c:orientation val="minMax"/>
          <c:max val="1.2"/>
          <c:min val="0"/>
        </c:scaling>
        <c:delete val="0"/>
        <c:axPos val="l"/>
        <c:numFmt formatCode="General" sourceLinked="1"/>
        <c:majorTickMark val="none"/>
        <c:minorTickMark val="none"/>
        <c:tickLblPos val="nextTo"/>
        <c:spPr>
          <a:noFill/>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178564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GESTIO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hyperlink" Target="#Men&#250;!A1"/></Relationships>
</file>

<file path=xl/drawings/_rels/drawing4.xml.rels><?xml version="1.0" encoding="UTF-8" standalone="yes"?>
<Relationships xmlns="http://schemas.openxmlformats.org/package/2006/relationships"><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35.png"/><Relationship Id="rId39" Type="http://schemas.openxmlformats.org/officeDocument/2006/relationships/image" Target="../media/image48.png"/><Relationship Id="rId21" Type="http://schemas.openxmlformats.org/officeDocument/2006/relationships/image" Target="../media/image30.png"/><Relationship Id="rId34" Type="http://schemas.openxmlformats.org/officeDocument/2006/relationships/image" Target="../media/image43.png"/><Relationship Id="rId42" Type="http://schemas.openxmlformats.org/officeDocument/2006/relationships/image" Target="../media/image50.png"/><Relationship Id="rId47" Type="http://schemas.openxmlformats.org/officeDocument/2006/relationships/image" Target="../media/image55.png"/><Relationship Id="rId50" Type="http://schemas.openxmlformats.org/officeDocument/2006/relationships/image" Target="../media/image58.png"/><Relationship Id="rId55" Type="http://schemas.openxmlformats.org/officeDocument/2006/relationships/chart" Target="../charts/chart2.xml"/><Relationship Id="rId63" Type="http://schemas.openxmlformats.org/officeDocument/2006/relationships/image" Target="../media/image70.png"/><Relationship Id="rId68" Type="http://schemas.openxmlformats.org/officeDocument/2006/relationships/image" Target="../media/image75.png"/><Relationship Id="rId76" Type="http://schemas.openxmlformats.org/officeDocument/2006/relationships/image" Target="../media/image83.png"/><Relationship Id="rId84" Type="http://schemas.openxmlformats.org/officeDocument/2006/relationships/image" Target="../media/image91.png"/><Relationship Id="rId7" Type="http://schemas.openxmlformats.org/officeDocument/2006/relationships/image" Target="../media/image16.png"/><Relationship Id="rId71" Type="http://schemas.openxmlformats.org/officeDocument/2006/relationships/image" Target="../media/image78.png"/><Relationship Id="rId2" Type="http://schemas.openxmlformats.org/officeDocument/2006/relationships/image" Target="../media/image2.jpeg"/><Relationship Id="rId16" Type="http://schemas.openxmlformats.org/officeDocument/2006/relationships/image" Target="../media/image25.png"/><Relationship Id="rId29" Type="http://schemas.openxmlformats.org/officeDocument/2006/relationships/image" Target="../media/image38.png"/><Relationship Id="rId11" Type="http://schemas.openxmlformats.org/officeDocument/2006/relationships/image" Target="../media/image20.png"/><Relationship Id="rId24" Type="http://schemas.openxmlformats.org/officeDocument/2006/relationships/image" Target="../media/image33.png"/><Relationship Id="rId32" Type="http://schemas.openxmlformats.org/officeDocument/2006/relationships/image" Target="../media/image41.png"/><Relationship Id="rId37" Type="http://schemas.openxmlformats.org/officeDocument/2006/relationships/image" Target="../media/image46.png"/><Relationship Id="rId40" Type="http://schemas.openxmlformats.org/officeDocument/2006/relationships/image" Target="../media/image49.png"/><Relationship Id="rId45" Type="http://schemas.openxmlformats.org/officeDocument/2006/relationships/image" Target="../media/image53.png"/><Relationship Id="rId53" Type="http://schemas.openxmlformats.org/officeDocument/2006/relationships/image" Target="../media/image61.png"/><Relationship Id="rId58" Type="http://schemas.openxmlformats.org/officeDocument/2006/relationships/image" Target="../media/image65.png"/><Relationship Id="rId66" Type="http://schemas.openxmlformats.org/officeDocument/2006/relationships/image" Target="../media/image73.png"/><Relationship Id="rId74" Type="http://schemas.openxmlformats.org/officeDocument/2006/relationships/image" Target="../media/image81.png"/><Relationship Id="rId79" Type="http://schemas.openxmlformats.org/officeDocument/2006/relationships/image" Target="../media/image86.png"/><Relationship Id="rId87" Type="http://schemas.openxmlformats.org/officeDocument/2006/relationships/image" Target="../media/image94.png"/><Relationship Id="rId5" Type="http://schemas.openxmlformats.org/officeDocument/2006/relationships/image" Target="../media/image14.png"/><Relationship Id="rId61" Type="http://schemas.openxmlformats.org/officeDocument/2006/relationships/image" Target="../media/image68.png"/><Relationship Id="rId82" Type="http://schemas.openxmlformats.org/officeDocument/2006/relationships/image" Target="../media/image8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 Id="rId27" Type="http://schemas.openxmlformats.org/officeDocument/2006/relationships/image" Target="../media/image36.png"/><Relationship Id="rId30" Type="http://schemas.openxmlformats.org/officeDocument/2006/relationships/image" Target="../media/image39.png"/><Relationship Id="rId35" Type="http://schemas.openxmlformats.org/officeDocument/2006/relationships/image" Target="../media/image44.png"/><Relationship Id="rId43" Type="http://schemas.openxmlformats.org/officeDocument/2006/relationships/image" Target="../media/image51.png"/><Relationship Id="rId48" Type="http://schemas.openxmlformats.org/officeDocument/2006/relationships/image" Target="../media/image56.png"/><Relationship Id="rId56" Type="http://schemas.openxmlformats.org/officeDocument/2006/relationships/image" Target="../media/image63.png"/><Relationship Id="rId64" Type="http://schemas.openxmlformats.org/officeDocument/2006/relationships/image" Target="../media/image71.png"/><Relationship Id="rId69" Type="http://schemas.openxmlformats.org/officeDocument/2006/relationships/image" Target="../media/image76.png"/><Relationship Id="rId77" Type="http://schemas.openxmlformats.org/officeDocument/2006/relationships/image" Target="../media/image84.png"/><Relationship Id="rId8" Type="http://schemas.openxmlformats.org/officeDocument/2006/relationships/image" Target="../media/image17.png"/><Relationship Id="rId51" Type="http://schemas.openxmlformats.org/officeDocument/2006/relationships/image" Target="../media/image59.png"/><Relationship Id="rId72" Type="http://schemas.openxmlformats.org/officeDocument/2006/relationships/image" Target="../media/image79.png"/><Relationship Id="rId80" Type="http://schemas.openxmlformats.org/officeDocument/2006/relationships/image" Target="../media/image87.png"/><Relationship Id="rId85" Type="http://schemas.openxmlformats.org/officeDocument/2006/relationships/image" Target="../media/image92.png"/><Relationship Id="rId3" Type="http://schemas.openxmlformats.org/officeDocument/2006/relationships/image" Target="../media/image12.png"/><Relationship Id="rId12" Type="http://schemas.openxmlformats.org/officeDocument/2006/relationships/image" Target="../media/image21.png"/><Relationship Id="rId17" Type="http://schemas.openxmlformats.org/officeDocument/2006/relationships/image" Target="../media/image26.png"/><Relationship Id="rId25" Type="http://schemas.openxmlformats.org/officeDocument/2006/relationships/image" Target="../media/image34.png"/><Relationship Id="rId33" Type="http://schemas.openxmlformats.org/officeDocument/2006/relationships/image" Target="../media/image42.png"/><Relationship Id="rId38" Type="http://schemas.openxmlformats.org/officeDocument/2006/relationships/image" Target="../media/image47.png"/><Relationship Id="rId46" Type="http://schemas.openxmlformats.org/officeDocument/2006/relationships/image" Target="../media/image54.png"/><Relationship Id="rId59" Type="http://schemas.openxmlformats.org/officeDocument/2006/relationships/image" Target="../media/image66.png"/><Relationship Id="rId67" Type="http://schemas.openxmlformats.org/officeDocument/2006/relationships/image" Target="../media/image74.png"/><Relationship Id="rId20" Type="http://schemas.openxmlformats.org/officeDocument/2006/relationships/image" Target="../media/image29.png"/><Relationship Id="rId41" Type="http://schemas.openxmlformats.org/officeDocument/2006/relationships/chart" Target="../charts/chart1.xml"/><Relationship Id="rId54" Type="http://schemas.openxmlformats.org/officeDocument/2006/relationships/image" Target="../media/image62.png"/><Relationship Id="rId62" Type="http://schemas.openxmlformats.org/officeDocument/2006/relationships/image" Target="../media/image69.png"/><Relationship Id="rId70" Type="http://schemas.openxmlformats.org/officeDocument/2006/relationships/image" Target="../media/image77.png"/><Relationship Id="rId75" Type="http://schemas.openxmlformats.org/officeDocument/2006/relationships/image" Target="../media/image82.png"/><Relationship Id="rId83" Type="http://schemas.openxmlformats.org/officeDocument/2006/relationships/image" Target="../media/image90.png"/><Relationship Id="rId1" Type="http://schemas.openxmlformats.org/officeDocument/2006/relationships/image" Target="../media/image11.jpeg"/><Relationship Id="rId6" Type="http://schemas.openxmlformats.org/officeDocument/2006/relationships/image" Target="../media/image15.png"/><Relationship Id="rId15" Type="http://schemas.openxmlformats.org/officeDocument/2006/relationships/image" Target="../media/image24.png"/><Relationship Id="rId23" Type="http://schemas.openxmlformats.org/officeDocument/2006/relationships/image" Target="../media/image32.png"/><Relationship Id="rId28" Type="http://schemas.openxmlformats.org/officeDocument/2006/relationships/image" Target="../media/image37.png"/><Relationship Id="rId36" Type="http://schemas.openxmlformats.org/officeDocument/2006/relationships/image" Target="../media/image45.png"/><Relationship Id="rId49" Type="http://schemas.openxmlformats.org/officeDocument/2006/relationships/image" Target="../media/image57.png"/><Relationship Id="rId57" Type="http://schemas.openxmlformats.org/officeDocument/2006/relationships/image" Target="../media/image64.png"/><Relationship Id="rId10" Type="http://schemas.openxmlformats.org/officeDocument/2006/relationships/image" Target="../media/image19.png"/><Relationship Id="rId31" Type="http://schemas.openxmlformats.org/officeDocument/2006/relationships/image" Target="../media/image40.png"/><Relationship Id="rId44" Type="http://schemas.openxmlformats.org/officeDocument/2006/relationships/image" Target="../media/image52.png"/><Relationship Id="rId52" Type="http://schemas.openxmlformats.org/officeDocument/2006/relationships/image" Target="../media/image60.png"/><Relationship Id="rId60" Type="http://schemas.openxmlformats.org/officeDocument/2006/relationships/image" Target="../media/image67.png"/><Relationship Id="rId65" Type="http://schemas.openxmlformats.org/officeDocument/2006/relationships/image" Target="../media/image72.png"/><Relationship Id="rId73" Type="http://schemas.openxmlformats.org/officeDocument/2006/relationships/image" Target="../media/image80.png"/><Relationship Id="rId78" Type="http://schemas.openxmlformats.org/officeDocument/2006/relationships/image" Target="../media/image85.png"/><Relationship Id="rId81" Type="http://schemas.openxmlformats.org/officeDocument/2006/relationships/image" Target="../media/image88.png"/><Relationship Id="rId86" Type="http://schemas.openxmlformats.org/officeDocument/2006/relationships/image" Target="../media/image93.png"/></Relationships>
</file>

<file path=xl/drawings/_rels/drawing5.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628775" y="600075"/>
          <a:ext cx="2057400"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134099" y="17335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3171825" y="2400300"/>
          <a:ext cx="2057400"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143624" y="24002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00000000-0008-0000-0100-000006000000}"/>
            </a:ext>
          </a:extLst>
        </xdr:cNvPr>
        <xdr:cNvSpPr/>
      </xdr:nvSpPr>
      <xdr:spPr>
        <a:xfrm>
          <a:off x="4610100" y="1047750"/>
          <a:ext cx="2057400"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twoCellAnchor editAs="oneCell">
    <xdr:from>
      <xdr:col>2</xdr:col>
      <xdr:colOff>447675</xdr:colOff>
      <xdr:row>5</xdr:row>
      <xdr:rowOff>0</xdr:rowOff>
    </xdr:from>
    <xdr:to>
      <xdr:col>3</xdr:col>
      <xdr:colOff>625689</xdr:colOff>
      <xdr:row>13</xdr:row>
      <xdr:rowOff>25753</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1524000"/>
          <a:ext cx="940014" cy="1549753"/>
        </a:xfrm>
        <a:prstGeom prst="rect">
          <a:avLst/>
        </a:prstGeom>
      </xdr:spPr>
    </xdr:pic>
    <xdr:clientData/>
  </xdr:twoCellAnchor>
  <xdr:twoCellAnchor>
    <xdr:from>
      <xdr:col>4</xdr:col>
      <xdr:colOff>695325</xdr:colOff>
      <xdr:row>1</xdr:row>
      <xdr:rowOff>104775</xdr:rowOff>
    </xdr:from>
    <xdr:to>
      <xdr:col>7</xdr:col>
      <xdr:colOff>685800</xdr:colOff>
      <xdr:row>4</xdr:row>
      <xdr:rowOff>57151</xdr:rowOff>
    </xdr:to>
    <xdr:sp macro="" textlink="">
      <xdr:nvSpPr>
        <xdr:cNvPr id="9" name="Rectángulo 8">
          <a:extLst>
            <a:ext uri="{FF2B5EF4-FFF2-40B4-BE49-F238E27FC236}">
              <a16:creationId xmlns:a16="http://schemas.microsoft.com/office/drawing/2014/main" id="{00000000-0008-0000-0100-000009000000}"/>
            </a:ext>
          </a:extLst>
        </xdr:cNvPr>
        <xdr:cNvSpPr/>
      </xdr:nvSpPr>
      <xdr:spPr>
        <a:xfrm>
          <a:off x="3743325" y="866775"/>
          <a:ext cx="3810000"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2022</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11" name="Rectángulo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153149" y="30860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2" name="Rectángulo 11">
          <a:hlinkClick xmlns:r="http://schemas.openxmlformats.org/officeDocument/2006/relationships" r:id="rId7"/>
          <a:extLst>
            <a:ext uri="{FF2B5EF4-FFF2-40B4-BE49-F238E27FC236}">
              <a16:creationId xmlns:a16="http://schemas.microsoft.com/office/drawing/2014/main" id="{00000000-0008-0000-0100-00000C000000}"/>
            </a:ext>
          </a:extLst>
        </xdr:cNvPr>
        <xdr:cNvSpPr/>
      </xdr:nvSpPr>
      <xdr:spPr>
        <a:xfrm>
          <a:off x="3171825" y="3095625"/>
          <a:ext cx="2095500"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913" y="571500"/>
          <a:ext cx="1589389" cy="1265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206375"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328084</xdr:colOff>
      <xdr:row>3</xdr:row>
      <xdr:rowOff>49742</xdr:rowOff>
    </xdr:from>
    <xdr:to>
      <xdr:col>0</xdr:col>
      <xdr:colOff>1252009</xdr:colOff>
      <xdr:row>6</xdr:row>
      <xdr:rowOff>97367</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328084" y="589492"/>
          <a:ext cx="923925" cy="5873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047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261992</xdr:colOff>
      <xdr:row>1</xdr:row>
      <xdr:rowOff>252069</xdr:rowOff>
    </xdr:from>
    <xdr:to>
      <xdr:col>2</xdr:col>
      <xdr:colOff>1121834</xdr:colOff>
      <xdr:row>4</xdr:row>
      <xdr:rowOff>31750</xdr:rowOff>
    </xdr:to>
    <xdr:pic>
      <xdr:nvPicPr>
        <xdr:cNvPr id="3" name="Imagen 2" descr="escudo-alc">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817" y="309219"/>
          <a:ext cx="1945692" cy="1008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485775</xdr:colOff>
      <xdr:row>86</xdr:row>
      <xdr:rowOff>238125</xdr:rowOff>
    </xdr:from>
    <xdr:to>
      <xdr:col>88</xdr:col>
      <xdr:colOff>4905758</xdr:colOff>
      <xdr:row>86</xdr:row>
      <xdr:rowOff>2865729</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44703800" y="229266750"/>
          <a:ext cx="4419983" cy="2627604"/>
        </a:xfrm>
        <a:prstGeom prst="rect">
          <a:avLst/>
        </a:prstGeom>
      </xdr:spPr>
    </xdr:pic>
    <xdr:clientData/>
  </xdr:twoCellAnchor>
  <xdr:twoCellAnchor editAs="oneCell">
    <xdr:from>
      <xdr:col>88</xdr:col>
      <xdr:colOff>495300</xdr:colOff>
      <xdr:row>88</xdr:row>
      <xdr:rowOff>66676</xdr:rowOff>
    </xdr:from>
    <xdr:to>
      <xdr:col>88</xdr:col>
      <xdr:colOff>5000625</xdr:colOff>
      <xdr:row>89</xdr:row>
      <xdr:rowOff>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44713325" y="236439076"/>
          <a:ext cx="4505325" cy="2676524"/>
        </a:xfrm>
        <a:prstGeom prst="rect">
          <a:avLst/>
        </a:prstGeom>
      </xdr:spPr>
    </xdr:pic>
    <xdr:clientData/>
  </xdr:twoCellAnchor>
  <xdr:twoCellAnchor editAs="oneCell">
    <xdr:from>
      <xdr:col>88</xdr:col>
      <xdr:colOff>500743</xdr:colOff>
      <xdr:row>87</xdr:row>
      <xdr:rowOff>608240</xdr:rowOff>
    </xdr:from>
    <xdr:to>
      <xdr:col>88</xdr:col>
      <xdr:colOff>5085332</xdr:colOff>
      <xdr:row>87</xdr:row>
      <xdr:rowOff>3363871</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144718768" y="232837265"/>
          <a:ext cx="4584589" cy="2755631"/>
        </a:xfrm>
        <a:prstGeom prst="rect">
          <a:avLst/>
        </a:prstGeom>
      </xdr:spPr>
    </xdr:pic>
    <xdr:clientData/>
  </xdr:twoCellAnchor>
  <xdr:twoCellAnchor editAs="oneCell">
    <xdr:from>
      <xdr:col>88</xdr:col>
      <xdr:colOff>595993</xdr:colOff>
      <xdr:row>62</xdr:row>
      <xdr:rowOff>183697</xdr:rowOff>
    </xdr:from>
    <xdr:to>
      <xdr:col>88</xdr:col>
      <xdr:colOff>5180582</xdr:colOff>
      <xdr:row>62</xdr:row>
      <xdr:rowOff>2762250</xdr:rowOff>
    </xdr:to>
    <xdr:pic>
      <xdr:nvPicPr>
        <xdr:cNvPr id="7" name="10 Imagen">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144814018" y="152793247"/>
          <a:ext cx="4584589" cy="2578553"/>
        </a:xfrm>
        <a:prstGeom prst="rect">
          <a:avLst/>
        </a:prstGeom>
      </xdr:spPr>
    </xdr:pic>
    <xdr:clientData/>
  </xdr:twoCellAnchor>
  <xdr:twoCellAnchor editAs="oneCell">
    <xdr:from>
      <xdr:col>88</xdr:col>
      <xdr:colOff>532340</xdr:colOff>
      <xdr:row>85</xdr:row>
      <xdr:rowOff>161924</xdr:rowOff>
    </xdr:from>
    <xdr:to>
      <xdr:col>88</xdr:col>
      <xdr:colOff>5170713</xdr:colOff>
      <xdr:row>85</xdr:row>
      <xdr:rowOff>2054678</xdr:rowOff>
    </xdr:to>
    <xdr:pic>
      <xdr:nvPicPr>
        <xdr:cNvPr id="8" name="2 Imagen">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44750365" y="227009324"/>
          <a:ext cx="4638373" cy="1892754"/>
        </a:xfrm>
        <a:prstGeom prst="rect">
          <a:avLst/>
        </a:prstGeom>
      </xdr:spPr>
    </xdr:pic>
    <xdr:clientData/>
  </xdr:twoCellAnchor>
  <xdr:twoCellAnchor editAs="oneCell">
    <xdr:from>
      <xdr:col>88</xdr:col>
      <xdr:colOff>345621</xdr:colOff>
      <xdr:row>31</xdr:row>
      <xdr:rowOff>204108</xdr:rowOff>
    </xdr:from>
    <xdr:to>
      <xdr:col>88</xdr:col>
      <xdr:colOff>5429249</xdr:colOff>
      <xdr:row>31</xdr:row>
      <xdr:rowOff>2612572</xdr:rowOff>
    </xdr:to>
    <xdr:pic>
      <xdr:nvPicPr>
        <xdr:cNvPr id="9" name="1 Imagen">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44563646" y="59830608"/>
          <a:ext cx="5083628" cy="2408464"/>
        </a:xfrm>
        <a:prstGeom prst="rect">
          <a:avLst/>
        </a:prstGeom>
      </xdr:spPr>
    </xdr:pic>
    <xdr:clientData/>
  </xdr:twoCellAnchor>
  <xdr:twoCellAnchor editAs="oneCell">
    <xdr:from>
      <xdr:col>88</xdr:col>
      <xdr:colOff>390524</xdr:colOff>
      <xdr:row>33</xdr:row>
      <xdr:rowOff>89807</xdr:rowOff>
    </xdr:from>
    <xdr:to>
      <xdr:col>88</xdr:col>
      <xdr:colOff>5211536</xdr:colOff>
      <xdr:row>33</xdr:row>
      <xdr:rowOff>2612572</xdr:rowOff>
    </xdr:to>
    <xdr:pic>
      <xdr:nvPicPr>
        <xdr:cNvPr id="10" name="1 Imagen">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44608549" y="65107457"/>
          <a:ext cx="4821012" cy="2522765"/>
        </a:xfrm>
        <a:prstGeom prst="rect">
          <a:avLst/>
        </a:prstGeom>
      </xdr:spPr>
    </xdr:pic>
    <xdr:clientData/>
  </xdr:twoCellAnchor>
  <xdr:twoCellAnchor editAs="oneCell">
    <xdr:from>
      <xdr:col>88</xdr:col>
      <xdr:colOff>285751</xdr:colOff>
      <xdr:row>59</xdr:row>
      <xdr:rowOff>231320</xdr:rowOff>
    </xdr:from>
    <xdr:to>
      <xdr:col>88</xdr:col>
      <xdr:colOff>5456465</xdr:colOff>
      <xdr:row>59</xdr:row>
      <xdr:rowOff>3469821</xdr:rowOff>
    </xdr:to>
    <xdr:pic>
      <xdr:nvPicPr>
        <xdr:cNvPr id="11" name="1 Imagen">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44503776" y="142658645"/>
          <a:ext cx="5170714" cy="3238501"/>
        </a:xfrm>
        <a:prstGeom prst="rect">
          <a:avLst/>
        </a:prstGeom>
      </xdr:spPr>
    </xdr:pic>
    <xdr:clientData/>
  </xdr:twoCellAnchor>
  <xdr:twoCellAnchor editAs="oneCell">
    <xdr:from>
      <xdr:col>88</xdr:col>
      <xdr:colOff>325211</xdr:colOff>
      <xdr:row>82</xdr:row>
      <xdr:rowOff>217715</xdr:rowOff>
    </xdr:from>
    <xdr:to>
      <xdr:col>88</xdr:col>
      <xdr:colOff>5306785</xdr:colOff>
      <xdr:row>82</xdr:row>
      <xdr:rowOff>2136321</xdr:rowOff>
    </xdr:to>
    <xdr:pic>
      <xdr:nvPicPr>
        <xdr:cNvPr id="12" name="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44543236" y="219445115"/>
          <a:ext cx="4981574" cy="1918606"/>
        </a:xfrm>
        <a:prstGeom prst="rect">
          <a:avLst/>
        </a:prstGeom>
      </xdr:spPr>
    </xdr:pic>
    <xdr:clientData/>
  </xdr:twoCellAnchor>
  <xdr:twoCellAnchor editAs="oneCell">
    <xdr:from>
      <xdr:col>88</xdr:col>
      <xdr:colOff>340179</xdr:colOff>
      <xdr:row>83</xdr:row>
      <xdr:rowOff>258536</xdr:rowOff>
    </xdr:from>
    <xdr:to>
      <xdr:col>88</xdr:col>
      <xdr:colOff>5293179</xdr:colOff>
      <xdr:row>83</xdr:row>
      <xdr:rowOff>2775858</xdr:rowOff>
    </xdr:to>
    <xdr:pic>
      <xdr:nvPicPr>
        <xdr:cNvPr id="13" name="2 Imagen">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a:stretch>
          <a:fillRect/>
        </a:stretch>
      </xdr:blipFill>
      <xdr:spPr>
        <a:xfrm>
          <a:off x="144558204" y="221771936"/>
          <a:ext cx="4953000" cy="2517322"/>
        </a:xfrm>
        <a:prstGeom prst="rect">
          <a:avLst/>
        </a:prstGeom>
      </xdr:spPr>
    </xdr:pic>
    <xdr:clientData/>
  </xdr:twoCellAnchor>
  <xdr:twoCellAnchor editAs="oneCell">
    <xdr:from>
      <xdr:col>88</xdr:col>
      <xdr:colOff>293311</xdr:colOff>
      <xdr:row>105</xdr:row>
      <xdr:rowOff>940593</xdr:rowOff>
    </xdr:from>
    <xdr:to>
      <xdr:col>88</xdr:col>
      <xdr:colOff>5524501</xdr:colOff>
      <xdr:row>105</xdr:row>
      <xdr:rowOff>4000499</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a:stretch>
          <a:fillRect/>
        </a:stretch>
      </xdr:blipFill>
      <xdr:spPr>
        <a:xfrm>
          <a:off x="144511336" y="298444443"/>
          <a:ext cx="5231190" cy="3059906"/>
        </a:xfrm>
        <a:prstGeom prst="rect">
          <a:avLst/>
        </a:prstGeom>
      </xdr:spPr>
    </xdr:pic>
    <xdr:clientData/>
  </xdr:twoCellAnchor>
  <xdr:twoCellAnchor editAs="oneCell">
    <xdr:from>
      <xdr:col>88</xdr:col>
      <xdr:colOff>376428</xdr:colOff>
      <xdr:row>35</xdr:row>
      <xdr:rowOff>122467</xdr:rowOff>
    </xdr:from>
    <xdr:to>
      <xdr:col>88</xdr:col>
      <xdr:colOff>5361215</xdr:colOff>
      <xdr:row>35</xdr:row>
      <xdr:rowOff>2952751</xdr:rowOff>
    </xdr:to>
    <xdr:pic>
      <xdr:nvPicPr>
        <xdr:cNvPr id="15" name="Imagen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a:stretch>
          <a:fillRect/>
        </a:stretch>
      </xdr:blipFill>
      <xdr:spPr>
        <a:xfrm>
          <a:off x="144594453" y="70693192"/>
          <a:ext cx="4984787" cy="2830284"/>
        </a:xfrm>
        <a:prstGeom prst="rect">
          <a:avLst/>
        </a:prstGeom>
      </xdr:spPr>
    </xdr:pic>
    <xdr:clientData/>
  </xdr:twoCellAnchor>
  <xdr:twoCellAnchor editAs="oneCell">
    <xdr:from>
      <xdr:col>88</xdr:col>
      <xdr:colOff>408216</xdr:colOff>
      <xdr:row>34</xdr:row>
      <xdr:rowOff>176893</xdr:rowOff>
    </xdr:from>
    <xdr:to>
      <xdr:col>88</xdr:col>
      <xdr:colOff>5184321</xdr:colOff>
      <xdr:row>34</xdr:row>
      <xdr:rowOff>2595094</xdr:rowOff>
    </xdr:to>
    <xdr:pic>
      <xdr:nvPicPr>
        <xdr:cNvPr id="16" name="Imagen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a:stretch>
          <a:fillRect/>
        </a:stretch>
      </xdr:blipFill>
      <xdr:spPr>
        <a:xfrm>
          <a:off x="144626241" y="67937743"/>
          <a:ext cx="4776105" cy="2418201"/>
        </a:xfrm>
        <a:prstGeom prst="rect">
          <a:avLst/>
        </a:prstGeom>
      </xdr:spPr>
    </xdr:pic>
    <xdr:clientData/>
  </xdr:twoCellAnchor>
  <xdr:twoCellAnchor editAs="oneCell">
    <xdr:from>
      <xdr:col>88</xdr:col>
      <xdr:colOff>368552</xdr:colOff>
      <xdr:row>60</xdr:row>
      <xdr:rowOff>149678</xdr:rowOff>
    </xdr:from>
    <xdr:to>
      <xdr:col>88</xdr:col>
      <xdr:colOff>5485463</xdr:colOff>
      <xdr:row>60</xdr:row>
      <xdr:rowOff>3184072</xdr:rowOff>
    </xdr:to>
    <xdr:pic>
      <xdr:nvPicPr>
        <xdr:cNvPr id="17" name="Imagen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a:stretch>
          <a:fillRect/>
        </a:stretch>
      </xdr:blipFill>
      <xdr:spPr>
        <a:xfrm>
          <a:off x="144586577" y="146234603"/>
          <a:ext cx="5116911" cy="3034394"/>
        </a:xfrm>
        <a:prstGeom prst="rect">
          <a:avLst/>
        </a:prstGeom>
      </xdr:spPr>
    </xdr:pic>
    <xdr:clientData/>
  </xdr:twoCellAnchor>
  <xdr:twoCellAnchor editAs="oneCell">
    <xdr:from>
      <xdr:col>88</xdr:col>
      <xdr:colOff>441219</xdr:colOff>
      <xdr:row>61</xdr:row>
      <xdr:rowOff>385427</xdr:rowOff>
    </xdr:from>
    <xdr:to>
      <xdr:col>88</xdr:col>
      <xdr:colOff>5379138</xdr:colOff>
      <xdr:row>61</xdr:row>
      <xdr:rowOff>2966357</xdr:rowOff>
    </xdr:to>
    <xdr:pic>
      <xdr:nvPicPr>
        <xdr:cNvPr id="18" name="Imagen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a:stretch>
          <a:fillRect/>
        </a:stretch>
      </xdr:blipFill>
      <xdr:spPr>
        <a:xfrm>
          <a:off x="144659244" y="149832677"/>
          <a:ext cx="4937919" cy="2580930"/>
        </a:xfrm>
        <a:prstGeom prst="rect">
          <a:avLst/>
        </a:prstGeom>
      </xdr:spPr>
    </xdr:pic>
    <xdr:clientData/>
  </xdr:twoCellAnchor>
  <xdr:twoCellAnchor editAs="oneCell">
    <xdr:from>
      <xdr:col>88</xdr:col>
      <xdr:colOff>386877</xdr:colOff>
      <xdr:row>80</xdr:row>
      <xdr:rowOff>204108</xdr:rowOff>
    </xdr:from>
    <xdr:to>
      <xdr:col>88</xdr:col>
      <xdr:colOff>5021791</xdr:colOff>
      <xdr:row>80</xdr:row>
      <xdr:rowOff>2081893</xdr:rowOff>
    </xdr:to>
    <xdr:pic>
      <xdr:nvPicPr>
        <xdr:cNvPr id="19" name="Imagen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8"/>
        <a:stretch>
          <a:fillRect/>
        </a:stretch>
      </xdr:blipFill>
      <xdr:spPr>
        <a:xfrm>
          <a:off x="144604902" y="214507083"/>
          <a:ext cx="4634914" cy="1877785"/>
        </a:xfrm>
        <a:prstGeom prst="rect">
          <a:avLst/>
        </a:prstGeom>
      </xdr:spPr>
    </xdr:pic>
    <xdr:clientData/>
  </xdr:twoCellAnchor>
  <xdr:twoCellAnchor editAs="oneCell">
    <xdr:from>
      <xdr:col>88</xdr:col>
      <xdr:colOff>416663</xdr:colOff>
      <xdr:row>81</xdr:row>
      <xdr:rowOff>380999</xdr:rowOff>
    </xdr:from>
    <xdr:to>
      <xdr:col>88</xdr:col>
      <xdr:colOff>5143501</xdr:colOff>
      <xdr:row>81</xdr:row>
      <xdr:rowOff>2422071</xdr:rowOff>
    </xdr:to>
    <xdr:pic>
      <xdr:nvPicPr>
        <xdr:cNvPr id="20" name="Imagen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9"/>
        <a:stretch>
          <a:fillRect/>
        </a:stretch>
      </xdr:blipFill>
      <xdr:spPr>
        <a:xfrm>
          <a:off x="144634688" y="217017599"/>
          <a:ext cx="4726838" cy="2041072"/>
        </a:xfrm>
        <a:prstGeom prst="rect">
          <a:avLst/>
        </a:prstGeom>
      </xdr:spPr>
    </xdr:pic>
    <xdr:clientData/>
  </xdr:twoCellAnchor>
  <xdr:twoCellAnchor editAs="oneCell">
    <xdr:from>
      <xdr:col>88</xdr:col>
      <xdr:colOff>274063</xdr:colOff>
      <xdr:row>79</xdr:row>
      <xdr:rowOff>367393</xdr:rowOff>
    </xdr:from>
    <xdr:to>
      <xdr:col>88</xdr:col>
      <xdr:colOff>5197928</xdr:colOff>
      <xdr:row>79</xdr:row>
      <xdr:rowOff>3102429</xdr:rowOff>
    </xdr:to>
    <xdr:pic>
      <xdr:nvPicPr>
        <xdr:cNvPr id="21" name="Imagen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0"/>
        <a:stretch>
          <a:fillRect/>
        </a:stretch>
      </xdr:blipFill>
      <xdr:spPr>
        <a:xfrm>
          <a:off x="144492088" y="211374718"/>
          <a:ext cx="4923865" cy="2735036"/>
        </a:xfrm>
        <a:prstGeom prst="rect">
          <a:avLst/>
        </a:prstGeom>
      </xdr:spPr>
    </xdr:pic>
    <xdr:clientData/>
  </xdr:twoCellAnchor>
  <xdr:oneCellAnchor>
    <xdr:from>
      <xdr:col>12</xdr:col>
      <xdr:colOff>190614</xdr:colOff>
      <xdr:row>13</xdr:row>
      <xdr:rowOff>3091227</xdr:rowOff>
    </xdr:from>
    <xdr:ext cx="2868706" cy="569094"/>
    <xdr:pic>
      <xdr:nvPicPr>
        <xdr:cNvPr id="22" name="Imagen 4">
          <a:extLst>
            <a:ext uri="{FF2B5EF4-FFF2-40B4-BE49-F238E27FC236}">
              <a16:creationId xmlns:a16="http://schemas.microsoft.com/office/drawing/2014/main" id="{00000000-0008-0000-0400-000016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5630639" y="11082702"/>
          <a:ext cx="2868706" cy="569094"/>
        </a:xfrm>
        <a:prstGeom prst="rect">
          <a:avLst/>
        </a:prstGeom>
        <a:noFill/>
        <a:ln>
          <a:noFill/>
        </a:ln>
      </xdr:spPr>
    </xdr:pic>
    <xdr:clientData/>
  </xdr:oneCellAnchor>
  <xdr:twoCellAnchor editAs="oneCell">
    <xdr:from>
      <xdr:col>88</xdr:col>
      <xdr:colOff>264668</xdr:colOff>
      <xdr:row>12</xdr:row>
      <xdr:rowOff>707571</xdr:rowOff>
    </xdr:from>
    <xdr:to>
      <xdr:col>88</xdr:col>
      <xdr:colOff>5279571</xdr:colOff>
      <xdr:row>12</xdr:row>
      <xdr:rowOff>4163785</xdr:rowOff>
    </xdr:to>
    <xdr:pic>
      <xdr:nvPicPr>
        <xdr:cNvPr id="23" name="Imagen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2"/>
        <a:stretch>
          <a:fillRect/>
        </a:stretch>
      </xdr:blipFill>
      <xdr:spPr>
        <a:xfrm>
          <a:off x="144482693" y="4127046"/>
          <a:ext cx="5014903" cy="3456214"/>
        </a:xfrm>
        <a:prstGeom prst="rect">
          <a:avLst/>
        </a:prstGeom>
      </xdr:spPr>
    </xdr:pic>
    <xdr:clientData/>
  </xdr:twoCellAnchor>
  <xdr:twoCellAnchor editAs="oneCell">
    <xdr:from>
      <xdr:col>88</xdr:col>
      <xdr:colOff>299356</xdr:colOff>
      <xdr:row>13</xdr:row>
      <xdr:rowOff>394608</xdr:rowOff>
    </xdr:from>
    <xdr:to>
      <xdr:col>88</xdr:col>
      <xdr:colOff>5402036</xdr:colOff>
      <xdr:row>13</xdr:row>
      <xdr:rowOff>3769180</xdr:rowOff>
    </xdr:to>
    <xdr:pic>
      <xdr:nvPicPr>
        <xdr:cNvPr id="24" name="Imagen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3"/>
        <a:stretch>
          <a:fillRect/>
        </a:stretch>
      </xdr:blipFill>
      <xdr:spPr>
        <a:xfrm>
          <a:off x="144517381" y="8386083"/>
          <a:ext cx="5102680" cy="3374572"/>
        </a:xfrm>
        <a:prstGeom prst="rect">
          <a:avLst/>
        </a:prstGeom>
      </xdr:spPr>
    </xdr:pic>
    <xdr:clientData/>
  </xdr:twoCellAnchor>
  <xdr:twoCellAnchor editAs="oneCell">
    <xdr:from>
      <xdr:col>88</xdr:col>
      <xdr:colOff>340203</xdr:colOff>
      <xdr:row>14</xdr:row>
      <xdr:rowOff>176894</xdr:rowOff>
    </xdr:from>
    <xdr:to>
      <xdr:col>88</xdr:col>
      <xdr:colOff>5497286</xdr:colOff>
      <xdr:row>14</xdr:row>
      <xdr:rowOff>2952751</xdr:rowOff>
    </xdr:to>
    <xdr:pic>
      <xdr:nvPicPr>
        <xdr:cNvPr id="25" name="Imagen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4"/>
        <a:stretch>
          <a:fillRect/>
        </a:stretch>
      </xdr:blipFill>
      <xdr:spPr>
        <a:xfrm>
          <a:off x="144558228" y="12130769"/>
          <a:ext cx="5157083" cy="2775857"/>
        </a:xfrm>
        <a:prstGeom prst="rect">
          <a:avLst/>
        </a:prstGeom>
      </xdr:spPr>
    </xdr:pic>
    <xdr:clientData/>
  </xdr:twoCellAnchor>
  <xdr:twoCellAnchor editAs="oneCell">
    <xdr:from>
      <xdr:col>88</xdr:col>
      <xdr:colOff>258536</xdr:colOff>
      <xdr:row>15</xdr:row>
      <xdr:rowOff>394608</xdr:rowOff>
    </xdr:from>
    <xdr:to>
      <xdr:col>88</xdr:col>
      <xdr:colOff>5497287</xdr:colOff>
      <xdr:row>15</xdr:row>
      <xdr:rowOff>3184071</xdr:rowOff>
    </xdr:to>
    <xdr:pic>
      <xdr:nvPicPr>
        <xdr:cNvPr id="26" name="Imagen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5"/>
        <a:stretch>
          <a:fillRect/>
        </a:stretch>
      </xdr:blipFill>
      <xdr:spPr>
        <a:xfrm>
          <a:off x="144476561" y="15396483"/>
          <a:ext cx="5238751" cy="2789463"/>
        </a:xfrm>
        <a:prstGeom prst="rect">
          <a:avLst/>
        </a:prstGeom>
      </xdr:spPr>
    </xdr:pic>
    <xdr:clientData/>
  </xdr:twoCellAnchor>
  <xdr:twoCellAnchor editAs="oneCell">
    <xdr:from>
      <xdr:col>88</xdr:col>
      <xdr:colOff>517073</xdr:colOff>
      <xdr:row>24</xdr:row>
      <xdr:rowOff>163283</xdr:rowOff>
    </xdr:from>
    <xdr:to>
      <xdr:col>88</xdr:col>
      <xdr:colOff>5252358</xdr:colOff>
      <xdr:row>24</xdr:row>
      <xdr:rowOff>2245176</xdr:rowOff>
    </xdr:to>
    <xdr:pic>
      <xdr:nvPicPr>
        <xdr:cNvPr id="27" name="Imagen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6"/>
        <a:stretch>
          <a:fillRect/>
        </a:stretch>
      </xdr:blipFill>
      <xdr:spPr>
        <a:xfrm>
          <a:off x="144735098" y="38834783"/>
          <a:ext cx="4735285" cy="2081893"/>
        </a:xfrm>
        <a:prstGeom prst="rect">
          <a:avLst/>
        </a:prstGeom>
      </xdr:spPr>
    </xdr:pic>
    <xdr:clientData/>
  </xdr:twoCellAnchor>
  <xdr:twoCellAnchor editAs="oneCell">
    <xdr:from>
      <xdr:col>88</xdr:col>
      <xdr:colOff>324970</xdr:colOff>
      <xdr:row>47</xdr:row>
      <xdr:rowOff>136072</xdr:rowOff>
    </xdr:from>
    <xdr:to>
      <xdr:col>88</xdr:col>
      <xdr:colOff>5306785</xdr:colOff>
      <xdr:row>47</xdr:row>
      <xdr:rowOff>2680607</xdr:rowOff>
    </xdr:to>
    <xdr:pic>
      <xdr:nvPicPr>
        <xdr:cNvPr id="28" name="Imagen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7"/>
        <a:stretch>
          <a:fillRect/>
        </a:stretch>
      </xdr:blipFill>
      <xdr:spPr>
        <a:xfrm>
          <a:off x="144542995" y="110587972"/>
          <a:ext cx="4981815" cy="2544535"/>
        </a:xfrm>
        <a:prstGeom prst="rect">
          <a:avLst/>
        </a:prstGeom>
      </xdr:spPr>
    </xdr:pic>
    <xdr:clientData/>
  </xdr:twoCellAnchor>
  <xdr:twoCellAnchor editAs="oneCell">
    <xdr:from>
      <xdr:col>88</xdr:col>
      <xdr:colOff>352182</xdr:colOff>
      <xdr:row>48</xdr:row>
      <xdr:rowOff>190502</xdr:rowOff>
    </xdr:from>
    <xdr:to>
      <xdr:col>88</xdr:col>
      <xdr:colOff>5320393</xdr:colOff>
      <xdr:row>48</xdr:row>
      <xdr:rowOff>2671083</xdr:rowOff>
    </xdr:to>
    <xdr:pic>
      <xdr:nvPicPr>
        <xdr:cNvPr id="29" name="Imagen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8"/>
        <a:stretch>
          <a:fillRect/>
        </a:stretch>
      </xdr:blipFill>
      <xdr:spPr>
        <a:xfrm>
          <a:off x="144570207" y="113461802"/>
          <a:ext cx="4968211" cy="2480581"/>
        </a:xfrm>
        <a:prstGeom prst="rect">
          <a:avLst/>
        </a:prstGeom>
      </xdr:spPr>
    </xdr:pic>
    <xdr:clientData/>
  </xdr:twoCellAnchor>
  <xdr:twoCellAnchor editAs="oneCell">
    <xdr:from>
      <xdr:col>13</xdr:col>
      <xdr:colOff>666750</xdr:colOff>
      <xdr:row>26</xdr:row>
      <xdr:rowOff>0</xdr:rowOff>
    </xdr:from>
    <xdr:to>
      <xdr:col>13</xdr:col>
      <xdr:colOff>666750</xdr:colOff>
      <xdr:row>26</xdr:row>
      <xdr:rowOff>352128</xdr:rowOff>
    </xdr:to>
    <xdr:pic>
      <xdr:nvPicPr>
        <xdr:cNvPr id="30" name="Imagen 4">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1917025" y="43805475"/>
          <a:ext cx="0"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666750</xdr:colOff>
      <xdr:row>26</xdr:row>
      <xdr:rowOff>0</xdr:rowOff>
    </xdr:from>
    <xdr:to>
      <xdr:col>12</xdr:col>
      <xdr:colOff>666750</xdr:colOff>
      <xdr:row>26</xdr:row>
      <xdr:rowOff>355244</xdr:rowOff>
    </xdr:to>
    <xdr:pic>
      <xdr:nvPicPr>
        <xdr:cNvPr id="31" name="Imagen 30">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06775" y="43805475"/>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326571</xdr:colOff>
      <xdr:row>26</xdr:row>
      <xdr:rowOff>282003</xdr:rowOff>
    </xdr:from>
    <xdr:to>
      <xdr:col>88</xdr:col>
      <xdr:colOff>5578928</xdr:colOff>
      <xdr:row>26</xdr:row>
      <xdr:rowOff>3047999</xdr:rowOff>
    </xdr:to>
    <xdr:pic>
      <xdr:nvPicPr>
        <xdr:cNvPr id="32" name="Imagen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30"/>
        <a:stretch>
          <a:fillRect/>
        </a:stretch>
      </xdr:blipFill>
      <xdr:spPr>
        <a:xfrm>
          <a:off x="144544596" y="44087478"/>
          <a:ext cx="5252357" cy="2765996"/>
        </a:xfrm>
        <a:prstGeom prst="rect">
          <a:avLst/>
        </a:prstGeom>
      </xdr:spPr>
    </xdr:pic>
    <xdr:clientData/>
  </xdr:twoCellAnchor>
  <xdr:twoCellAnchor editAs="oneCell">
    <xdr:from>
      <xdr:col>88</xdr:col>
      <xdr:colOff>238125</xdr:colOff>
      <xdr:row>27</xdr:row>
      <xdr:rowOff>272142</xdr:rowOff>
    </xdr:from>
    <xdr:to>
      <xdr:col>88</xdr:col>
      <xdr:colOff>5470070</xdr:colOff>
      <xdr:row>27</xdr:row>
      <xdr:rowOff>2601849</xdr:rowOff>
    </xdr:to>
    <xdr:pic>
      <xdr:nvPicPr>
        <xdr:cNvPr id="33" name="Imagen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31"/>
        <a:stretch>
          <a:fillRect/>
        </a:stretch>
      </xdr:blipFill>
      <xdr:spPr>
        <a:xfrm>
          <a:off x="144456150" y="47278017"/>
          <a:ext cx="5231945" cy="2329707"/>
        </a:xfrm>
        <a:prstGeom prst="rect">
          <a:avLst/>
        </a:prstGeom>
      </xdr:spPr>
    </xdr:pic>
    <xdr:clientData/>
  </xdr:twoCellAnchor>
  <xdr:twoCellAnchor editAs="oneCell">
    <xdr:from>
      <xdr:col>88</xdr:col>
      <xdr:colOff>394607</xdr:colOff>
      <xdr:row>28</xdr:row>
      <xdr:rowOff>196147</xdr:rowOff>
    </xdr:from>
    <xdr:to>
      <xdr:col>88</xdr:col>
      <xdr:colOff>5456465</xdr:colOff>
      <xdr:row>28</xdr:row>
      <xdr:rowOff>2979964</xdr:rowOff>
    </xdr:to>
    <xdr:pic>
      <xdr:nvPicPr>
        <xdr:cNvPr id="34" name="Imagen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2"/>
        <a:stretch>
          <a:fillRect/>
        </a:stretch>
      </xdr:blipFill>
      <xdr:spPr>
        <a:xfrm>
          <a:off x="144612632" y="49983322"/>
          <a:ext cx="5061858" cy="2783817"/>
        </a:xfrm>
        <a:prstGeom prst="rect">
          <a:avLst/>
        </a:prstGeom>
      </xdr:spPr>
    </xdr:pic>
    <xdr:clientData/>
  </xdr:twoCellAnchor>
  <xdr:twoCellAnchor editAs="oneCell">
    <xdr:from>
      <xdr:col>88</xdr:col>
      <xdr:colOff>285750</xdr:colOff>
      <xdr:row>29</xdr:row>
      <xdr:rowOff>312964</xdr:rowOff>
    </xdr:from>
    <xdr:to>
      <xdr:col>88</xdr:col>
      <xdr:colOff>5456464</xdr:colOff>
      <xdr:row>29</xdr:row>
      <xdr:rowOff>3171976</xdr:rowOff>
    </xdr:to>
    <xdr:pic>
      <xdr:nvPicPr>
        <xdr:cNvPr id="35" name="Imagen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33"/>
        <a:stretch>
          <a:fillRect/>
        </a:stretch>
      </xdr:blipFill>
      <xdr:spPr>
        <a:xfrm>
          <a:off x="144503775" y="53205289"/>
          <a:ext cx="5170714" cy="2859012"/>
        </a:xfrm>
        <a:prstGeom prst="rect">
          <a:avLst/>
        </a:prstGeom>
      </xdr:spPr>
    </xdr:pic>
    <xdr:clientData/>
  </xdr:twoCellAnchor>
  <xdr:twoCellAnchor editAs="oneCell">
    <xdr:from>
      <xdr:col>88</xdr:col>
      <xdr:colOff>507547</xdr:colOff>
      <xdr:row>30</xdr:row>
      <xdr:rowOff>269421</xdr:rowOff>
    </xdr:from>
    <xdr:to>
      <xdr:col>88</xdr:col>
      <xdr:colOff>5238751</xdr:colOff>
      <xdr:row>30</xdr:row>
      <xdr:rowOff>3156856</xdr:rowOff>
    </xdr:to>
    <xdr:pic>
      <xdr:nvPicPr>
        <xdr:cNvPr id="36" name="Imagen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34"/>
        <a:stretch>
          <a:fillRect/>
        </a:stretch>
      </xdr:blipFill>
      <xdr:spPr>
        <a:xfrm>
          <a:off x="144725572" y="56533596"/>
          <a:ext cx="4731204" cy="2887435"/>
        </a:xfrm>
        <a:prstGeom prst="rect">
          <a:avLst/>
        </a:prstGeom>
      </xdr:spPr>
    </xdr:pic>
    <xdr:clientData/>
  </xdr:twoCellAnchor>
  <xdr:twoCellAnchor editAs="oneCell">
    <xdr:from>
      <xdr:col>88</xdr:col>
      <xdr:colOff>609290</xdr:colOff>
      <xdr:row>64</xdr:row>
      <xdr:rowOff>81644</xdr:rowOff>
    </xdr:from>
    <xdr:to>
      <xdr:col>88</xdr:col>
      <xdr:colOff>5197928</xdr:colOff>
      <xdr:row>64</xdr:row>
      <xdr:rowOff>2258787</xdr:rowOff>
    </xdr:to>
    <xdr:pic>
      <xdr:nvPicPr>
        <xdr:cNvPr id="37" name="Imagen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35"/>
        <a:stretch>
          <a:fillRect/>
        </a:stretch>
      </xdr:blipFill>
      <xdr:spPr>
        <a:xfrm>
          <a:off x="144827315" y="158320469"/>
          <a:ext cx="4588638" cy="2177143"/>
        </a:xfrm>
        <a:prstGeom prst="rect">
          <a:avLst/>
        </a:prstGeom>
      </xdr:spPr>
    </xdr:pic>
    <xdr:clientData/>
  </xdr:twoCellAnchor>
  <xdr:twoCellAnchor editAs="oneCell">
    <xdr:from>
      <xdr:col>88</xdr:col>
      <xdr:colOff>615735</xdr:colOff>
      <xdr:row>65</xdr:row>
      <xdr:rowOff>190499</xdr:rowOff>
    </xdr:from>
    <xdr:to>
      <xdr:col>88</xdr:col>
      <xdr:colOff>5197928</xdr:colOff>
      <xdr:row>65</xdr:row>
      <xdr:rowOff>2287360</xdr:rowOff>
    </xdr:to>
    <xdr:pic>
      <xdr:nvPicPr>
        <xdr:cNvPr id="38" name="Imagen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6"/>
        <a:stretch>
          <a:fillRect/>
        </a:stretch>
      </xdr:blipFill>
      <xdr:spPr>
        <a:xfrm>
          <a:off x="144833760" y="160820099"/>
          <a:ext cx="4582193" cy="2096861"/>
        </a:xfrm>
        <a:prstGeom prst="rect">
          <a:avLst/>
        </a:prstGeom>
      </xdr:spPr>
    </xdr:pic>
    <xdr:clientData/>
  </xdr:twoCellAnchor>
  <xdr:twoCellAnchor editAs="oneCell">
    <xdr:from>
      <xdr:col>88</xdr:col>
      <xdr:colOff>598714</xdr:colOff>
      <xdr:row>66</xdr:row>
      <xdr:rowOff>190501</xdr:rowOff>
    </xdr:from>
    <xdr:to>
      <xdr:col>88</xdr:col>
      <xdr:colOff>5265964</xdr:colOff>
      <xdr:row>66</xdr:row>
      <xdr:rowOff>2367645</xdr:rowOff>
    </xdr:to>
    <xdr:pic>
      <xdr:nvPicPr>
        <xdr:cNvPr id="39" name="Imagen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7"/>
        <a:stretch>
          <a:fillRect/>
        </a:stretch>
      </xdr:blipFill>
      <xdr:spPr>
        <a:xfrm>
          <a:off x="144816739" y="163268026"/>
          <a:ext cx="4667250" cy="2177144"/>
        </a:xfrm>
        <a:prstGeom prst="rect">
          <a:avLst/>
        </a:prstGeom>
      </xdr:spPr>
    </xdr:pic>
    <xdr:clientData/>
  </xdr:twoCellAnchor>
  <xdr:twoCellAnchor editAs="oneCell">
    <xdr:from>
      <xdr:col>88</xdr:col>
      <xdr:colOff>530680</xdr:colOff>
      <xdr:row>63</xdr:row>
      <xdr:rowOff>190500</xdr:rowOff>
    </xdr:from>
    <xdr:to>
      <xdr:col>88</xdr:col>
      <xdr:colOff>5214412</xdr:colOff>
      <xdr:row>63</xdr:row>
      <xdr:rowOff>2660415</xdr:rowOff>
    </xdr:to>
    <xdr:pic>
      <xdr:nvPicPr>
        <xdr:cNvPr id="40" name="Imagen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8"/>
        <a:stretch>
          <a:fillRect/>
        </a:stretch>
      </xdr:blipFill>
      <xdr:spPr>
        <a:xfrm>
          <a:off x="144748705" y="155695650"/>
          <a:ext cx="4683732" cy="2469915"/>
        </a:xfrm>
        <a:prstGeom prst="rect">
          <a:avLst/>
        </a:prstGeom>
      </xdr:spPr>
    </xdr:pic>
    <xdr:clientData/>
  </xdr:twoCellAnchor>
  <xdr:twoCellAnchor editAs="oneCell">
    <xdr:from>
      <xdr:col>88</xdr:col>
      <xdr:colOff>114300</xdr:colOff>
      <xdr:row>45</xdr:row>
      <xdr:rowOff>0</xdr:rowOff>
    </xdr:from>
    <xdr:to>
      <xdr:col>88</xdr:col>
      <xdr:colOff>114300</xdr:colOff>
      <xdr:row>45</xdr:row>
      <xdr:rowOff>38100</xdr:rowOff>
    </xdr:to>
    <xdr:pic>
      <xdr:nvPicPr>
        <xdr:cNvPr id="41" name="32 Imagen">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44332325" y="1030795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76200</xdr:colOff>
      <xdr:row>45</xdr:row>
      <xdr:rowOff>0</xdr:rowOff>
    </xdr:from>
    <xdr:to>
      <xdr:col>88</xdr:col>
      <xdr:colOff>76200</xdr:colOff>
      <xdr:row>45</xdr:row>
      <xdr:rowOff>19050</xdr:rowOff>
    </xdr:to>
    <xdr:pic>
      <xdr:nvPicPr>
        <xdr:cNvPr id="42" name="33 Imagen">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4294225" y="10307955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88</xdr:col>
      <xdr:colOff>1114425</xdr:colOff>
      <xdr:row>46</xdr:row>
      <xdr:rowOff>0</xdr:rowOff>
    </xdr:from>
    <xdr:to>
      <xdr:col>88</xdr:col>
      <xdr:colOff>4829175</xdr:colOff>
      <xdr:row>46</xdr:row>
      <xdr:rowOff>0</xdr:rowOff>
    </xdr:to>
    <xdr:graphicFrame macro="">
      <xdr:nvGraphicFramePr>
        <xdr:cNvPr id="43" name="3 Gráfico">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88</xdr:col>
      <xdr:colOff>634430</xdr:colOff>
      <xdr:row>45</xdr:row>
      <xdr:rowOff>136072</xdr:rowOff>
    </xdr:from>
    <xdr:to>
      <xdr:col>88</xdr:col>
      <xdr:colOff>5215382</xdr:colOff>
      <xdr:row>45</xdr:row>
      <xdr:rowOff>2707821</xdr:rowOff>
    </xdr:to>
    <xdr:pic>
      <xdr:nvPicPr>
        <xdr:cNvPr id="44" name="Imagen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42"/>
        <a:stretch>
          <a:fillRect/>
        </a:stretch>
      </xdr:blipFill>
      <xdr:spPr>
        <a:xfrm>
          <a:off x="144852455" y="103215622"/>
          <a:ext cx="4580952" cy="2571749"/>
        </a:xfrm>
        <a:prstGeom prst="rect">
          <a:avLst/>
        </a:prstGeom>
      </xdr:spPr>
    </xdr:pic>
    <xdr:clientData/>
  </xdr:twoCellAnchor>
  <xdr:twoCellAnchor editAs="oneCell">
    <xdr:from>
      <xdr:col>88</xdr:col>
      <xdr:colOff>476250</xdr:colOff>
      <xdr:row>46</xdr:row>
      <xdr:rowOff>625931</xdr:rowOff>
    </xdr:from>
    <xdr:to>
      <xdr:col>88</xdr:col>
      <xdr:colOff>5334000</xdr:colOff>
      <xdr:row>46</xdr:row>
      <xdr:rowOff>3850822</xdr:rowOff>
    </xdr:to>
    <xdr:pic>
      <xdr:nvPicPr>
        <xdr:cNvPr id="45" name="Imagen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43"/>
        <a:stretch>
          <a:fillRect/>
        </a:stretch>
      </xdr:blipFill>
      <xdr:spPr>
        <a:xfrm>
          <a:off x="144694275" y="106667756"/>
          <a:ext cx="4857750" cy="3224891"/>
        </a:xfrm>
        <a:prstGeom prst="rect">
          <a:avLst/>
        </a:prstGeom>
      </xdr:spPr>
    </xdr:pic>
    <xdr:clientData/>
  </xdr:twoCellAnchor>
  <xdr:twoCellAnchor editAs="oneCell">
    <xdr:from>
      <xdr:col>88</xdr:col>
      <xdr:colOff>360591</xdr:colOff>
      <xdr:row>92</xdr:row>
      <xdr:rowOff>864054</xdr:rowOff>
    </xdr:from>
    <xdr:to>
      <xdr:col>88</xdr:col>
      <xdr:colOff>5395233</xdr:colOff>
      <xdr:row>92</xdr:row>
      <xdr:rowOff>3559969</xdr:rowOff>
    </xdr:to>
    <xdr:pic>
      <xdr:nvPicPr>
        <xdr:cNvPr id="46" name="Imagen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4"/>
        <a:stretch>
          <a:fillRect/>
        </a:stretch>
      </xdr:blipFill>
      <xdr:spPr>
        <a:xfrm>
          <a:off x="144578616" y="250038054"/>
          <a:ext cx="5034642" cy="2695915"/>
        </a:xfrm>
        <a:prstGeom prst="rect">
          <a:avLst/>
        </a:prstGeom>
      </xdr:spPr>
    </xdr:pic>
    <xdr:clientData/>
  </xdr:twoCellAnchor>
  <xdr:twoCellAnchor editAs="oneCell">
    <xdr:from>
      <xdr:col>88</xdr:col>
      <xdr:colOff>299357</xdr:colOff>
      <xdr:row>93</xdr:row>
      <xdr:rowOff>280646</xdr:rowOff>
    </xdr:from>
    <xdr:to>
      <xdr:col>88</xdr:col>
      <xdr:colOff>5393531</xdr:colOff>
      <xdr:row>93</xdr:row>
      <xdr:rowOff>2976561</xdr:rowOff>
    </xdr:to>
    <xdr:pic>
      <xdr:nvPicPr>
        <xdr:cNvPr id="47" name="Imagen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5"/>
        <a:stretch>
          <a:fillRect/>
        </a:stretch>
      </xdr:blipFill>
      <xdr:spPr>
        <a:xfrm>
          <a:off x="144517382" y="253664696"/>
          <a:ext cx="5094174" cy="2695915"/>
        </a:xfrm>
        <a:prstGeom prst="rect">
          <a:avLst/>
        </a:prstGeom>
      </xdr:spPr>
    </xdr:pic>
    <xdr:clientData/>
  </xdr:twoCellAnchor>
  <xdr:twoCellAnchor editAs="oneCell">
    <xdr:from>
      <xdr:col>88</xdr:col>
      <xdr:colOff>408215</xdr:colOff>
      <xdr:row>94</xdr:row>
      <xdr:rowOff>244927</xdr:rowOff>
    </xdr:from>
    <xdr:to>
      <xdr:col>88</xdr:col>
      <xdr:colOff>5565323</xdr:colOff>
      <xdr:row>94</xdr:row>
      <xdr:rowOff>3024186</xdr:rowOff>
    </xdr:to>
    <xdr:pic>
      <xdr:nvPicPr>
        <xdr:cNvPr id="48" name="Imagen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6"/>
        <a:stretch>
          <a:fillRect/>
        </a:stretch>
      </xdr:blipFill>
      <xdr:spPr>
        <a:xfrm>
          <a:off x="144626240" y="256867477"/>
          <a:ext cx="5157108" cy="2779259"/>
        </a:xfrm>
        <a:prstGeom prst="rect">
          <a:avLst/>
        </a:prstGeom>
      </xdr:spPr>
    </xdr:pic>
    <xdr:clientData/>
  </xdr:twoCellAnchor>
  <xdr:twoCellAnchor editAs="oneCell">
    <xdr:from>
      <xdr:col>88</xdr:col>
      <xdr:colOff>285750</xdr:colOff>
      <xdr:row>96</xdr:row>
      <xdr:rowOff>282346</xdr:rowOff>
    </xdr:from>
    <xdr:to>
      <xdr:col>88</xdr:col>
      <xdr:colOff>5497285</xdr:colOff>
      <xdr:row>96</xdr:row>
      <xdr:rowOff>2833687</xdr:rowOff>
    </xdr:to>
    <xdr:pic>
      <xdr:nvPicPr>
        <xdr:cNvPr id="49" name="Imagen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7"/>
        <a:stretch>
          <a:fillRect/>
        </a:stretch>
      </xdr:blipFill>
      <xdr:spPr>
        <a:xfrm>
          <a:off x="144503775" y="264353446"/>
          <a:ext cx="5211535" cy="2551341"/>
        </a:xfrm>
        <a:prstGeom prst="rect">
          <a:avLst/>
        </a:prstGeom>
      </xdr:spPr>
    </xdr:pic>
    <xdr:clientData/>
  </xdr:twoCellAnchor>
  <xdr:twoCellAnchor editAs="oneCell">
    <xdr:from>
      <xdr:col>88</xdr:col>
      <xdr:colOff>489511</xdr:colOff>
      <xdr:row>99</xdr:row>
      <xdr:rowOff>192885</xdr:rowOff>
    </xdr:from>
    <xdr:to>
      <xdr:col>88</xdr:col>
      <xdr:colOff>5281272</xdr:colOff>
      <xdr:row>99</xdr:row>
      <xdr:rowOff>2285999</xdr:rowOff>
    </xdr:to>
    <xdr:pic>
      <xdr:nvPicPr>
        <xdr:cNvPr id="50" name="Imagen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8"/>
        <a:stretch>
          <a:fillRect/>
        </a:stretch>
      </xdr:blipFill>
      <xdr:spPr>
        <a:xfrm>
          <a:off x="144707536" y="275960685"/>
          <a:ext cx="4791761" cy="2093114"/>
        </a:xfrm>
        <a:prstGeom prst="rect">
          <a:avLst/>
        </a:prstGeom>
      </xdr:spPr>
    </xdr:pic>
    <xdr:clientData/>
  </xdr:twoCellAnchor>
  <xdr:twoCellAnchor editAs="oneCell">
    <xdr:from>
      <xdr:col>88</xdr:col>
      <xdr:colOff>377674</xdr:colOff>
      <xdr:row>97</xdr:row>
      <xdr:rowOff>394608</xdr:rowOff>
    </xdr:from>
    <xdr:to>
      <xdr:col>88</xdr:col>
      <xdr:colOff>5541509</xdr:colOff>
      <xdr:row>97</xdr:row>
      <xdr:rowOff>3119438</xdr:rowOff>
    </xdr:to>
    <xdr:pic>
      <xdr:nvPicPr>
        <xdr:cNvPr id="51" name="Imagen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9"/>
        <a:stretch>
          <a:fillRect/>
        </a:stretch>
      </xdr:blipFill>
      <xdr:spPr>
        <a:xfrm>
          <a:off x="144595699" y="267580383"/>
          <a:ext cx="5163835" cy="2724830"/>
        </a:xfrm>
        <a:prstGeom prst="rect">
          <a:avLst/>
        </a:prstGeom>
      </xdr:spPr>
    </xdr:pic>
    <xdr:clientData/>
  </xdr:twoCellAnchor>
  <xdr:twoCellAnchor editAs="oneCell">
    <xdr:from>
      <xdr:col>88</xdr:col>
      <xdr:colOff>285750</xdr:colOff>
      <xdr:row>95</xdr:row>
      <xdr:rowOff>544285</xdr:rowOff>
    </xdr:from>
    <xdr:to>
      <xdr:col>88</xdr:col>
      <xdr:colOff>5551715</xdr:colOff>
      <xdr:row>95</xdr:row>
      <xdr:rowOff>3262313</xdr:rowOff>
    </xdr:to>
    <xdr:pic>
      <xdr:nvPicPr>
        <xdr:cNvPr id="52" name="Imagen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0"/>
        <a:stretch>
          <a:fillRect/>
        </a:stretch>
      </xdr:blipFill>
      <xdr:spPr>
        <a:xfrm>
          <a:off x="144503775" y="260729185"/>
          <a:ext cx="5265965" cy="2718028"/>
        </a:xfrm>
        <a:prstGeom prst="rect">
          <a:avLst/>
        </a:prstGeom>
      </xdr:spPr>
    </xdr:pic>
    <xdr:clientData/>
  </xdr:twoCellAnchor>
  <xdr:twoCellAnchor editAs="oneCell">
    <xdr:from>
      <xdr:col>88</xdr:col>
      <xdr:colOff>352524</xdr:colOff>
      <xdr:row>98</xdr:row>
      <xdr:rowOff>790914</xdr:rowOff>
    </xdr:from>
    <xdr:to>
      <xdr:col>88</xdr:col>
      <xdr:colOff>5657170</xdr:colOff>
      <xdr:row>98</xdr:row>
      <xdr:rowOff>3643311</xdr:rowOff>
    </xdr:to>
    <xdr:pic>
      <xdr:nvPicPr>
        <xdr:cNvPr id="53" name="Imagen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1"/>
        <a:stretch>
          <a:fillRect/>
        </a:stretch>
      </xdr:blipFill>
      <xdr:spPr>
        <a:xfrm>
          <a:off x="144570549" y="271700964"/>
          <a:ext cx="5304646" cy="2852397"/>
        </a:xfrm>
        <a:prstGeom prst="rect">
          <a:avLst/>
        </a:prstGeom>
      </xdr:spPr>
    </xdr:pic>
    <xdr:clientData/>
  </xdr:twoCellAnchor>
  <xdr:twoCellAnchor editAs="oneCell">
    <xdr:from>
      <xdr:col>88</xdr:col>
      <xdr:colOff>1285875</xdr:colOff>
      <xdr:row>22</xdr:row>
      <xdr:rowOff>107157</xdr:rowOff>
    </xdr:from>
    <xdr:to>
      <xdr:col>88</xdr:col>
      <xdr:colOff>1285875</xdr:colOff>
      <xdr:row>25</xdr:row>
      <xdr:rowOff>452710</xdr:rowOff>
    </xdr:to>
    <xdr:pic>
      <xdr:nvPicPr>
        <xdr:cNvPr id="54" name="Imagen 53">
          <a:extLst>
            <a:ext uri="{FF2B5EF4-FFF2-40B4-BE49-F238E27FC236}">
              <a16:creationId xmlns:a16="http://schemas.microsoft.com/office/drawing/2014/main" id="{00000000-0008-0000-0400-000036000000}"/>
            </a:ext>
          </a:extLst>
        </xdr:cNvPr>
        <xdr:cNvPicPr>
          <a:picLocks noChangeAspect="1"/>
        </xdr:cNvPicPr>
      </xdr:nvPicPr>
      <xdr:blipFill rotWithShape="1">
        <a:blip xmlns:r="http://schemas.openxmlformats.org/officeDocument/2006/relationships" r:embed="rId52"/>
        <a:srcRect l="30785" t="37033" r="28875" b="19548"/>
        <a:stretch/>
      </xdr:blipFill>
      <xdr:spPr>
        <a:xfrm>
          <a:off x="145503900" y="32996982"/>
          <a:ext cx="0" cy="8518003"/>
        </a:xfrm>
        <a:prstGeom prst="rect">
          <a:avLst/>
        </a:prstGeom>
      </xdr:spPr>
    </xdr:pic>
    <xdr:clientData/>
  </xdr:twoCellAnchor>
  <xdr:twoCellAnchor editAs="oneCell">
    <xdr:from>
      <xdr:col>88</xdr:col>
      <xdr:colOff>197303</xdr:colOff>
      <xdr:row>21</xdr:row>
      <xdr:rowOff>353787</xdr:rowOff>
    </xdr:from>
    <xdr:to>
      <xdr:col>88</xdr:col>
      <xdr:colOff>5306786</xdr:colOff>
      <xdr:row>21</xdr:row>
      <xdr:rowOff>3092903</xdr:rowOff>
    </xdr:to>
    <xdr:pic>
      <xdr:nvPicPr>
        <xdr:cNvPr id="55" name="Imagen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53"/>
        <a:stretch>
          <a:fillRect/>
        </a:stretch>
      </xdr:blipFill>
      <xdr:spPr>
        <a:xfrm>
          <a:off x="144415328" y="29909862"/>
          <a:ext cx="5109483" cy="2739116"/>
        </a:xfrm>
        <a:prstGeom prst="rect">
          <a:avLst/>
        </a:prstGeom>
      </xdr:spPr>
    </xdr:pic>
    <xdr:clientData/>
  </xdr:twoCellAnchor>
  <xdr:twoCellAnchor editAs="oneCell">
    <xdr:from>
      <xdr:col>88</xdr:col>
      <xdr:colOff>263639</xdr:colOff>
      <xdr:row>22</xdr:row>
      <xdr:rowOff>122463</xdr:rowOff>
    </xdr:from>
    <xdr:to>
      <xdr:col>88</xdr:col>
      <xdr:colOff>5483679</xdr:colOff>
      <xdr:row>22</xdr:row>
      <xdr:rowOff>2843892</xdr:rowOff>
    </xdr:to>
    <xdr:pic>
      <xdr:nvPicPr>
        <xdr:cNvPr id="56" name="Imagen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54"/>
        <a:stretch>
          <a:fillRect/>
        </a:stretch>
      </xdr:blipFill>
      <xdr:spPr>
        <a:xfrm>
          <a:off x="144481664" y="33012288"/>
          <a:ext cx="5220040" cy="2721429"/>
        </a:xfrm>
        <a:prstGeom prst="rect">
          <a:avLst/>
        </a:prstGeom>
      </xdr:spPr>
    </xdr:pic>
    <xdr:clientData/>
  </xdr:twoCellAnchor>
  <xdr:twoCellAnchor>
    <xdr:from>
      <xdr:col>88</xdr:col>
      <xdr:colOff>408214</xdr:colOff>
      <xdr:row>23</xdr:row>
      <xdr:rowOff>122465</xdr:rowOff>
    </xdr:from>
    <xdr:to>
      <xdr:col>88</xdr:col>
      <xdr:colOff>5252357</xdr:colOff>
      <xdr:row>23</xdr:row>
      <xdr:rowOff>2634684</xdr:rowOff>
    </xdr:to>
    <xdr:graphicFrame macro="">
      <xdr:nvGraphicFramePr>
        <xdr:cNvPr id="57" name="Gráfico 56">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mc:AlternateContent xmlns:mc="http://schemas.openxmlformats.org/markup-compatibility/2006">
    <mc:Choice xmlns:a14="http://schemas.microsoft.com/office/drawing/2010/main" Requires="a14">
      <xdr:twoCellAnchor editAs="oneCell">
        <xdr:from>
          <xdr:col>88</xdr:col>
          <xdr:colOff>323850</xdr:colOff>
          <xdr:row>36</xdr:row>
          <xdr:rowOff>209550</xdr:rowOff>
        </xdr:from>
        <xdr:to>
          <xdr:col>88</xdr:col>
          <xdr:colOff>5314950</xdr:colOff>
          <xdr:row>36</xdr:row>
          <xdr:rowOff>2628900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447675</xdr:colOff>
          <xdr:row>38</xdr:row>
          <xdr:rowOff>285750</xdr:rowOff>
        </xdr:from>
        <xdr:to>
          <xdr:col>88</xdr:col>
          <xdr:colOff>5391150</xdr:colOff>
          <xdr:row>38</xdr:row>
          <xdr:rowOff>3143250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323850</xdr:colOff>
          <xdr:row>41</xdr:row>
          <xdr:rowOff>200025</xdr:rowOff>
        </xdr:from>
        <xdr:to>
          <xdr:col>88</xdr:col>
          <xdr:colOff>5372100</xdr:colOff>
          <xdr:row>41</xdr:row>
          <xdr:rowOff>2305050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485775</xdr:colOff>
          <xdr:row>37</xdr:row>
          <xdr:rowOff>266700</xdr:rowOff>
        </xdr:from>
        <xdr:to>
          <xdr:col>88</xdr:col>
          <xdr:colOff>5295900</xdr:colOff>
          <xdr:row>37</xdr:row>
          <xdr:rowOff>3543300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4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381000</xdr:colOff>
          <xdr:row>39</xdr:row>
          <xdr:rowOff>133350</xdr:rowOff>
        </xdr:from>
        <xdr:to>
          <xdr:col>88</xdr:col>
          <xdr:colOff>5276850</xdr:colOff>
          <xdr:row>39</xdr:row>
          <xdr:rowOff>2724150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409575</xdr:colOff>
          <xdr:row>40</xdr:row>
          <xdr:rowOff>247650</xdr:rowOff>
        </xdr:from>
        <xdr:to>
          <xdr:col>88</xdr:col>
          <xdr:colOff>5429250</xdr:colOff>
          <xdr:row>40</xdr:row>
          <xdr:rowOff>3181350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333375</xdr:colOff>
          <xdr:row>42</xdr:row>
          <xdr:rowOff>114300</xdr:rowOff>
        </xdr:from>
        <xdr:to>
          <xdr:col>88</xdr:col>
          <xdr:colOff>5486400</xdr:colOff>
          <xdr:row>42</xdr:row>
          <xdr:rowOff>2762250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333375</xdr:colOff>
          <xdr:row>43</xdr:row>
          <xdr:rowOff>200025</xdr:rowOff>
        </xdr:from>
        <xdr:to>
          <xdr:col>88</xdr:col>
          <xdr:colOff>5429250</xdr:colOff>
          <xdr:row>43</xdr:row>
          <xdr:rowOff>2933700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88</xdr:col>
      <xdr:colOff>401412</xdr:colOff>
      <xdr:row>68</xdr:row>
      <xdr:rowOff>285750</xdr:rowOff>
    </xdr:from>
    <xdr:to>
      <xdr:col>88</xdr:col>
      <xdr:colOff>5429250</xdr:colOff>
      <xdr:row>68</xdr:row>
      <xdr:rowOff>3483428</xdr:rowOff>
    </xdr:to>
    <xdr:pic>
      <xdr:nvPicPr>
        <xdr:cNvPr id="66" name="Imagen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6"/>
        <a:stretch>
          <a:fillRect/>
        </a:stretch>
      </xdr:blipFill>
      <xdr:spPr>
        <a:xfrm>
          <a:off x="144619437" y="167840025"/>
          <a:ext cx="5027838" cy="3197678"/>
        </a:xfrm>
        <a:prstGeom prst="rect">
          <a:avLst/>
        </a:prstGeom>
      </xdr:spPr>
    </xdr:pic>
    <xdr:clientData/>
  </xdr:twoCellAnchor>
  <xdr:twoCellAnchor editAs="oneCell">
    <xdr:from>
      <xdr:col>88</xdr:col>
      <xdr:colOff>258535</xdr:colOff>
      <xdr:row>69</xdr:row>
      <xdr:rowOff>299357</xdr:rowOff>
    </xdr:from>
    <xdr:to>
      <xdr:col>88</xdr:col>
      <xdr:colOff>5535965</xdr:colOff>
      <xdr:row>69</xdr:row>
      <xdr:rowOff>3578679</xdr:rowOff>
    </xdr:to>
    <xdr:pic>
      <xdr:nvPicPr>
        <xdr:cNvPr id="67" name="Imagen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7"/>
        <a:stretch>
          <a:fillRect/>
        </a:stretch>
      </xdr:blipFill>
      <xdr:spPr>
        <a:xfrm>
          <a:off x="144476560" y="171663632"/>
          <a:ext cx="5277430" cy="3279322"/>
        </a:xfrm>
        <a:prstGeom prst="rect">
          <a:avLst/>
        </a:prstGeom>
      </xdr:spPr>
    </xdr:pic>
    <xdr:clientData/>
  </xdr:twoCellAnchor>
  <xdr:twoCellAnchor editAs="oneCell">
    <xdr:from>
      <xdr:col>88</xdr:col>
      <xdr:colOff>312965</xdr:colOff>
      <xdr:row>70</xdr:row>
      <xdr:rowOff>244931</xdr:rowOff>
    </xdr:from>
    <xdr:to>
      <xdr:col>88</xdr:col>
      <xdr:colOff>5569219</xdr:colOff>
      <xdr:row>70</xdr:row>
      <xdr:rowOff>3660323</xdr:rowOff>
    </xdr:to>
    <xdr:pic>
      <xdr:nvPicPr>
        <xdr:cNvPr id="68" name="Imagen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8"/>
        <a:stretch>
          <a:fillRect/>
        </a:stretch>
      </xdr:blipFill>
      <xdr:spPr>
        <a:xfrm>
          <a:off x="144530990" y="175419206"/>
          <a:ext cx="5256254" cy="3415392"/>
        </a:xfrm>
        <a:prstGeom prst="rect">
          <a:avLst/>
        </a:prstGeom>
      </xdr:spPr>
    </xdr:pic>
    <xdr:clientData/>
  </xdr:twoCellAnchor>
  <xdr:twoCellAnchor editAs="oneCell">
    <xdr:from>
      <xdr:col>88</xdr:col>
      <xdr:colOff>323167</xdr:colOff>
      <xdr:row>71</xdr:row>
      <xdr:rowOff>340178</xdr:rowOff>
    </xdr:from>
    <xdr:to>
      <xdr:col>88</xdr:col>
      <xdr:colOff>5445034</xdr:colOff>
      <xdr:row>71</xdr:row>
      <xdr:rowOff>3442606</xdr:rowOff>
    </xdr:to>
    <xdr:pic>
      <xdr:nvPicPr>
        <xdr:cNvPr id="69" name="Imagen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9"/>
        <a:stretch>
          <a:fillRect/>
        </a:stretch>
      </xdr:blipFill>
      <xdr:spPr>
        <a:xfrm>
          <a:off x="144541192" y="179324453"/>
          <a:ext cx="5121867" cy="3102428"/>
        </a:xfrm>
        <a:prstGeom prst="rect">
          <a:avLst/>
        </a:prstGeom>
      </xdr:spPr>
    </xdr:pic>
    <xdr:clientData/>
  </xdr:twoCellAnchor>
  <xdr:twoCellAnchor editAs="oneCell">
    <xdr:from>
      <xdr:col>88</xdr:col>
      <xdr:colOff>346981</xdr:colOff>
      <xdr:row>72</xdr:row>
      <xdr:rowOff>190502</xdr:rowOff>
    </xdr:from>
    <xdr:to>
      <xdr:col>88</xdr:col>
      <xdr:colOff>5578928</xdr:colOff>
      <xdr:row>72</xdr:row>
      <xdr:rowOff>3537858</xdr:rowOff>
    </xdr:to>
    <xdr:pic>
      <xdr:nvPicPr>
        <xdr:cNvPr id="70" name="Imagen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60"/>
        <a:stretch>
          <a:fillRect/>
        </a:stretch>
      </xdr:blipFill>
      <xdr:spPr>
        <a:xfrm>
          <a:off x="144565006" y="182984777"/>
          <a:ext cx="5231947" cy="3347356"/>
        </a:xfrm>
        <a:prstGeom prst="rect">
          <a:avLst/>
        </a:prstGeom>
      </xdr:spPr>
    </xdr:pic>
    <xdr:clientData/>
  </xdr:twoCellAnchor>
  <xdr:twoCellAnchor editAs="oneCell">
    <xdr:from>
      <xdr:col>88</xdr:col>
      <xdr:colOff>272143</xdr:colOff>
      <xdr:row>73</xdr:row>
      <xdr:rowOff>421823</xdr:rowOff>
    </xdr:from>
    <xdr:to>
      <xdr:col>88</xdr:col>
      <xdr:colOff>5601194</xdr:colOff>
      <xdr:row>73</xdr:row>
      <xdr:rowOff>3469823</xdr:rowOff>
    </xdr:to>
    <xdr:pic>
      <xdr:nvPicPr>
        <xdr:cNvPr id="71" name="Imagen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61"/>
        <a:stretch>
          <a:fillRect/>
        </a:stretch>
      </xdr:blipFill>
      <xdr:spPr>
        <a:xfrm>
          <a:off x="144490168" y="187026098"/>
          <a:ext cx="5329051" cy="3048000"/>
        </a:xfrm>
        <a:prstGeom prst="rect">
          <a:avLst/>
        </a:prstGeom>
      </xdr:spPr>
    </xdr:pic>
    <xdr:clientData/>
  </xdr:twoCellAnchor>
  <xdr:twoCellAnchor editAs="oneCell">
    <xdr:from>
      <xdr:col>88</xdr:col>
      <xdr:colOff>217716</xdr:colOff>
      <xdr:row>77</xdr:row>
      <xdr:rowOff>571501</xdr:rowOff>
    </xdr:from>
    <xdr:to>
      <xdr:col>88</xdr:col>
      <xdr:colOff>5524501</xdr:colOff>
      <xdr:row>77</xdr:row>
      <xdr:rowOff>3497036</xdr:rowOff>
    </xdr:to>
    <xdr:pic>
      <xdr:nvPicPr>
        <xdr:cNvPr id="72" name="Imagen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62"/>
        <a:stretch>
          <a:fillRect/>
        </a:stretch>
      </xdr:blipFill>
      <xdr:spPr>
        <a:xfrm>
          <a:off x="144435741" y="203958826"/>
          <a:ext cx="5306785" cy="2925535"/>
        </a:xfrm>
        <a:prstGeom prst="rect">
          <a:avLst/>
        </a:prstGeom>
      </xdr:spPr>
    </xdr:pic>
    <xdr:clientData/>
  </xdr:twoCellAnchor>
  <xdr:twoCellAnchor editAs="oneCell">
    <xdr:from>
      <xdr:col>88</xdr:col>
      <xdr:colOff>369327</xdr:colOff>
      <xdr:row>75</xdr:row>
      <xdr:rowOff>258534</xdr:rowOff>
    </xdr:from>
    <xdr:to>
      <xdr:col>88</xdr:col>
      <xdr:colOff>5592537</xdr:colOff>
      <xdr:row>75</xdr:row>
      <xdr:rowOff>3619499</xdr:rowOff>
    </xdr:to>
    <xdr:pic>
      <xdr:nvPicPr>
        <xdr:cNvPr id="73" name="Imagen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63"/>
        <a:stretch>
          <a:fillRect/>
        </a:stretch>
      </xdr:blipFill>
      <xdr:spPr>
        <a:xfrm>
          <a:off x="144587352" y="195873459"/>
          <a:ext cx="5223210" cy="3360965"/>
        </a:xfrm>
        <a:prstGeom prst="rect">
          <a:avLst/>
        </a:prstGeom>
      </xdr:spPr>
    </xdr:pic>
    <xdr:clientData/>
  </xdr:twoCellAnchor>
  <xdr:twoCellAnchor editAs="oneCell">
    <xdr:from>
      <xdr:col>88</xdr:col>
      <xdr:colOff>404812</xdr:colOff>
      <xdr:row>74</xdr:row>
      <xdr:rowOff>966106</xdr:rowOff>
    </xdr:from>
    <xdr:to>
      <xdr:col>88</xdr:col>
      <xdr:colOff>5470072</xdr:colOff>
      <xdr:row>74</xdr:row>
      <xdr:rowOff>4381500</xdr:rowOff>
    </xdr:to>
    <xdr:pic>
      <xdr:nvPicPr>
        <xdr:cNvPr id="74" name="Imagen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4"/>
        <a:stretch>
          <a:fillRect/>
        </a:stretch>
      </xdr:blipFill>
      <xdr:spPr>
        <a:xfrm>
          <a:off x="144622837" y="191380381"/>
          <a:ext cx="5065260" cy="3415394"/>
        </a:xfrm>
        <a:prstGeom prst="rect">
          <a:avLst/>
        </a:prstGeom>
      </xdr:spPr>
    </xdr:pic>
    <xdr:clientData/>
  </xdr:twoCellAnchor>
  <xdr:twoCellAnchor editAs="oneCell">
    <xdr:from>
      <xdr:col>88</xdr:col>
      <xdr:colOff>318068</xdr:colOff>
      <xdr:row>78</xdr:row>
      <xdr:rowOff>272143</xdr:rowOff>
    </xdr:from>
    <xdr:to>
      <xdr:col>88</xdr:col>
      <xdr:colOff>5538107</xdr:colOff>
      <xdr:row>78</xdr:row>
      <xdr:rowOff>3483429</xdr:rowOff>
    </xdr:to>
    <xdr:pic>
      <xdr:nvPicPr>
        <xdr:cNvPr id="75" name="Imagen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5"/>
        <a:stretch>
          <a:fillRect/>
        </a:stretch>
      </xdr:blipFill>
      <xdr:spPr>
        <a:xfrm>
          <a:off x="144536093" y="207469468"/>
          <a:ext cx="5220039" cy="3211286"/>
        </a:xfrm>
        <a:prstGeom prst="rect">
          <a:avLst/>
        </a:prstGeom>
      </xdr:spPr>
    </xdr:pic>
    <xdr:clientData/>
  </xdr:twoCellAnchor>
  <xdr:twoCellAnchor editAs="oneCell">
    <xdr:from>
      <xdr:col>88</xdr:col>
      <xdr:colOff>367391</xdr:colOff>
      <xdr:row>25</xdr:row>
      <xdr:rowOff>285749</xdr:rowOff>
    </xdr:from>
    <xdr:to>
      <xdr:col>88</xdr:col>
      <xdr:colOff>5402036</xdr:colOff>
      <xdr:row>25</xdr:row>
      <xdr:rowOff>2653392</xdr:rowOff>
    </xdr:to>
    <xdr:pic>
      <xdr:nvPicPr>
        <xdr:cNvPr id="76" name="Imagen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66"/>
        <a:stretch>
          <a:fillRect/>
        </a:stretch>
      </xdr:blipFill>
      <xdr:spPr>
        <a:xfrm>
          <a:off x="144585416" y="41348024"/>
          <a:ext cx="5034645" cy="2367643"/>
        </a:xfrm>
        <a:prstGeom prst="rect">
          <a:avLst/>
        </a:prstGeom>
      </xdr:spPr>
    </xdr:pic>
    <xdr:clientData/>
  </xdr:twoCellAnchor>
  <xdr:twoCellAnchor editAs="oneCell">
    <xdr:from>
      <xdr:col>88</xdr:col>
      <xdr:colOff>384402</xdr:colOff>
      <xdr:row>44</xdr:row>
      <xdr:rowOff>693965</xdr:rowOff>
    </xdr:from>
    <xdr:to>
      <xdr:col>88</xdr:col>
      <xdr:colOff>5429251</xdr:colOff>
      <xdr:row>44</xdr:row>
      <xdr:rowOff>3823607</xdr:rowOff>
    </xdr:to>
    <xdr:pic>
      <xdr:nvPicPr>
        <xdr:cNvPr id="77" name="Imagen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67"/>
        <a:stretch>
          <a:fillRect/>
        </a:stretch>
      </xdr:blipFill>
      <xdr:spPr>
        <a:xfrm>
          <a:off x="144602427" y="99353915"/>
          <a:ext cx="5044849" cy="3129642"/>
        </a:xfrm>
        <a:prstGeom prst="rect">
          <a:avLst/>
        </a:prstGeom>
      </xdr:spPr>
    </xdr:pic>
    <xdr:clientData/>
  </xdr:twoCellAnchor>
  <xdr:twoCellAnchor editAs="oneCell">
    <xdr:from>
      <xdr:col>88</xdr:col>
      <xdr:colOff>285751</xdr:colOff>
      <xdr:row>57</xdr:row>
      <xdr:rowOff>253434</xdr:rowOff>
    </xdr:from>
    <xdr:to>
      <xdr:col>88</xdr:col>
      <xdr:colOff>5429251</xdr:colOff>
      <xdr:row>57</xdr:row>
      <xdr:rowOff>2517321</xdr:rowOff>
    </xdr:to>
    <xdr:pic>
      <xdr:nvPicPr>
        <xdr:cNvPr id="78" name="Imagen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68"/>
        <a:stretch>
          <a:fillRect/>
        </a:stretch>
      </xdr:blipFill>
      <xdr:spPr>
        <a:xfrm>
          <a:off x="144503776" y="137613459"/>
          <a:ext cx="5143500" cy="2263887"/>
        </a:xfrm>
        <a:prstGeom prst="rect">
          <a:avLst/>
        </a:prstGeom>
      </xdr:spPr>
    </xdr:pic>
    <xdr:clientData/>
  </xdr:twoCellAnchor>
  <xdr:twoCellAnchor editAs="oneCell">
    <xdr:from>
      <xdr:col>88</xdr:col>
      <xdr:colOff>350385</xdr:colOff>
      <xdr:row>58</xdr:row>
      <xdr:rowOff>258537</xdr:rowOff>
    </xdr:from>
    <xdr:to>
      <xdr:col>88</xdr:col>
      <xdr:colOff>5456465</xdr:colOff>
      <xdr:row>58</xdr:row>
      <xdr:rowOff>2258787</xdr:rowOff>
    </xdr:to>
    <xdr:pic>
      <xdr:nvPicPr>
        <xdr:cNvPr id="79" name="Imagen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69"/>
        <a:stretch>
          <a:fillRect/>
        </a:stretch>
      </xdr:blipFill>
      <xdr:spPr>
        <a:xfrm>
          <a:off x="144568410" y="140323662"/>
          <a:ext cx="5106080" cy="2000250"/>
        </a:xfrm>
        <a:prstGeom prst="rect">
          <a:avLst/>
        </a:prstGeom>
      </xdr:spPr>
    </xdr:pic>
    <xdr:clientData/>
  </xdr:twoCellAnchor>
  <xdr:twoCellAnchor editAs="oneCell">
    <xdr:from>
      <xdr:col>88</xdr:col>
      <xdr:colOff>408214</xdr:colOff>
      <xdr:row>49</xdr:row>
      <xdr:rowOff>76539</xdr:rowOff>
    </xdr:from>
    <xdr:to>
      <xdr:col>88</xdr:col>
      <xdr:colOff>5442857</xdr:colOff>
      <xdr:row>49</xdr:row>
      <xdr:rowOff>2490106</xdr:rowOff>
    </xdr:to>
    <xdr:pic>
      <xdr:nvPicPr>
        <xdr:cNvPr id="80" name="Imagen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70"/>
        <a:stretch>
          <a:fillRect/>
        </a:stretch>
      </xdr:blipFill>
      <xdr:spPr>
        <a:xfrm>
          <a:off x="144626239" y="116129139"/>
          <a:ext cx="5034643" cy="2413567"/>
        </a:xfrm>
        <a:prstGeom prst="rect">
          <a:avLst/>
        </a:prstGeom>
      </xdr:spPr>
    </xdr:pic>
    <xdr:clientData/>
  </xdr:twoCellAnchor>
  <xdr:twoCellAnchor editAs="oneCell">
    <xdr:from>
      <xdr:col>88</xdr:col>
      <xdr:colOff>477951</xdr:colOff>
      <xdr:row>50</xdr:row>
      <xdr:rowOff>149680</xdr:rowOff>
    </xdr:from>
    <xdr:to>
      <xdr:col>88</xdr:col>
      <xdr:colOff>5361215</xdr:colOff>
      <xdr:row>50</xdr:row>
      <xdr:rowOff>2416969</xdr:rowOff>
    </xdr:to>
    <xdr:pic>
      <xdr:nvPicPr>
        <xdr:cNvPr id="81" name="Imagen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71"/>
        <a:stretch>
          <a:fillRect/>
        </a:stretch>
      </xdr:blipFill>
      <xdr:spPr>
        <a:xfrm>
          <a:off x="144695976" y="118888330"/>
          <a:ext cx="4883264" cy="2267289"/>
        </a:xfrm>
        <a:prstGeom prst="rect">
          <a:avLst/>
        </a:prstGeom>
      </xdr:spPr>
    </xdr:pic>
    <xdr:clientData/>
  </xdr:twoCellAnchor>
  <xdr:twoCellAnchor editAs="oneCell">
    <xdr:from>
      <xdr:col>88</xdr:col>
      <xdr:colOff>449036</xdr:colOff>
      <xdr:row>52</xdr:row>
      <xdr:rowOff>176893</xdr:rowOff>
    </xdr:from>
    <xdr:to>
      <xdr:col>88</xdr:col>
      <xdr:colOff>5033625</xdr:colOff>
      <xdr:row>52</xdr:row>
      <xdr:rowOff>2932524</xdr:rowOff>
    </xdr:to>
    <xdr:pic>
      <xdr:nvPicPr>
        <xdr:cNvPr id="82" name="Imagen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72"/>
        <a:stretch>
          <a:fillRect/>
        </a:stretch>
      </xdr:blipFill>
      <xdr:spPr>
        <a:xfrm>
          <a:off x="144667061" y="124659118"/>
          <a:ext cx="4584589" cy="2755631"/>
        </a:xfrm>
        <a:prstGeom prst="rect">
          <a:avLst/>
        </a:prstGeom>
      </xdr:spPr>
    </xdr:pic>
    <xdr:clientData/>
  </xdr:twoCellAnchor>
  <xdr:twoCellAnchor editAs="oneCell">
    <xdr:from>
      <xdr:col>88</xdr:col>
      <xdr:colOff>421822</xdr:colOff>
      <xdr:row>51</xdr:row>
      <xdr:rowOff>217714</xdr:rowOff>
    </xdr:from>
    <xdr:to>
      <xdr:col>88</xdr:col>
      <xdr:colOff>5157108</xdr:colOff>
      <xdr:row>51</xdr:row>
      <xdr:rowOff>2816678</xdr:rowOff>
    </xdr:to>
    <xdr:pic>
      <xdr:nvPicPr>
        <xdr:cNvPr id="83" name="Imagen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73"/>
        <a:stretch>
          <a:fillRect/>
        </a:stretch>
      </xdr:blipFill>
      <xdr:spPr>
        <a:xfrm>
          <a:off x="144639847" y="121556689"/>
          <a:ext cx="4735286" cy="2598964"/>
        </a:xfrm>
        <a:prstGeom prst="rect">
          <a:avLst/>
        </a:prstGeom>
      </xdr:spPr>
    </xdr:pic>
    <xdr:clientData/>
  </xdr:twoCellAnchor>
  <xdr:twoCellAnchor editAs="oneCell">
    <xdr:from>
      <xdr:col>88</xdr:col>
      <xdr:colOff>381000</xdr:colOff>
      <xdr:row>104</xdr:row>
      <xdr:rowOff>312961</xdr:rowOff>
    </xdr:from>
    <xdr:to>
      <xdr:col>88</xdr:col>
      <xdr:colOff>5456465</xdr:colOff>
      <xdr:row>104</xdr:row>
      <xdr:rowOff>2809874</xdr:rowOff>
    </xdr:to>
    <xdr:pic>
      <xdr:nvPicPr>
        <xdr:cNvPr id="84" name="Imagen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74"/>
        <a:stretch>
          <a:fillRect/>
        </a:stretch>
      </xdr:blipFill>
      <xdr:spPr>
        <a:xfrm>
          <a:off x="144599025" y="294587836"/>
          <a:ext cx="5075465" cy="2496913"/>
        </a:xfrm>
        <a:prstGeom prst="rect">
          <a:avLst/>
        </a:prstGeom>
      </xdr:spPr>
    </xdr:pic>
    <xdr:clientData/>
  </xdr:twoCellAnchor>
  <xdr:twoCellAnchor editAs="oneCell">
    <xdr:from>
      <xdr:col>88</xdr:col>
      <xdr:colOff>537483</xdr:colOff>
      <xdr:row>53</xdr:row>
      <xdr:rowOff>188233</xdr:rowOff>
    </xdr:from>
    <xdr:to>
      <xdr:col>88</xdr:col>
      <xdr:colOff>5238750</xdr:colOff>
      <xdr:row>53</xdr:row>
      <xdr:rowOff>2435678</xdr:rowOff>
    </xdr:to>
    <xdr:pic>
      <xdr:nvPicPr>
        <xdr:cNvPr id="85" name="Imagen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75"/>
        <a:stretch>
          <a:fillRect/>
        </a:stretch>
      </xdr:blipFill>
      <xdr:spPr>
        <a:xfrm>
          <a:off x="144755508" y="127718458"/>
          <a:ext cx="4701267" cy="2247445"/>
        </a:xfrm>
        <a:prstGeom prst="rect">
          <a:avLst/>
        </a:prstGeom>
      </xdr:spPr>
    </xdr:pic>
    <xdr:clientData/>
  </xdr:twoCellAnchor>
  <xdr:twoCellAnchor editAs="oneCell">
    <xdr:from>
      <xdr:col>88</xdr:col>
      <xdr:colOff>555625</xdr:colOff>
      <xdr:row>55</xdr:row>
      <xdr:rowOff>235857</xdr:rowOff>
    </xdr:from>
    <xdr:to>
      <xdr:col>88</xdr:col>
      <xdr:colOff>5238750</xdr:colOff>
      <xdr:row>55</xdr:row>
      <xdr:rowOff>2313215</xdr:rowOff>
    </xdr:to>
    <xdr:pic>
      <xdr:nvPicPr>
        <xdr:cNvPr id="86" name="Imagen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76"/>
        <a:stretch>
          <a:fillRect/>
        </a:stretch>
      </xdr:blipFill>
      <xdr:spPr>
        <a:xfrm>
          <a:off x="144773650" y="132804807"/>
          <a:ext cx="4683125" cy="2077358"/>
        </a:xfrm>
        <a:prstGeom prst="rect">
          <a:avLst/>
        </a:prstGeom>
      </xdr:spPr>
    </xdr:pic>
    <xdr:clientData/>
  </xdr:twoCellAnchor>
  <xdr:twoCellAnchor editAs="oneCell">
    <xdr:from>
      <xdr:col>88</xdr:col>
      <xdr:colOff>557895</xdr:colOff>
      <xdr:row>56</xdr:row>
      <xdr:rowOff>140606</xdr:rowOff>
    </xdr:from>
    <xdr:to>
      <xdr:col>88</xdr:col>
      <xdr:colOff>5238751</xdr:colOff>
      <xdr:row>56</xdr:row>
      <xdr:rowOff>2109107</xdr:rowOff>
    </xdr:to>
    <xdr:pic>
      <xdr:nvPicPr>
        <xdr:cNvPr id="87" name="Imagen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77"/>
        <a:stretch>
          <a:fillRect/>
        </a:stretch>
      </xdr:blipFill>
      <xdr:spPr>
        <a:xfrm>
          <a:off x="144775920" y="135214631"/>
          <a:ext cx="4680856" cy="1968501"/>
        </a:xfrm>
        <a:prstGeom prst="rect">
          <a:avLst/>
        </a:prstGeom>
      </xdr:spPr>
    </xdr:pic>
    <xdr:clientData/>
  </xdr:twoCellAnchor>
  <xdr:twoCellAnchor editAs="oneCell">
    <xdr:from>
      <xdr:col>88</xdr:col>
      <xdr:colOff>553358</xdr:colOff>
      <xdr:row>54</xdr:row>
      <xdr:rowOff>136072</xdr:rowOff>
    </xdr:from>
    <xdr:to>
      <xdr:col>88</xdr:col>
      <xdr:colOff>5238751</xdr:colOff>
      <xdr:row>54</xdr:row>
      <xdr:rowOff>2326822</xdr:rowOff>
    </xdr:to>
    <xdr:pic>
      <xdr:nvPicPr>
        <xdr:cNvPr id="88" name="Imagen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78"/>
        <a:stretch>
          <a:fillRect/>
        </a:stretch>
      </xdr:blipFill>
      <xdr:spPr>
        <a:xfrm>
          <a:off x="144771383" y="130247572"/>
          <a:ext cx="4685393" cy="2190750"/>
        </a:xfrm>
        <a:prstGeom prst="rect">
          <a:avLst/>
        </a:prstGeom>
      </xdr:spPr>
    </xdr:pic>
    <xdr:clientData/>
  </xdr:twoCellAnchor>
  <xdr:twoCellAnchor editAs="oneCell">
    <xdr:from>
      <xdr:col>88</xdr:col>
      <xdr:colOff>462643</xdr:colOff>
      <xdr:row>19</xdr:row>
      <xdr:rowOff>108857</xdr:rowOff>
    </xdr:from>
    <xdr:to>
      <xdr:col>88</xdr:col>
      <xdr:colOff>5306786</xdr:colOff>
      <xdr:row>19</xdr:row>
      <xdr:rowOff>2163535</xdr:rowOff>
    </xdr:to>
    <xdr:pic>
      <xdr:nvPicPr>
        <xdr:cNvPr id="89" name="Imagen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79"/>
        <a:stretch>
          <a:fillRect/>
        </a:stretch>
      </xdr:blipFill>
      <xdr:spPr>
        <a:xfrm>
          <a:off x="144680668" y="24797657"/>
          <a:ext cx="4844143" cy="2054678"/>
        </a:xfrm>
        <a:prstGeom prst="rect">
          <a:avLst/>
        </a:prstGeom>
      </xdr:spPr>
    </xdr:pic>
    <xdr:clientData/>
  </xdr:twoCellAnchor>
  <xdr:twoCellAnchor editAs="oneCell">
    <xdr:from>
      <xdr:col>88</xdr:col>
      <xdr:colOff>527592</xdr:colOff>
      <xdr:row>20</xdr:row>
      <xdr:rowOff>217715</xdr:rowOff>
    </xdr:from>
    <xdr:to>
      <xdr:col>88</xdr:col>
      <xdr:colOff>5374822</xdr:colOff>
      <xdr:row>20</xdr:row>
      <xdr:rowOff>2422071</xdr:rowOff>
    </xdr:to>
    <xdr:pic>
      <xdr:nvPicPr>
        <xdr:cNvPr id="90" name="Imagen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80"/>
        <a:stretch>
          <a:fillRect/>
        </a:stretch>
      </xdr:blipFill>
      <xdr:spPr>
        <a:xfrm>
          <a:off x="144745617" y="27192515"/>
          <a:ext cx="4847230" cy="2204356"/>
        </a:xfrm>
        <a:prstGeom prst="rect">
          <a:avLst/>
        </a:prstGeom>
      </xdr:spPr>
    </xdr:pic>
    <xdr:clientData/>
  </xdr:twoCellAnchor>
  <xdr:twoCellAnchor editAs="oneCell">
    <xdr:from>
      <xdr:col>88</xdr:col>
      <xdr:colOff>449037</xdr:colOff>
      <xdr:row>16</xdr:row>
      <xdr:rowOff>108856</xdr:rowOff>
    </xdr:from>
    <xdr:to>
      <xdr:col>88</xdr:col>
      <xdr:colOff>5293180</xdr:colOff>
      <xdr:row>16</xdr:row>
      <xdr:rowOff>2258785</xdr:rowOff>
    </xdr:to>
    <xdr:pic>
      <xdr:nvPicPr>
        <xdr:cNvPr id="91" name="Imagen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81"/>
        <a:stretch>
          <a:fillRect/>
        </a:stretch>
      </xdr:blipFill>
      <xdr:spPr>
        <a:xfrm>
          <a:off x="144667062" y="18463531"/>
          <a:ext cx="4844143" cy="2149929"/>
        </a:xfrm>
        <a:prstGeom prst="rect">
          <a:avLst/>
        </a:prstGeom>
      </xdr:spPr>
    </xdr:pic>
    <xdr:clientData/>
  </xdr:twoCellAnchor>
  <xdr:twoCellAnchor editAs="oneCell">
    <xdr:from>
      <xdr:col>88</xdr:col>
      <xdr:colOff>403110</xdr:colOff>
      <xdr:row>91</xdr:row>
      <xdr:rowOff>947399</xdr:rowOff>
    </xdr:from>
    <xdr:to>
      <xdr:col>88</xdr:col>
      <xdr:colOff>5546610</xdr:colOff>
      <xdr:row>91</xdr:row>
      <xdr:rowOff>4000500</xdr:rowOff>
    </xdr:to>
    <xdr:pic>
      <xdr:nvPicPr>
        <xdr:cNvPr id="92" name="Imagen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82"/>
        <a:stretch>
          <a:fillRect/>
        </a:stretch>
      </xdr:blipFill>
      <xdr:spPr>
        <a:xfrm>
          <a:off x="144621135" y="245244599"/>
          <a:ext cx="5143500" cy="3053101"/>
        </a:xfrm>
        <a:prstGeom prst="rect">
          <a:avLst/>
        </a:prstGeom>
      </xdr:spPr>
    </xdr:pic>
    <xdr:clientData/>
  </xdr:twoCellAnchor>
  <xdr:twoCellAnchor editAs="oneCell">
    <xdr:from>
      <xdr:col>88</xdr:col>
      <xdr:colOff>353785</xdr:colOff>
      <xdr:row>84</xdr:row>
      <xdr:rowOff>163283</xdr:rowOff>
    </xdr:from>
    <xdr:to>
      <xdr:col>88</xdr:col>
      <xdr:colOff>5320393</xdr:colOff>
      <xdr:row>84</xdr:row>
      <xdr:rowOff>2299606</xdr:rowOff>
    </xdr:to>
    <xdr:pic>
      <xdr:nvPicPr>
        <xdr:cNvPr id="93" name="Imagen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83"/>
        <a:stretch>
          <a:fillRect/>
        </a:stretch>
      </xdr:blipFill>
      <xdr:spPr>
        <a:xfrm>
          <a:off x="144571810" y="224572283"/>
          <a:ext cx="4966608" cy="2136323"/>
        </a:xfrm>
        <a:prstGeom prst="rect">
          <a:avLst/>
        </a:prstGeom>
      </xdr:spPr>
    </xdr:pic>
    <xdr:clientData/>
  </xdr:twoCellAnchor>
  <xdr:twoCellAnchor editAs="oneCell">
    <xdr:from>
      <xdr:col>88</xdr:col>
      <xdr:colOff>594545</xdr:colOff>
      <xdr:row>100</xdr:row>
      <xdr:rowOff>221481</xdr:rowOff>
    </xdr:from>
    <xdr:to>
      <xdr:col>88</xdr:col>
      <xdr:colOff>5039544</xdr:colOff>
      <xdr:row>100</xdr:row>
      <xdr:rowOff>2369342</xdr:rowOff>
    </xdr:to>
    <xdr:pic>
      <xdr:nvPicPr>
        <xdr:cNvPr id="94" name="Imagen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84"/>
        <a:stretch>
          <a:fillRect/>
        </a:stretch>
      </xdr:blipFill>
      <xdr:spPr>
        <a:xfrm>
          <a:off x="144812570" y="278761056"/>
          <a:ext cx="4444999" cy="2147861"/>
        </a:xfrm>
        <a:prstGeom prst="rect">
          <a:avLst/>
        </a:prstGeom>
      </xdr:spPr>
    </xdr:pic>
    <xdr:clientData/>
  </xdr:twoCellAnchor>
  <xdr:twoCellAnchor editAs="oneCell">
    <xdr:from>
      <xdr:col>88</xdr:col>
      <xdr:colOff>571501</xdr:colOff>
      <xdr:row>101</xdr:row>
      <xdr:rowOff>232747</xdr:rowOff>
    </xdr:from>
    <xdr:to>
      <xdr:col>88</xdr:col>
      <xdr:colOff>5129547</xdr:colOff>
      <xdr:row>101</xdr:row>
      <xdr:rowOff>2524125</xdr:rowOff>
    </xdr:to>
    <xdr:pic>
      <xdr:nvPicPr>
        <xdr:cNvPr id="95" name="Imagen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85"/>
        <a:stretch>
          <a:fillRect/>
        </a:stretch>
      </xdr:blipFill>
      <xdr:spPr>
        <a:xfrm>
          <a:off x="144789526" y="281363122"/>
          <a:ext cx="4558046" cy="2291378"/>
        </a:xfrm>
        <a:prstGeom prst="rect">
          <a:avLst/>
        </a:prstGeom>
      </xdr:spPr>
    </xdr:pic>
    <xdr:clientData/>
  </xdr:twoCellAnchor>
  <xdr:twoCellAnchor editAs="oneCell">
    <xdr:from>
      <xdr:col>88</xdr:col>
      <xdr:colOff>285749</xdr:colOff>
      <xdr:row>102</xdr:row>
      <xdr:rowOff>1035843</xdr:rowOff>
    </xdr:from>
    <xdr:to>
      <xdr:col>88</xdr:col>
      <xdr:colOff>5512593</xdr:colOff>
      <xdr:row>102</xdr:row>
      <xdr:rowOff>4048124</xdr:rowOff>
    </xdr:to>
    <xdr:pic>
      <xdr:nvPicPr>
        <xdr:cNvPr id="96" name="Imagen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86"/>
        <a:stretch>
          <a:fillRect/>
        </a:stretch>
      </xdr:blipFill>
      <xdr:spPr>
        <a:xfrm>
          <a:off x="144503774" y="284909418"/>
          <a:ext cx="5226844" cy="3012281"/>
        </a:xfrm>
        <a:prstGeom prst="rect">
          <a:avLst/>
        </a:prstGeom>
      </xdr:spPr>
    </xdr:pic>
    <xdr:clientData/>
  </xdr:twoCellAnchor>
  <xdr:twoCellAnchor editAs="oneCell">
    <xdr:from>
      <xdr:col>88</xdr:col>
      <xdr:colOff>357187</xdr:colOff>
      <xdr:row>103</xdr:row>
      <xdr:rowOff>940593</xdr:rowOff>
    </xdr:from>
    <xdr:to>
      <xdr:col>88</xdr:col>
      <xdr:colOff>5484812</xdr:colOff>
      <xdr:row>103</xdr:row>
      <xdr:rowOff>4262436</xdr:rowOff>
    </xdr:to>
    <xdr:pic>
      <xdr:nvPicPr>
        <xdr:cNvPr id="97" name="Imagen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87"/>
        <a:stretch>
          <a:fillRect/>
        </a:stretch>
      </xdr:blipFill>
      <xdr:spPr>
        <a:xfrm>
          <a:off x="144575212" y="290014818"/>
          <a:ext cx="5127625" cy="3321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457200</xdr:colOff>
      <xdr:row>1</xdr:row>
      <xdr:rowOff>110219</xdr:rowOff>
    </xdr:from>
    <xdr:to>
      <xdr:col>1</xdr:col>
      <xdr:colOff>2558142</xdr:colOff>
      <xdr:row>4</xdr:row>
      <xdr:rowOff>293806</xdr:rowOff>
    </xdr:to>
    <xdr:pic>
      <xdr:nvPicPr>
        <xdr:cNvPr id="2" name="Picture 1" descr="escudo-alc">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615044"/>
          <a:ext cx="2100942" cy="1212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40821</xdr:rowOff>
    </xdr:from>
    <xdr:to>
      <xdr:col>1</xdr:col>
      <xdr:colOff>762000</xdr:colOff>
      <xdr:row>0</xdr:row>
      <xdr:rowOff>449035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435429" y="40821"/>
          <a:ext cx="762000" cy="40821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200" b="1">
              <a:solidFill>
                <a:srgbClr val="6A310A"/>
              </a:solidFill>
            </a:rPr>
            <a:t>MENÚ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202405</xdr:colOff>
      <xdr:row>0</xdr:row>
      <xdr:rowOff>54767</xdr:rowOff>
    </xdr:from>
    <xdr:to>
      <xdr:col>1</xdr:col>
      <xdr:colOff>857249</xdr:colOff>
      <xdr:row>0</xdr:row>
      <xdr:rowOff>376236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554830" y="54767"/>
          <a:ext cx="654844" cy="32146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guerreroh_sdis_gov_co/Documents/Consolidados/Formatos/2020_spi_Consolidado_v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nfo\descargas\Indicadores%20de%20gesti&#243;n_GD_Marzo_O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eroh\Desktop\19-07-2022%20CE%20indicadores_Junio_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auri\Downloads\20220630_mapa_riesgos_gestion_consolidado_2monitore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Viviana%20Mendoza\Downloads\20-04-2022%20CE_riesgos_gestion_1er%20timestre%20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Viviana%20Mendoza\Downloads\20220419_riesgos_gestion_ti_1monitore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Viviana%20Mendoza\Downloads\20220412%20reporte%20primer%20trimestre%20mapa_riesgos_plan%20GC_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OneDrive%20-%20sdis.gov.co/SDIS%202020/7756%20LGBT/SPI/ABRIL/SPI%20Abril%2077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Viviana%20Mendoza\Downloads\20220408_mapa_riesgos_gestion_gp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dis_I_monitoreo_2022%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SDIS\Contrato%2010417-2021\03_Riesgos\06_Abril\20220331_riesgos_pss_v0_1monitore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iviana%20Mendoza\Downloads\20220407_riesgos_gestion_atc_I_monitoreo_2022%2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Viviana%20Mendoza\Downloads\20-04-2022%20TH_riesgos_gestion_1er%20timestre%20202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smt_v0_1monitore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Viviana%20Mendoza\Downloads\20220331_riesgos_gestion_gec_v0_1monitore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Viviana%20Mendoza\Downloads\20220408_riesgos_gestion_gf_I_monitoreo_2022%20(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Viviana%20Mendoza\Downloads\20220421_mapa_riesgos_gestion_gif.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Viviana%20Mendoza\Downloads\20220422%20Riesgos_GA_2022_I_Trimest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guerreroh/OneDrive%20-%20sdis.gov.co/Power%20B.I/2019%20Plan%20de%20acci&#243;n%20consolidado%20SDIS/Formato%20Plan%20de%20Acci&#243;n%202019_Consolidado%20TERRI.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SDIS\Contrato%2010417-2021\03_Riesgos\06_Abril\20220331_riesgos_gd_v0_1monitoreo_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USUARIO\Downloads\20211224_for_sg_013_v2_mapa_riesgos_pla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Viviana%20Mendoza\Downloads\18-04-2022%20GJ_riesgos_gestion_1er%20timestre%20202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Viviana%20Mendoza\Downloads\20220713_riesgos_gestion_sg_2monitore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Viviana%20Mendoza\Downloads\090422_mapa_riesgos_gestion_ac%2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Viviana%20Mendoza\Downloads\20220412_riesgos_ivc_v0_2022_ITRIMESTRE%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auri\Downloads\20220721_insumos_paii_II_trim_indicadores_gestion%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auri/Downloads/20220128_indicadores_de_gestion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opia%20de%20Propuesta%20Formato%20SPI%20Versi&#243;n%20Ajustada%20ECP%2021-02-2018(35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de63\Users\Documents%20and%20Settings\abarrera\Mis%20documentos\DT%202014\753\Terri%20por%20cdc%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A2" t="str">
            <v>Enero</v>
          </cell>
          <cell r="B2">
            <v>2016</v>
          </cell>
          <cell r="C2" t="str">
            <v>Asesor (a) de Despacho de la Secretaria</v>
          </cell>
          <cell r="D2" t="str">
            <v>Despacho de la Secretaria</v>
          </cell>
          <cell r="E2" t="str">
            <v>1. Pilar Igualdad de Calidad de Vida</v>
          </cell>
          <cell r="F2" t="str">
            <v>1. Prevención y atención de la maternidad y la paternidad tempranas</v>
          </cell>
          <cell r="G2" t="str">
            <v>Usaquén</v>
          </cell>
          <cell r="H2" t="str">
            <v>Despacho de la Secretaria</v>
          </cell>
          <cell r="J2" t="str">
            <v>Promover el reconocimiento y garantia de derechos al interior de las familias de la ciudad de Bogotá</v>
          </cell>
          <cell r="L2" t="str">
            <v>Direccionamiento político</v>
          </cell>
          <cell r="M2" t="str">
            <v>SubsistemaSIG</v>
          </cell>
          <cell r="O2" t="str">
            <v>1. Formular e implementar políticas poblacionales mediante un enfoque diferencial y de forma articulada, con el fin de aportar al goce efectivo de los derechos de las poblaciones en el territorio. </v>
          </cell>
          <cell r="Q2" t="str">
            <v>ATENCIÓN INTEGRAL A MUJERES GESTANTES, NIÑAS Y NIÑOS MENORES DE DOS AÑOS "CRECIENDO EN FAMILIA"</v>
          </cell>
          <cell r="R2" t="str">
            <v>ACTIVA-CIERRE TEMPORAL</v>
          </cell>
          <cell r="S2" t="str">
            <v>Arriendo</v>
          </cell>
          <cell r="T2" t="str">
            <v>Directa</v>
          </cell>
          <cell r="U2" t="str">
            <v>SI</v>
          </cell>
          <cell r="V2" t="str">
            <v>Indigena</v>
          </cell>
          <cell r="W2" t="str">
            <v>Hombre</v>
          </cell>
          <cell r="X2" t="str">
            <v>ANTONIO NARIÑO</v>
          </cell>
        </row>
        <row r="3">
          <cell r="A3" t="str">
            <v>Febrero</v>
          </cell>
          <cell r="B3" t="str">
            <v>2017</v>
          </cell>
          <cell r="C3" t="str">
            <v>Subsecretario (a)</v>
          </cell>
          <cell r="D3" t="str">
            <v>Subsecretaria</v>
          </cell>
          <cell r="E3" t="str">
            <v>2. Pilar Democracia Urbana</v>
          </cell>
          <cell r="F3" t="str">
            <v>2. Desarrollo integral desde la gestación hasta la adolescencia</v>
          </cell>
          <cell r="G3" t="str">
            <v>Chapinero</v>
          </cell>
          <cell r="H3" t="str">
            <v>Subsecretaria</v>
          </cell>
          <cell r="J3" t="str">
            <v>Fortalecer la capacidad institucional para garantizar una gestión pública eficiente y transparente que responda a las demandas ciudadanas, al cumplimiento de las Políticas Sociales y a los criterios de calidad de los servicios sociales que presta la Entidad</v>
          </cell>
          <cell r="L3" t="str">
            <v>Direccionamiento de los servicios sociales</v>
          </cell>
          <cell r="M3" t="str">
            <v>Subsistema de Gestión Ambiental</v>
          </cell>
          <cell r="O3" t="str">
            <v>2. Diseñar e implementar modelos de atención integral de calidad con un enfoque territorial e intergeneracional, para el desarrollo de capacidades que faciliten la inclusión social y  mejoren  la calidad de vida de la población en mayor condición de vulnerabilidad.  </v>
          </cell>
          <cell r="Q3" t="str">
            <v>ATENCION INTEGRAL ALA DIVERSIDAD SEXUAL Y DE GENEROS</v>
          </cell>
          <cell r="R3" t="str">
            <v>ACTIVA-OPERANDO</v>
          </cell>
          <cell r="S3" t="str">
            <v>Administrado / Propio</v>
          </cell>
          <cell r="T3" t="str">
            <v>Tercerizada</v>
          </cell>
          <cell r="U3" t="str">
            <v>NO</v>
          </cell>
          <cell r="V3" t="str">
            <v>Afrodescendiente</v>
          </cell>
          <cell r="W3" t="str">
            <v>Mujer</v>
          </cell>
          <cell r="X3" t="str">
            <v>BARRIOS UNIDOS</v>
          </cell>
        </row>
        <row r="4">
          <cell r="A4" t="str">
            <v>Marzo</v>
          </cell>
          <cell r="B4" t="str">
            <v>2018</v>
          </cell>
          <cell r="C4" t="str">
            <v>Director (a) Poblacional</v>
          </cell>
          <cell r="D4" t="str">
            <v>Dirección Poblacional</v>
          </cell>
          <cell r="E4" t="str">
            <v>7. Eje transversal Gobierno Legítimo, fortalecimiento local y eficiencia</v>
          </cell>
          <cell r="F4" t="str">
            <v>3. Igualdad y autonomía para una Bogotá incluyente</v>
          </cell>
          <cell r="G4" t="str">
            <v>Santafé</v>
          </cell>
          <cell r="H4" t="str">
            <v>Subdirección para la Infancia</v>
          </cell>
          <cell r="J4" t="str">
            <v>Fortalecer la capacidad institucional para brindar respuestas integrales en el territorio</v>
          </cell>
          <cell r="L4" t="str">
            <v>Direccionamiento estratégico</v>
          </cell>
          <cell r="M4" t="str">
            <v>Subsistema de Gestión de Seguridad y Salud en el Trabajo</v>
          </cell>
          <cell r="O4" t="str">
            <v>3. Diseñar e implementar estrategias de prevención de forma coordinada con otros sectores, que permitan reducir los factores sociales generadores de violencia y la vulneración de derechos, promoviendo una cultura de convivencia y reconciliación.</v>
          </cell>
          <cell r="Q4" t="str">
            <v>ATENCIÓN TRANSITORIA AL MIGRANTE EXTRANJERO</v>
          </cell>
          <cell r="R4" t="str">
            <v>CERRADO</v>
          </cell>
          <cell r="S4" t="str">
            <v>Tercerizado</v>
          </cell>
          <cell r="T4" t="str">
            <v>Tercerizada - Jardín Social</v>
          </cell>
          <cell r="V4" t="str">
            <v>Room</v>
          </cell>
          <cell r="X4" t="str">
            <v>BOSA</v>
          </cell>
        </row>
        <row r="5">
          <cell r="A5" t="str">
            <v>Abril</v>
          </cell>
          <cell r="B5" t="str">
            <v>2019</v>
          </cell>
          <cell r="C5" t="str">
            <v>Director (a) Territorial</v>
          </cell>
          <cell r="D5" t="str">
            <v>Dirección de Nutrición y Abastecimiento</v>
          </cell>
          <cell r="F5" t="str">
            <v>5. Desarrollo integral para la felicidad y el ejercicio de la ciudadanía</v>
          </cell>
          <cell r="G5" t="str">
            <v>San Cristóbal</v>
          </cell>
          <cell r="H5" t="str">
            <v>Subdirección para la Juventud</v>
          </cell>
          <cell r="J5" t="str">
            <v>Contribuir en la prevención de la maternidad y la paternidad temprana en Bogotá</v>
          </cell>
          <cell r="L5" t="str">
            <v>Construcción e implementación de políticas sociales</v>
          </cell>
          <cell r="M5" t="str">
            <v>Subsistema de Gestión de Seguridad de la Información</v>
          </cell>
          <cell r="O5"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Q5" t="str">
            <v>CAIVAS</v>
          </cell>
          <cell r="R5" t="str">
            <v>INACTIVA</v>
          </cell>
          <cell r="S5" t="str">
            <v>Convenio</v>
          </cell>
          <cell r="T5" t="str">
            <v>Tercerizada - Cofinanciado</v>
          </cell>
          <cell r="V5" t="str">
            <v>Raizal</v>
          </cell>
          <cell r="X5" t="str">
            <v>CANDELARIA</v>
          </cell>
        </row>
        <row r="6">
          <cell r="A6" t="str">
            <v>Mayo</v>
          </cell>
          <cell r="B6" t="str">
            <v>2020</v>
          </cell>
          <cell r="C6" t="str">
            <v>Director (a) de Ánalisis y Diseño Estrategico</v>
          </cell>
          <cell r="D6" t="str">
            <v>Dirección Territorial</v>
          </cell>
          <cell r="F6" t="str">
            <v>16. Integración social para una ciudad de oportunidades</v>
          </cell>
          <cell r="G6" t="str">
            <v>Usme</v>
          </cell>
          <cell r="H6" t="str">
            <v>Subdirección para la Adultez</v>
          </cell>
          <cell r="J6" t="str">
            <v>Contribuir al desarrollo integral con enfoque diferencial de niños, niñas y adolescentes de Bogotá que se encuentren en situación de amenaza, inobservancia o vulneración de derechos</v>
          </cell>
          <cell r="L6" t="str">
            <v>Análisis y seguimiento de políticas sociales</v>
          </cell>
          <cell r="M6" t="str">
            <v>Subsistema Interno de Gestión Documental y Archivo</v>
          </cell>
          <cell r="O6"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cell r="Q6" t="str">
            <v>CASA DE PENSAMIENTO INTERCULTURAL</v>
          </cell>
          <cell r="R6" t="str">
            <v>NO APLICA</v>
          </cell>
          <cell r="S6" t="str">
            <v>Comodato</v>
          </cell>
          <cell r="V6" t="str">
            <v>Palenquero</v>
          </cell>
          <cell r="X6" t="str">
            <v>CHAPINERO</v>
          </cell>
        </row>
        <row r="7">
          <cell r="A7" t="str">
            <v>Junio</v>
          </cell>
          <cell r="C7" t="str">
            <v>Director (a) Corporativa</v>
          </cell>
          <cell r="D7" t="str">
            <v>Dirección Ánalisis y Diseño Estrategico</v>
          </cell>
          <cell r="F7" t="str">
            <v>42. Transparencia, gestión pública y servicio a la ciudadanía</v>
          </cell>
          <cell r="G7" t="str">
            <v>Tunjuelito</v>
          </cell>
          <cell r="H7" t="str">
            <v>Subdirección para la Vejez</v>
          </cell>
          <cell r="J7" t="str">
            <v>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v>
          </cell>
          <cell r="L7" t="str">
            <v>Prestación de los servicios sociales</v>
          </cell>
          <cell r="M7" t="str">
            <v>Subsistema de Responsabilidad Social</v>
          </cell>
          <cell r="Q7" t="str">
            <v>CASAS DE LA JUVENTUD</v>
          </cell>
          <cell r="V7" t="str">
            <v>Otro</v>
          </cell>
          <cell r="X7" t="str">
            <v>CHIA CUNDINAMARCA</v>
          </cell>
        </row>
        <row r="8">
          <cell r="A8" t="str">
            <v>Julio</v>
          </cell>
          <cell r="D8" t="str">
            <v>Dirección Corporativa</v>
          </cell>
          <cell r="F8" t="str">
            <v>44. Gobierno y ciudadanía digital</v>
          </cell>
          <cell r="G8" t="str">
            <v>Bosa</v>
          </cell>
          <cell r="H8" t="str">
            <v>Subdirección para la Familia</v>
          </cell>
          <cell r="J8" t="str">
            <v>Disminuir las prácticas adversas y percepciones discriminatorias en torno a la vejez y contribuir a la transformación de imaginarios sobre el envejecimiento y el diálogo intergeneracional como conceptos vitales para la construcción de proyectos de vida</v>
          </cell>
          <cell r="L8" t="str">
            <v>Mantenimiento y soporte TIC</v>
          </cell>
          <cell r="M8" t="str">
            <v>Subsistema de Control Interno</v>
          </cell>
          <cell r="Q8" t="str">
            <v>CAVIF</v>
          </cell>
          <cell r="V8" t="str">
            <v>No Aplica</v>
          </cell>
          <cell r="X8" t="str">
            <v>CIUDAD BOLIVAR</v>
          </cell>
        </row>
        <row r="9">
          <cell r="A9" t="str">
            <v>Agosto</v>
          </cell>
          <cell r="F9" t="str">
            <v>45. Gobernanza e influencia local, regional e internacional</v>
          </cell>
          <cell r="G9" t="str">
            <v>Kennedy</v>
          </cell>
          <cell r="H9" t="str">
            <v>Subdirección para asuntos LGBT</v>
          </cell>
          <cell r="J9" t="str">
            <v>Disminuir la vulnerabilidad por discriminación, violencias y exclusión social por orientación sexual o identidad de género en Bogotá</v>
          </cell>
          <cell r="L9" t="str">
            <v>Adquisiciones</v>
          </cell>
          <cell r="M9" t="str">
            <v>No aplica</v>
          </cell>
          <cell r="Q9" t="str">
            <v>CENTRO DE ATENCIÓN DISTRITAL PARA LA INLCUSIÓN SOCIAL</v>
          </cell>
          <cell r="X9" t="str">
            <v>CUNDINAMARCA</v>
          </cell>
        </row>
        <row r="10">
          <cell r="A10" t="str">
            <v>Septiembre</v>
          </cell>
          <cell r="G10" t="str">
            <v>Fontibón</v>
          </cell>
          <cell r="H10" t="str">
            <v>Subdirección de Nutrición - Subdirección de Abastecimiento</v>
          </cell>
          <cell r="J10" t="str">
            <v>Proveer espacios de integración social en cumplimiento de los estándares de calidad para garantizar la prestación de los servicios sociales en condiciones adecuadas y seguras</v>
          </cell>
          <cell r="L10" t="str">
            <v>Gestión del talento humano</v>
          </cell>
          <cell r="Q10" t="str">
            <v>CENTRO DE ATENCIÓN TRANSITORIA</v>
          </cell>
          <cell r="X10" t="str">
            <v>ENGATIVA</v>
          </cell>
        </row>
        <row r="11">
          <cell r="A11" t="str">
            <v>Octubre</v>
          </cell>
          <cell r="G11" t="str">
            <v>Engativá</v>
          </cell>
          <cell r="H11" t="str">
            <v>Subdirección para la Gestión Integral Local</v>
          </cell>
          <cell r="J11" t="str">
            <v>Promover la inclusión social de las y los ciudadanos habitantes de calle y las poblaciones en riesgo de habitar las calles</v>
          </cell>
          <cell r="L11" t="str">
            <v>Gestión de bienes y servicios</v>
          </cell>
          <cell r="Q11" t="str">
            <v>CENTRO DE FORMACIÓN PARA EL DESARROLLO DE CAPACIDADES ACADÉMICAS, OCUPACIONALES Y ARTÍSTICAS</v>
          </cell>
          <cell r="X11" t="str">
            <v>FONTIBON</v>
          </cell>
        </row>
        <row r="12">
          <cell r="A12" t="str">
            <v>Noviembre</v>
          </cell>
          <cell r="G12" t="str">
            <v>Suba</v>
          </cell>
          <cell r="H12" t="str">
            <v>Subdirección para la Identificación, Caracterización e Integación</v>
          </cell>
          <cell r="J12" t="str">
            <v>Fortalecer los procesos de inclusión de las personas con discapacidad, sus familias y cuidadores en los diferentes entornos, mediante acciones de articulación con actores públicos y privados</v>
          </cell>
          <cell r="L12" t="str">
            <v>Gestión jurídica</v>
          </cell>
          <cell r="Q12" t="str">
            <v>CENTRO DE PROTECCION SOCIAL</v>
          </cell>
          <cell r="X12" t="str">
            <v>KENNEDY</v>
          </cell>
        </row>
        <row r="13">
          <cell r="A13" t="str">
            <v>Diciembre</v>
          </cell>
          <cell r="G13" t="str">
            <v>Barrios unidos</v>
          </cell>
          <cell r="H13" t="str">
            <v>Subdirección de Diseño, Evalución y Sistematización - Subdirección de Investigación e Información - Oficina Asesora de Comunicaciones</v>
          </cell>
          <cell r="J13" t="str">
            <v>Fortalecer el desarrollo de capacidades y generación de oportunidades para la juventud en Bogotá, a través de acciones encaminadas al empoderamiento de la política pública juvenil y la garantía de los derechos de los y las jóvenes para el goce efectivo de su ciudadanía</v>
          </cell>
          <cell r="L13" t="str">
            <v>Mejora continua</v>
          </cell>
          <cell r="Q13" t="str">
            <v>CENTRO PROTECCION INTEGRAL HABITANTE CALLE ALTA DEPENDENCIA FUNCIONAL</v>
          </cell>
          <cell r="X13" t="str">
            <v>LOS MARTIRES</v>
          </cell>
        </row>
        <row r="14">
          <cell r="G14" t="str">
            <v>Teusaquillo</v>
          </cell>
          <cell r="H14" t="str">
            <v>Subdirección Adminsitrativa y Financiera</v>
          </cell>
          <cell r="J14" t="str">
            <v>Fortalecer la capacidad operativa y técnica en los servicios de soporte de la gestión institucional y en el desarrollo integral del talento humano</v>
          </cell>
          <cell r="L14" t="str">
            <v>Gestión del conocimiento</v>
          </cell>
          <cell r="Q14" t="str">
            <v>CENTRO RENACER</v>
          </cell>
          <cell r="X14" t="str">
            <v>MARTIRES</v>
          </cell>
        </row>
        <row r="15">
          <cell r="G15" t="str">
            <v>Los Mártires</v>
          </cell>
          <cell r="H15" t="str">
            <v>Subdirección de Contratación</v>
          </cell>
          <cell r="J15" t="str">
            <v>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v>
          </cell>
          <cell r="Q15" t="str">
            <v>CENTROS AMAR</v>
          </cell>
          <cell r="X15" t="str">
            <v>PUENTE ARANDA</v>
          </cell>
        </row>
        <row r="16">
          <cell r="G16" t="str">
            <v>Antonio Nariño</v>
          </cell>
          <cell r="H16" t="str">
            <v>Subdirección de Gestión del Talento Humano</v>
          </cell>
          <cell r="Q16" t="str">
            <v>CENTROS AVANZAR</v>
          </cell>
          <cell r="X16" t="str">
            <v>RAFAEL URIBE URIBE</v>
          </cell>
        </row>
        <row r="17">
          <cell r="G17" t="str">
            <v>Puente Aranda</v>
          </cell>
          <cell r="H17" t="str">
            <v>Subdirección de Plantas Físicas</v>
          </cell>
          <cell r="Q17" t="str">
            <v>CENTROS CRECER</v>
          </cell>
          <cell r="X17" t="str">
            <v>SAN CRISTOBAL</v>
          </cell>
        </row>
        <row r="18">
          <cell r="G18" t="str">
            <v>La Candelaria</v>
          </cell>
          <cell r="Q18" t="str">
            <v>CENTROS DE DESARROLLO COMUNITARIO</v>
          </cell>
          <cell r="X18" t="str">
            <v>SANTA FE</v>
          </cell>
        </row>
        <row r="19">
          <cell r="G19" t="str">
            <v>Rafael Uribe</v>
          </cell>
          <cell r="Q19" t="str">
            <v>CENTROS DIA</v>
          </cell>
          <cell r="X19" t="str">
            <v>SUBA</v>
          </cell>
        </row>
        <row r="20">
          <cell r="G20" t="str">
            <v>Ciudad Bolívar</v>
          </cell>
          <cell r="Q20" t="str">
            <v>CENTROS FORJAR</v>
          </cell>
          <cell r="X20" t="str">
            <v>SUESCA CUNDINAMARCA</v>
          </cell>
        </row>
        <row r="21">
          <cell r="G21" t="str">
            <v>Sumapaz</v>
          </cell>
          <cell r="Q21" t="str">
            <v>CENTROS INTEGRARTE - ATENCIÓN EXTERNA</v>
          </cell>
          <cell r="X21" t="str">
            <v>SUMAPAZ</v>
          </cell>
        </row>
        <row r="22">
          <cell r="G22" t="str">
            <v>Distrital</v>
          </cell>
          <cell r="Q22" t="str">
            <v>CENTROS INTEGRARTE - ATENCIÓN INTERNA</v>
          </cell>
          <cell r="X22" t="str">
            <v>TEUSAQUILLO</v>
          </cell>
        </row>
        <row r="23">
          <cell r="Q23" t="str">
            <v>CENTROS NOCHE</v>
          </cell>
          <cell r="X23" t="str">
            <v>TOLIMA - MELGAR</v>
          </cell>
        </row>
        <row r="24">
          <cell r="Q24" t="str">
            <v>CENTROS PROTEGER</v>
          </cell>
          <cell r="X24" t="str">
            <v>TUNJUELITO</v>
          </cell>
        </row>
        <row r="25">
          <cell r="Q25" t="str">
            <v>COMEDOR</v>
          </cell>
          <cell r="X25" t="str">
            <v>USAQUEN</v>
          </cell>
        </row>
        <row r="26">
          <cell r="Q26" t="str">
            <v>COMISARIAS DE FAMILIA</v>
          </cell>
          <cell r="X26" t="str">
            <v>USME</v>
          </cell>
        </row>
        <row r="27">
          <cell r="Q27" t="str">
            <v>COMUNIDAD DE VIDA</v>
          </cell>
        </row>
        <row r="28">
          <cell r="Q28" t="str">
            <v>CRECIENDO EN FAMILIA EN LA RURALIDAD</v>
          </cell>
        </row>
        <row r="29">
          <cell r="Q29" t="str">
            <v>ENLACE SOCIAL</v>
          </cell>
        </row>
        <row r="30">
          <cell r="Q30" t="str">
            <v>HOGAR DE PASO DIA - HOGAR DE PASO NOCHE</v>
          </cell>
        </row>
        <row r="31">
          <cell r="Q31" t="str">
            <v>JARDIN INFANTIL DIURNO</v>
          </cell>
        </row>
        <row r="32">
          <cell r="Q32" t="str">
            <v>JARDIN INFANTIL NOCTURNO</v>
          </cell>
        </row>
        <row r="33">
          <cell r="Q33" t="str">
            <v>SEDE ADMINISTRATIVA</v>
          </cell>
        </row>
        <row r="34">
          <cell r="Q34" t="str">
            <v>SUBDIRECCION LOCAL PARA LA INTEGRACION SOCIAL</v>
          </cell>
        </row>
        <row r="35">
          <cell r="Q35" t="str">
            <v>UNIDAD CONTRA DISCRIMINACIÓN</v>
          </cell>
        </row>
      </sheetData>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row r="1">
          <cell r="A1" t="str">
            <v>PROYECTOS</v>
          </cell>
        </row>
      </sheetData>
      <sheetData sheetId="1"/>
      <sheetData sheetId="2">
        <row r="1">
          <cell r="A1" t="str">
            <v>PROYECTOS</v>
          </cell>
        </row>
      </sheetData>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row r="1">
          <cell r="A1" t="str">
            <v>PROYECTOS</v>
          </cell>
        </row>
      </sheetData>
      <sheetData sheetId="1"/>
      <sheetData sheetId="2">
        <row r="1">
          <cell r="A1" t="str">
            <v>PROYECTOS</v>
          </cell>
        </row>
      </sheetData>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row r="1">
          <cell r="B1" t="str">
            <v>Eficacia</v>
          </cell>
        </row>
      </sheetData>
      <sheetData sheetId="1"/>
      <sheetData sheetId="2"/>
      <sheetData sheetId="3"/>
      <sheetData sheetId="4"/>
      <sheetData sheetId="5"/>
      <sheetData sheetId="6"/>
      <sheetData sheetId="7"/>
      <sheetData sheetId="8"/>
      <sheetData sheetId="9"/>
      <sheetData sheetId="10"/>
      <sheetData sheetId="11">
        <row r="1">
          <cell r="B1" t="str">
            <v>Eficacia</v>
          </cell>
        </row>
      </sheetData>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sheetData>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row r="1">
          <cell r="B1" t="str">
            <v>Eficacia</v>
          </cell>
        </row>
      </sheetData>
      <sheetData sheetId="1"/>
      <sheetData sheetId="2"/>
      <sheetData sheetId="3"/>
      <sheetData sheetId="4"/>
      <sheetData sheetId="5"/>
      <sheetData sheetId="6"/>
      <sheetData sheetId="7"/>
      <sheetData sheetId="8"/>
      <sheetData sheetId="9"/>
      <sheetData sheetId="10"/>
      <sheetData sheetId="11">
        <row r="1">
          <cell r="B1" t="str">
            <v>Eficacia</v>
          </cell>
        </row>
      </sheetData>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sheetData>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Gráficas"/>
    </sheetNames>
    <sheetDataSet>
      <sheetData sheetId="0"/>
      <sheetData sheetId="1">
        <row r="33">
          <cell r="E33" t="str">
            <v>Cumplimiento</v>
          </cell>
        </row>
        <row r="34">
          <cell r="D34" t="str">
            <v>Enero</v>
          </cell>
          <cell r="E34">
            <v>0</v>
          </cell>
        </row>
        <row r="35">
          <cell r="D35" t="str">
            <v>Febrero</v>
          </cell>
          <cell r="E35">
            <v>0</v>
          </cell>
        </row>
        <row r="36">
          <cell r="D36" t="str">
            <v>Marzo</v>
          </cell>
          <cell r="E36">
            <v>0</v>
          </cell>
        </row>
        <row r="37">
          <cell r="D37" t="str">
            <v>Abril</v>
          </cell>
          <cell r="E37">
            <v>1</v>
          </cell>
        </row>
        <row r="38">
          <cell r="D38" t="str">
            <v>Mayo</v>
          </cell>
          <cell r="E38">
            <v>0.98</v>
          </cell>
        </row>
        <row r="39">
          <cell r="D39" t="str">
            <v>Junio</v>
          </cell>
          <cell r="E39">
            <v>1.02</v>
          </cell>
        </row>
        <row r="40">
          <cell r="D40" t="str">
            <v>Julio</v>
          </cell>
        </row>
        <row r="41">
          <cell r="D41" t="str">
            <v>Agosto</v>
          </cell>
        </row>
        <row r="42">
          <cell r="D42" t="str">
            <v>Septiembre</v>
          </cell>
        </row>
        <row r="43">
          <cell r="D43" t="str">
            <v>Octubre</v>
          </cell>
        </row>
        <row r="44">
          <cell r="D44" t="str">
            <v>Noviembre</v>
          </cell>
        </row>
        <row r="45">
          <cell r="D45" t="str">
            <v>Diciembre</v>
          </cell>
        </row>
        <row r="46">
          <cell r="D46" t="str">
            <v>Vigencia</v>
          </cell>
          <cell r="E46">
            <v>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Hoja1"/>
      <sheetName val="2. Anexos"/>
    </sheetNames>
    <sheetDataSet>
      <sheetData sheetId="0" refreshError="1"/>
      <sheetData sheetId="1" refreshError="1"/>
      <sheetData sheetId="2">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Listas"/>
      <sheetName val="homologación conceptos"/>
      <sheetName val="Cuadro Control"/>
      <sheetName val="Cadena de Valor"/>
      <sheetName val="Informes SEVEN"/>
      <sheetName val="Proyecto"/>
      <sheetName val="Objetivos"/>
      <sheetName val="Metas PDD"/>
      <sheetName val="Metas proyecto"/>
      <sheetName val="Productos MGA"/>
      <sheetName val="Actividades"/>
      <sheetName val="Proyectos"/>
      <sheetName val="Tareas"/>
      <sheetName val="Soportes"/>
      <sheetName val="Territorialización y Población"/>
      <sheetName val="Directorio UndOpe"/>
      <sheetName val="Glosario"/>
      <sheetName val="Instruccion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OGRAMACIÓN CUATRIENIO"/>
      <sheetName val="2. SEGUIMIENTO PRESUPUESTAL"/>
      <sheetName val="2. PROG CONCEPTO DE GASTO "/>
      <sheetName val="4. RESUMEN EJECUTIVO"/>
      <sheetName val="3. TERRITORIALIZACIÓN"/>
      <sheetName val="Hoja5"/>
      <sheetName val="3. TERRITORIALIZACIÓN (2)"/>
      <sheetName val="TERRITORIALIZACIÓN 2019"/>
      <sheetName val="4. ACTIVIDADES - TAREAS VIG"/>
      <sheetName val="5. INDICADORES GESTION"/>
      <sheetName val="5A. Unidades Operativas"/>
      <sheetName val="8. METAS PDD"/>
      <sheetName val="9. RECURSO HUMANO"/>
      <sheetName val="Listas"/>
      <sheetName val="Tabla_PowerBI"/>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t="str">
            <v>Enero</v>
          </cell>
          <cell r="H2" t="str">
            <v>Despacho de la Secretaria</v>
          </cell>
          <cell r="X2" t="str">
            <v>01-01-0097 Construcciones, Adecuación y ampliación Para Primera Infancia</v>
          </cell>
        </row>
        <row r="3">
          <cell r="H3" t="str">
            <v>Subsecretaria</v>
          </cell>
          <cell r="X3" t="str">
            <v>01-01-0101 Construcciones, Adecuación y ampliación Para Adulto Mayor</v>
          </cell>
        </row>
        <row r="4">
          <cell r="H4" t="str">
            <v>Subdirección para la Infancia</v>
          </cell>
          <cell r="X4" t="str">
            <v>01-01-0103 Construcciones, Adecuación y ampliación Para Gestión Social Integral</v>
          </cell>
        </row>
        <row r="5">
          <cell r="H5" t="str">
            <v>Subdirección para la Juventud</v>
          </cell>
          <cell r="X5" t="str">
            <v>01-03-0073 Mejoramiento y Mantenimiento Locativo Sedes Administrativas Gestión Social Integral</v>
          </cell>
        </row>
        <row r="6">
          <cell r="H6" t="str">
            <v>Subdirección para la Adultez</v>
          </cell>
          <cell r="X6" t="str">
            <v>01-03-0074 Mejoramiento y Mantenimiento Locativo Sedes Adolescencia</v>
          </cell>
        </row>
        <row r="7">
          <cell r="H7" t="str">
            <v>Subdirección para la Vejez</v>
          </cell>
          <cell r="X7" t="str">
            <v>01-03-0075 Mejoramiento y Mantenimiento Locativo Sedes Adultez</v>
          </cell>
        </row>
        <row r="8">
          <cell r="H8" t="str">
            <v>Subdirección para la Familia</v>
          </cell>
          <cell r="X8" t="str">
            <v>01-03-0076 Mejoramiento y Mantenimiento Locativo Sedes Juventud</v>
          </cell>
        </row>
        <row r="9">
          <cell r="H9" t="str">
            <v>Subdirección para asuntos LGBT</v>
          </cell>
          <cell r="X9" t="str">
            <v>01-03-0077 Mejoramiento y Mantenimiento Locativo Sedes Familia</v>
          </cell>
        </row>
        <row r="10">
          <cell r="H10" t="str">
            <v>Subdirección para la Gestión Integral Local</v>
          </cell>
          <cell r="X10" t="str">
            <v>01-03-0078 Mejoramiento y Mantenimiento Locativo Sedes Adulto Mayor</v>
          </cell>
        </row>
        <row r="11">
          <cell r="H11" t="str">
            <v>Subdirección para la Identificación, Caracterización e Integación</v>
          </cell>
          <cell r="X11" t="str">
            <v>01-03-0080 Mejoramiento y Mantenimiento Locativo Sedes Primera Infancia</v>
          </cell>
        </row>
        <row r="12">
          <cell r="H12" t="str">
            <v>Subdirección de Investigación e Información</v>
          </cell>
          <cell r="X12" t="str">
            <v>02-01-0267 Compra De Alimentos Adolescencia</v>
          </cell>
        </row>
        <row r="13">
          <cell r="H13" t="str">
            <v>Subdirección de Diseño, Evalución y Sistematización</v>
          </cell>
          <cell r="X13" t="str">
            <v>02-01-0268 Compra De Alimentos Adultez</v>
          </cell>
        </row>
        <row r="14">
          <cell r="H14" t="str">
            <v>Subdirección Adminsitrativa y Financiera</v>
          </cell>
          <cell r="X14" t="str">
            <v>02-01-0269 Compra De Alimentos Adulto Mayor</v>
          </cell>
        </row>
        <row r="15">
          <cell r="H15" t="str">
            <v>Subdirección de Contratación</v>
          </cell>
          <cell r="X15" t="str">
            <v>02-01-0271 Compra De Alimentos Infancia</v>
          </cell>
        </row>
        <row r="16">
          <cell r="H16" t="str">
            <v>Subdirección de Gestión del Talento Humano</v>
          </cell>
          <cell r="X16" t="str">
            <v>02-01-0272 Compra De Alimentos Juventud</v>
          </cell>
        </row>
        <row r="17">
          <cell r="H17" t="str">
            <v>Subdirección de Plantas Físicas</v>
          </cell>
          <cell r="X17" t="str">
            <v>02-01-0273 Compra De Alimentos Primera Infancia</v>
          </cell>
        </row>
        <row r="18">
          <cell r="X18" t="str">
            <v>02-01-0278 Intervención Especializada  Adulto Mayor</v>
          </cell>
        </row>
        <row r="19">
          <cell r="X19" t="str">
            <v>02-01-0278 Intervencion Especializada Adulto Mayor</v>
          </cell>
        </row>
        <row r="20">
          <cell r="X20" t="str">
            <v>02-01-0279 Intervención Especializada  Infancia</v>
          </cell>
        </row>
        <row r="21">
          <cell r="X21" t="str">
            <v>02-01-0280 Intervención Especializada Adolescencia</v>
          </cell>
        </row>
        <row r="22">
          <cell r="X22" t="str">
            <v>02-01-0281 Intervención Especializada Juventud</v>
          </cell>
        </row>
        <row r="23">
          <cell r="X23" t="str">
            <v>02-01-0282 Intervención Especializada Primera Infancia</v>
          </cell>
        </row>
        <row r="24">
          <cell r="X24" t="str">
            <v>02-01-0284 Intervención Especializada Familia</v>
          </cell>
        </row>
        <row r="25">
          <cell r="X25" t="str">
            <v>02-01-0285 Materiales Y Suministros Familia</v>
          </cell>
        </row>
        <row r="26">
          <cell r="X26" t="str">
            <v>02-01-0288 Materiales Y Suministros Adulto Mayor</v>
          </cell>
        </row>
        <row r="27">
          <cell r="X27" t="str">
            <v>02-01-0290 Muebles y Enseres Adulto Mayor</v>
          </cell>
        </row>
        <row r="28">
          <cell r="X28" t="str">
            <v>02-01-0306 Materiales y Suministros Juventud</v>
          </cell>
        </row>
        <row r="29">
          <cell r="X29" t="str">
            <v>02-01-0309 Intervencion Especializada  Adultez</v>
          </cell>
        </row>
        <row r="30">
          <cell r="X30" t="str">
            <v>02-01-0309 Intervención Especializada  Adultez</v>
          </cell>
        </row>
        <row r="31">
          <cell r="X31" t="str">
            <v>02-01-0310 Materiales Y Suministros Adultez</v>
          </cell>
        </row>
        <row r="32">
          <cell r="X32" t="str">
            <v>02-01-0312 Adquisición De Equipos De Cómputo, Comunicación Y Redes De Sistemas Gestión Social Integral</v>
          </cell>
        </row>
        <row r="33">
          <cell r="X33" t="str">
            <v>02-01-0319 Materiales y Suministros Gestión Social Integral</v>
          </cell>
        </row>
        <row r="34">
          <cell r="X34" t="str">
            <v>02-01-0331 Adquisición De Maquinaria Y Equipos Gestión Social Integral</v>
          </cell>
        </row>
        <row r="35">
          <cell r="X35" t="str">
            <v>02-01-0333 Materiales Y Suministros Gestión Social Integral</v>
          </cell>
        </row>
        <row r="36">
          <cell r="X36" t="str">
            <v>02-01-0333 Materiales y suministros  Gestión Social Integral</v>
          </cell>
        </row>
        <row r="37">
          <cell r="X37" t="str">
            <v>02-01-0335 Intervención especializada gestión social integral</v>
          </cell>
        </row>
        <row r="38">
          <cell r="X38" t="str">
            <v>02-01-0533 Intervencion Especializada Subsidios Adulto mayor</v>
          </cell>
        </row>
        <row r="39">
          <cell r="X39" t="str">
            <v>02-01-0681 Muebles y Enseres Gestión Social Integral</v>
          </cell>
        </row>
        <row r="40">
          <cell r="X40" t="str">
            <v>02-01-0683 Impresos,Publicación, Divulgación Y Eventos Culturales Gestión Social Integral</v>
          </cell>
        </row>
        <row r="41">
          <cell r="X41" t="str">
            <v>02-01-0705 Adquisicion de maquinaria y equipo vejez</v>
          </cell>
        </row>
        <row r="42">
          <cell r="X42" t="str">
            <v>02-01-0706 Material Didactivo Vejez</v>
          </cell>
        </row>
        <row r="43">
          <cell r="X43" t="str">
            <v>02-02-0045 Mejoramiento y mantenimiento de bienes muebles y enseres Primera Infancia</v>
          </cell>
        </row>
        <row r="44">
          <cell r="X44" t="str">
            <v>02-02-0049 Mejoramiento y mantenimiento de bienes muebles y enseres Juventud</v>
          </cell>
        </row>
        <row r="45">
          <cell r="X45" t="str">
            <v>02-02-0050 Mejoramiento y mantenimiento de bienes muebles y enseres Adultez</v>
          </cell>
        </row>
        <row r="46">
          <cell r="X46" t="str">
            <v>02-02-0051 Mejoramiento y mantenimiento de bienes muebles y enseres Familia</v>
          </cell>
        </row>
        <row r="47">
          <cell r="X47" t="str">
            <v>02-02-0052 Mejoramiento y mantenimiento de bienes muebles y enseres Adulto Mayor</v>
          </cell>
        </row>
        <row r="48">
          <cell r="X48" t="str">
            <v>02-02-0053 Mejoramiento y mantenimiento de bienes muebles y enseres Gestión Social Integral</v>
          </cell>
        </row>
        <row r="49">
          <cell r="X49" t="str">
            <v>02-03-0126 Material didactico Gestión Social Integral</v>
          </cell>
        </row>
        <row r="50">
          <cell r="X50" t="str">
            <v>02-03-0126 Material didáctico gestión social integral</v>
          </cell>
        </row>
        <row r="51">
          <cell r="X51" t="str">
            <v>02-03-0126 Material Didáctico Gestión Social Integral.</v>
          </cell>
        </row>
        <row r="52">
          <cell r="X52" t="str">
            <v>02-06-0098 Gastos De Transporte Familia</v>
          </cell>
        </row>
        <row r="53">
          <cell r="X53" t="str">
            <v>02-06-0099 Gastos De Transporte Adulto Mayor</v>
          </cell>
        </row>
        <row r="54">
          <cell r="X54" t="str">
            <v>02-06-0100 Otros Gastos Operativos Adulto Mayor</v>
          </cell>
        </row>
        <row r="55">
          <cell r="X55" t="str">
            <v>02-06-0101 Arriendo De Predios O Inmuebles Adulto Mayor</v>
          </cell>
        </row>
        <row r="56">
          <cell r="X56" t="str">
            <v>02-06-0102 Vestuario Adulto Mayor</v>
          </cell>
        </row>
        <row r="57">
          <cell r="X57" t="str">
            <v>02-06-0103 Arriendo De Predios O Inmuebles Primera Infancia</v>
          </cell>
        </row>
        <row r="58">
          <cell r="X58" t="str">
            <v>02-06-0106 Gastos De Transporte Primera Infancia</v>
          </cell>
        </row>
        <row r="59">
          <cell r="X59" t="str">
            <v>02-06-0107 Gastos De Transporte  Infancia</v>
          </cell>
        </row>
        <row r="60">
          <cell r="X60" t="str">
            <v>02-06-0111 Gastos De Transporte Juventud</v>
          </cell>
        </row>
        <row r="61">
          <cell r="X61" t="str">
            <v>02-06-0112 Gastos De Transporte Adultez</v>
          </cell>
        </row>
        <row r="62">
          <cell r="X62" t="str">
            <v>02-06-0113 Otros Gastos Operativos Adultez</v>
          </cell>
        </row>
        <row r="63">
          <cell r="X63" t="str">
            <v>02-06-0115 Vestuario Adultez</v>
          </cell>
        </row>
        <row r="64">
          <cell r="X64" t="str">
            <v>02-06-0120 Otros Gastos Operativo Familia</v>
          </cell>
        </row>
        <row r="65">
          <cell r="X65" t="str">
            <v>02-06-0130 Arriendo De Predios O Inmuebles Familia</v>
          </cell>
        </row>
        <row r="66">
          <cell r="X66" t="str">
            <v>02-06-0131 Arriendo De Predios O Inmuebles Gestión Social Integral</v>
          </cell>
        </row>
        <row r="67">
          <cell r="X67" t="str">
            <v>02-06-0145 Gastos De Transporte Gestión Social Integral</v>
          </cell>
        </row>
        <row r="68">
          <cell r="X68" t="str">
            <v>02-06-0153 Otros Gastos Operativos Gestión Social Integral</v>
          </cell>
        </row>
        <row r="69">
          <cell r="X69" t="str">
            <v>02-06-0154 Servicio De Cafetería, Limpieza Locativa Y Preparación De Alimentos Primera Infancia</v>
          </cell>
        </row>
        <row r="70">
          <cell r="X70" t="str">
            <v>02-06-0155 Servicio De Cafetería, Limpieza Locativa Y Preparación De Alimentos Infancia</v>
          </cell>
        </row>
        <row r="71">
          <cell r="X71" t="str">
            <v>02-06-0156 Servicio De Cafetería, Limpieza Locativa Y Preparación De Alimentos Adolescencia</v>
          </cell>
        </row>
        <row r="72">
          <cell r="X72" t="str">
            <v>02-06-0157 Servicio De Cafetería, Limpieza Locativa Y Preparación De Alimentos Juventud</v>
          </cell>
        </row>
        <row r="73">
          <cell r="X73" t="str">
            <v>02-06-0158 Servicio De Cafetería, Limpieza Locativa Y Preparación De Alimentos Adultez</v>
          </cell>
        </row>
        <row r="74">
          <cell r="X74" t="str">
            <v>02-06-0159 Servicio De Cafetería, Limpieza Locativa Y Preparación De Alimentos Adulto Mayor</v>
          </cell>
        </row>
        <row r="75">
          <cell r="X75" t="str">
            <v>02-06-0160 Servicio De Cafetería, Limpieza Locativa Y Preparación De Alimentos Familia</v>
          </cell>
        </row>
        <row r="76">
          <cell r="X76" t="str">
            <v>02-06-0161 Servicio De Cafetería, Limpieza Locativa Y Preparación De Alimentos Gestión Social Integral</v>
          </cell>
        </row>
        <row r="77">
          <cell r="X77" t="str">
            <v>02-06-0162 Servicios Públicos Gestión Social Integral</v>
          </cell>
        </row>
        <row r="78">
          <cell r="X78" t="str">
            <v>02-06-0163 Vigilancia Primera Infancia</v>
          </cell>
        </row>
        <row r="79">
          <cell r="X79" t="str">
            <v>02-06-0164 Vigilancia Infancia</v>
          </cell>
        </row>
        <row r="80">
          <cell r="X80" t="str">
            <v>02-06-0165 Vigilancia Adolescencia</v>
          </cell>
        </row>
        <row r="81">
          <cell r="X81" t="str">
            <v>02-06-0166 Vigilancia Juventud</v>
          </cell>
        </row>
        <row r="82">
          <cell r="X82" t="str">
            <v>02-06-0167 Vigilancia Adultez</v>
          </cell>
        </row>
        <row r="83">
          <cell r="X83" t="str">
            <v>02-06-0168 Vigilancia Adulto Mayor</v>
          </cell>
        </row>
        <row r="84">
          <cell r="X84" t="str">
            <v>02-06-0169 Vigilancia  Familia</v>
          </cell>
        </row>
        <row r="85">
          <cell r="X85" t="str">
            <v>02-06-0170 Vigilancia Gestión Social Integral</v>
          </cell>
        </row>
        <row r="86">
          <cell r="X86" t="str">
            <v>02-06-0234 Vestuario Familia</v>
          </cell>
        </row>
        <row r="87">
          <cell r="X87" t="str">
            <v>02-06-0236 Otros  Gastos Operativos Infancia</v>
          </cell>
        </row>
        <row r="88">
          <cell r="X88" t="str">
            <v>02-06-0237 Otros Gastos Operativos Adolescencia</v>
          </cell>
        </row>
        <row r="89">
          <cell r="X89" t="str">
            <v>02-06-0248 Otros Gastos Operativos Primera Infancia</v>
          </cell>
        </row>
        <row r="90">
          <cell r="X90" t="str">
            <v>02-06-0249 Vestuario Primera Infancia</v>
          </cell>
        </row>
        <row r="91">
          <cell r="X91" t="str">
            <v>0279-Intervención Especializada Infancia</v>
          </cell>
        </row>
        <row r="92">
          <cell r="X92" t="str">
            <v>03-01-0124 Asesorias y consultorias asociadas al sector gestión social</v>
          </cell>
        </row>
        <row r="93">
          <cell r="X93" t="str">
            <v>03-01-0126 Impresos,Publicación, Divulgación Y Eventos Culturales Familia</v>
          </cell>
        </row>
        <row r="94">
          <cell r="X94" t="str">
            <v>03-01-0128 Impresos,Publicación, Divulgación Y Eventos Culturales Adulto Mayor</v>
          </cell>
        </row>
        <row r="95">
          <cell r="X95" t="str">
            <v>03-01-0129 Asesorias, Consultorias  Asociadas Al Sector Gestiòn Primera Infancia</v>
          </cell>
        </row>
        <row r="96">
          <cell r="X96" t="str">
            <v>03-01-0158 Asesorias Consultorias  Asociadas Al Sector Gestion Social Integral</v>
          </cell>
        </row>
        <row r="97">
          <cell r="X97" t="str">
            <v>03-01-0158 Asesorias, Consultorias  Asociadas Al Sector Gestiòn Social Integral</v>
          </cell>
        </row>
        <row r="98">
          <cell r="X98" t="str">
            <v>03-01-0158 Asesorías, Consultorías  Asociadas Al Sector Gestión Social Integral</v>
          </cell>
        </row>
        <row r="99">
          <cell r="X99" t="str">
            <v>03-01-0158 Asesorias, Consultorias Asociadas Al Sector Gestiòn Social Integral</v>
          </cell>
        </row>
        <row r="100">
          <cell r="X100" t="str">
            <v>03-01-0164 Impresos,Publicación, Divulgación Y Eventos Culturales Gestión Social Integral</v>
          </cell>
        </row>
        <row r="101">
          <cell r="X101" t="str">
            <v>03-02-0032 Atención a víctimas</v>
          </cell>
        </row>
        <row r="102">
          <cell r="X102" t="str">
            <v>03-03-0075 Pago De Personal De Planta Para Desarrollar Funciones Relacionadas Con La Gestión Social Integral</v>
          </cell>
        </row>
        <row r="103">
          <cell r="X103" t="str">
            <v>03-04-0042 Personal Contratado Para Apoyar Las Actividades Propias De Los Proyectos De Inversión De La Entidad Gestión Social Integral</v>
          </cell>
        </row>
        <row r="104">
          <cell r="X104" t="str">
            <v>03-04-0049 Personal Contratado Para Apoyar Las Actividades Propias de los Proyectos de Inversión de la Entidad Familia</v>
          </cell>
        </row>
        <row r="105">
          <cell r="X105" t="str">
            <v>03-04-0050 Personal Contratado Para Apoyar Las Actividades Propias De Los Proyectos De Inversión De La Entidad Adulto Mayor</v>
          </cell>
        </row>
        <row r="106">
          <cell r="X106" t="str">
            <v>03-04-0052 Personal Contratado Para Apoyar Las Actividades Propias De Los Proyectos De Inversión De La Entidad Primera Infancia</v>
          </cell>
        </row>
        <row r="107">
          <cell r="X107" t="str">
            <v>03-04-0053 Personal Contratado Para Apoyar Las Actividades Propias De Los Proyectos De Inversión De La Entidad Infancia</v>
          </cell>
        </row>
        <row r="108">
          <cell r="X108" t="str">
            <v>03-04-0054 Personal Contratado Para Apoyar Las Actividades Propias De Los Proyectos De Inversión De La Entidad Adolescencia</v>
          </cell>
        </row>
        <row r="109">
          <cell r="X109" t="str">
            <v>03-04-0055 Personal Contratado Para Apoyar Las Actividades Propias De Los Proyectos De inversion De La Entidad gestion Social Integral</v>
          </cell>
        </row>
        <row r="110">
          <cell r="X110" t="str">
            <v>03-04-0055 Personal Contratado Para Apoyar Las Actividades Propias De Los Proyectos De Inversión De La Entidad Gestión Social Integral</v>
          </cell>
        </row>
        <row r="111">
          <cell r="X111" t="str">
            <v>03-04-0057 Personal Contratado Para Apoyar Las Actividades Propias De Los Proyectos De Inversión De La Entidad Juventud</v>
          </cell>
        </row>
        <row r="112">
          <cell r="X112" t="str">
            <v>03-04-0058 Personal Contratado Para Apoyar Las Actividades Propias De Los Proyectos De inversion De La Entidad Adultez</v>
          </cell>
        </row>
        <row r="113">
          <cell r="X113" t="str">
            <v>03-04-0058 Personal Contratado Para Apoyar Las Actividades Propias De Los Proyectos De Inversión De La Entidad Adultez</v>
          </cell>
        </row>
        <row r="114">
          <cell r="X114" t="str">
            <v>03-04-0346 Otros Gastos Servicios Profesionales ARL</v>
          </cell>
        </row>
        <row r="115">
          <cell r="X115" t="str">
            <v>05-02-0119 Apoyo a la Gestión Social Integral</v>
          </cell>
        </row>
        <row r="116">
          <cell r="X116" t="str">
            <v>05-05-0005 Apoyo técnico, operativo y logístico para la realización de eventos de divulgación institucional</v>
          </cell>
        </row>
      </sheetData>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Resumen"/>
      <sheetName val="Grafica"/>
      <sheetName val="Gráfica"/>
      <sheetName val="Listas desplegables"/>
    </sheetNames>
    <sheetDataSet>
      <sheetData sheetId="0"/>
      <sheetData sheetId="1" refreshError="1"/>
      <sheetData sheetId="2" refreshError="1"/>
      <sheetData sheetId="3" refreshError="1"/>
      <sheetData sheetId="4">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row r="2">
          <cell r="A2" t="str">
            <v>Enero</v>
          </cell>
        </row>
        <row r="35">
          <cell r="H35" t="str">
            <v xml:space="preserve"> CENTRO CRECER ANTONIO NARIÑO - PUENTE ARANDA</v>
          </cell>
        </row>
        <row r="36">
          <cell r="H36" t="str">
            <v xml:space="preserve"> CENTRO CRECER ARBORIZADORA ALTA</v>
          </cell>
        </row>
        <row r="37">
          <cell r="H37" t="str">
            <v xml:space="preserve"> CENTRO CRECER BALCANES</v>
          </cell>
        </row>
        <row r="38">
          <cell r="H38" t="str">
            <v xml:space="preserve"> CENTRO CRECER BOSA</v>
          </cell>
        </row>
        <row r="39">
          <cell r="H39" t="str">
            <v xml:space="preserve"> CENTRO CRECER ENGATIVA</v>
          </cell>
        </row>
        <row r="40">
          <cell r="H40" t="str">
            <v xml:space="preserve"> CENTRO CRECER FONTIBON</v>
          </cell>
        </row>
        <row r="41">
          <cell r="H41" t="str">
            <v xml:space="preserve"> CENTRO CRECER KENNEDY</v>
          </cell>
        </row>
        <row r="42">
          <cell r="H42" t="str">
            <v xml:space="preserve"> CENTRO CRECER LA GAITANA</v>
          </cell>
        </row>
        <row r="43">
          <cell r="H43" t="str">
            <v xml:space="preserve"> CENTRO CRECER LA PAZ</v>
          </cell>
        </row>
        <row r="44">
          <cell r="H44" t="str">
            <v xml:space="preserve"> CENTRO CRECER LA VICTORIA</v>
          </cell>
        </row>
        <row r="45">
          <cell r="H45" t="str">
            <v xml:space="preserve"> CENTRO CRECER LOURDES</v>
          </cell>
        </row>
        <row r="46">
          <cell r="H46" t="str">
            <v xml:space="preserve">CENTRO CRECER MARTIRES </v>
          </cell>
        </row>
        <row r="47">
          <cell r="H47" t="str">
            <v xml:space="preserve"> CENTRO CRECER RAFAEL URIBE URIBE</v>
          </cell>
        </row>
        <row r="48">
          <cell r="H48" t="str">
            <v xml:space="preserve"> CENTRO CRECER RINCON</v>
          </cell>
        </row>
        <row r="49">
          <cell r="H49" t="str">
            <v xml:space="preserve"> CENTRO CRECER TEJARES</v>
          </cell>
        </row>
        <row r="50">
          <cell r="H50" t="str">
            <v xml:space="preserve"> CENTRO CRECER USAQUEN</v>
          </cell>
        </row>
        <row r="51">
          <cell r="H51" t="str">
            <v xml:space="preserve"> CENTRO CRECER VISTA HERMOSA</v>
          </cell>
        </row>
        <row r="52">
          <cell r="D52" t="str">
            <v>NO</v>
          </cell>
          <cell r="F52" t="str">
            <v>NINGUNO</v>
          </cell>
          <cell r="H52" t="str">
            <v xml:space="preserve"> CENTRO PROTEGER RENACER</v>
          </cell>
        </row>
        <row r="53">
          <cell r="D53" t="str">
            <v>SI - AUDITIVA</v>
          </cell>
          <cell r="F53" t="str">
            <v>INDÍGENA</v>
          </cell>
          <cell r="H53" t="str">
            <v xml:space="preserve"> SUB LOCAL ANTONIO NARIÑO - PUENTE ARANDA</v>
          </cell>
        </row>
        <row r="54">
          <cell r="D54" t="str">
            <v>SI - FÍSICA</v>
          </cell>
          <cell r="F54" t="str">
            <v>AFRODESCENDIENTE</v>
          </cell>
          <cell r="H54" t="str">
            <v xml:space="preserve"> SUB LOCAL BARRIOS UNIDOS - TEUSAQUILLO</v>
          </cell>
        </row>
        <row r="55">
          <cell r="D55" t="str">
            <v>SI - PSICOSOCIAL</v>
          </cell>
          <cell r="F55" t="str">
            <v>RAIZAL</v>
          </cell>
          <cell r="H55" t="str">
            <v xml:space="preserve"> SUB LOCAL BOSA</v>
          </cell>
        </row>
        <row r="56">
          <cell r="D56" t="str">
            <v>SI - VISUAL</v>
          </cell>
          <cell r="F56" t="str">
            <v>ROM</v>
          </cell>
          <cell r="H56" t="str">
            <v xml:space="preserve"> SUB LOCAL CHAPINERO</v>
          </cell>
        </row>
        <row r="57">
          <cell r="H57" t="str">
            <v xml:space="preserve"> SUB LOCAL CIUDAD BOLIVAR</v>
          </cell>
        </row>
        <row r="58">
          <cell r="H58" t="str">
            <v xml:space="preserve"> SUB LOCAL ENGATIVA</v>
          </cell>
        </row>
        <row r="59">
          <cell r="H59" t="str">
            <v xml:space="preserve"> SUB LOCAL FONTIBON</v>
          </cell>
        </row>
        <row r="60">
          <cell r="H60" t="str">
            <v xml:space="preserve"> SUB LOCAL KENNEDY</v>
          </cell>
        </row>
        <row r="61">
          <cell r="H61" t="str">
            <v xml:space="preserve"> SUB LOCAL LOS MARTIRES</v>
          </cell>
        </row>
        <row r="62">
          <cell r="H62" t="str">
            <v xml:space="preserve"> SUB LOCAL RAFAEL URIBE URIBE</v>
          </cell>
        </row>
        <row r="63">
          <cell r="H63" t="str">
            <v xml:space="preserve"> SUB LOCAL SAN CRISTOBAL</v>
          </cell>
        </row>
        <row r="64">
          <cell r="H64" t="str">
            <v xml:space="preserve"> SUB LOCAL SANTAFE - LA CANDELARIA</v>
          </cell>
        </row>
        <row r="65">
          <cell r="H65" t="str">
            <v xml:space="preserve"> SUB LOCAL SUBA</v>
          </cell>
        </row>
        <row r="66">
          <cell r="H66" t="str">
            <v xml:space="preserve"> SUB LOCAL TUNJUELITO</v>
          </cell>
        </row>
        <row r="67">
          <cell r="H67" t="str">
            <v xml:space="preserve"> SUB LOCAL USAQUEN</v>
          </cell>
        </row>
        <row r="68">
          <cell r="H68" t="str">
            <v xml:space="preserve"> SUB LOCAL USME - SUMAPAZ</v>
          </cell>
        </row>
        <row r="69">
          <cell r="H69" t="str">
            <v>ADMINISTRATIVO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row r="2">
          <cell r="A2" t="str">
            <v>Enero</v>
          </cell>
        </row>
        <row r="35">
          <cell r="H35" t="str">
            <v xml:space="preserve"> CENTRO CRECER ANTONIO NARIÑO - PUENTE ARANDA</v>
          </cell>
        </row>
        <row r="36">
          <cell r="H36" t="str">
            <v xml:space="preserve"> CENTRO CRECER ARBORIZADORA ALTA</v>
          </cell>
        </row>
        <row r="37">
          <cell r="H37" t="str">
            <v xml:space="preserve"> CENTRO CRECER BALCANES</v>
          </cell>
        </row>
        <row r="38">
          <cell r="H38" t="str">
            <v xml:space="preserve"> CENTRO CRECER BOSA</v>
          </cell>
        </row>
        <row r="39">
          <cell r="H39" t="str">
            <v xml:space="preserve"> CENTRO CRECER ENGATIVA</v>
          </cell>
        </row>
        <row r="40">
          <cell r="H40" t="str">
            <v xml:space="preserve"> CENTRO CRECER FONTIBON</v>
          </cell>
        </row>
        <row r="41">
          <cell r="H41" t="str">
            <v xml:space="preserve"> CENTRO CRECER KENNEDY</v>
          </cell>
        </row>
        <row r="42">
          <cell r="H42" t="str">
            <v xml:space="preserve"> CENTRO CRECER LA GAITANA</v>
          </cell>
        </row>
        <row r="43">
          <cell r="H43" t="str">
            <v xml:space="preserve"> CENTRO CRECER LA PAZ</v>
          </cell>
        </row>
        <row r="44">
          <cell r="H44" t="str">
            <v xml:space="preserve"> CENTRO CRECER LA VICTORIA</v>
          </cell>
        </row>
        <row r="45">
          <cell r="H45" t="str">
            <v xml:space="preserve"> CENTRO CRECER LOURDES</v>
          </cell>
        </row>
        <row r="46">
          <cell r="H46" t="str">
            <v xml:space="preserve">CENTRO CRECER MARTIRES </v>
          </cell>
        </row>
        <row r="47">
          <cell r="H47" t="str">
            <v xml:space="preserve"> CENTRO CRECER RAFAEL URIBE URIBE</v>
          </cell>
        </row>
        <row r="48">
          <cell r="H48" t="str">
            <v xml:space="preserve"> CENTRO CRECER RINCON</v>
          </cell>
        </row>
        <row r="49">
          <cell r="H49" t="str">
            <v xml:space="preserve"> CENTRO CRECER TEJARES</v>
          </cell>
        </row>
        <row r="50">
          <cell r="H50" t="str">
            <v xml:space="preserve"> CENTRO CRECER USAQUEN</v>
          </cell>
        </row>
        <row r="51">
          <cell r="H51" t="str">
            <v xml:space="preserve"> CENTRO CRECER VISTA HERMOSA</v>
          </cell>
        </row>
        <row r="52">
          <cell r="D52" t="str">
            <v>NO</v>
          </cell>
          <cell r="F52" t="str">
            <v>NINGUNO</v>
          </cell>
          <cell r="H52" t="str">
            <v xml:space="preserve"> CENTRO PROTEGER RENACER</v>
          </cell>
        </row>
        <row r="53">
          <cell r="D53" t="str">
            <v>SI - AUDITIVA</v>
          </cell>
          <cell r="F53" t="str">
            <v>INDÍGENA</v>
          </cell>
          <cell r="H53" t="str">
            <v xml:space="preserve"> SUB LOCAL ANTONIO NARIÑO - PUENTE ARANDA</v>
          </cell>
        </row>
        <row r="54">
          <cell r="D54" t="str">
            <v>SI - FÍSICA</v>
          </cell>
          <cell r="F54" t="str">
            <v>AFRODESCENDIENTE</v>
          </cell>
          <cell r="H54" t="str">
            <v xml:space="preserve"> SUB LOCAL BARRIOS UNIDOS - TEUSAQUILLO</v>
          </cell>
        </row>
        <row r="55">
          <cell r="D55" t="str">
            <v>SI - PSICOSOCIAL</v>
          </cell>
          <cell r="F55" t="str">
            <v>RAIZAL</v>
          </cell>
          <cell r="H55" t="str">
            <v xml:space="preserve"> SUB LOCAL BOSA</v>
          </cell>
        </row>
        <row r="56">
          <cell r="D56" t="str">
            <v>SI - VISUAL</v>
          </cell>
          <cell r="F56" t="str">
            <v>ROM</v>
          </cell>
          <cell r="H56" t="str">
            <v xml:space="preserve"> SUB LOCAL CHAPINERO</v>
          </cell>
        </row>
        <row r="57">
          <cell r="H57" t="str">
            <v xml:space="preserve"> SUB LOCAL CIUDAD BOLIVAR</v>
          </cell>
        </row>
        <row r="58">
          <cell r="H58" t="str">
            <v xml:space="preserve"> SUB LOCAL ENGATIVA</v>
          </cell>
        </row>
        <row r="59">
          <cell r="H59" t="str">
            <v xml:space="preserve"> SUB LOCAL FONTIBON</v>
          </cell>
        </row>
        <row r="60">
          <cell r="H60" t="str">
            <v xml:space="preserve"> SUB LOCAL KENNEDY</v>
          </cell>
        </row>
        <row r="61">
          <cell r="H61" t="str">
            <v xml:space="preserve"> SUB LOCAL LOS MARTIRES</v>
          </cell>
        </row>
        <row r="62">
          <cell r="H62" t="str">
            <v xml:space="preserve"> SUB LOCAL RAFAEL URIBE URIBE</v>
          </cell>
        </row>
        <row r="63">
          <cell r="H63" t="str">
            <v xml:space="preserve"> SUB LOCAL SAN CRISTOBAL</v>
          </cell>
        </row>
        <row r="64">
          <cell r="H64" t="str">
            <v xml:space="preserve"> SUB LOCAL SANTAFE - LA CANDELARIA</v>
          </cell>
        </row>
        <row r="65">
          <cell r="H65" t="str">
            <v xml:space="preserve"> SUB LOCAL SUBA</v>
          </cell>
        </row>
        <row r="66">
          <cell r="H66" t="str">
            <v xml:space="preserve"> SUB LOCAL TUNJUELITO</v>
          </cell>
        </row>
        <row r="67">
          <cell r="H67" t="str">
            <v xml:space="preserve"> SUB LOCAL USAQUEN</v>
          </cell>
        </row>
        <row r="68">
          <cell r="H68" t="str">
            <v xml:space="preserve"> SUB LOCAL USME - SUMAPAZ</v>
          </cell>
        </row>
        <row r="69">
          <cell r="H69" t="str">
            <v>ADMINISTRATIVO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2">
          <cell r="A132" t="str">
            <v xml:space="preserve">Cupos </v>
          </cell>
        </row>
        <row r="133">
          <cell r="A133" t="str">
            <v xml:space="preserve">Personas </v>
          </cell>
        </row>
        <row r="134">
          <cell r="A134" t="str">
            <v xml:space="preserve">Unidades Operativas </v>
          </cell>
        </row>
        <row r="135">
          <cell r="A135" t="str">
            <v xml:space="preserve">Otros </v>
          </cell>
        </row>
      </sheetData>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Diana Mora" id="{C3949893-295C-4FB3-A8DC-422B12B801DB}" userId="a7e41af9e8b67aab"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8AEDE25-A267-4E3D-9D2F-F4DEE31C2F4F}" name="metaproyecto" displayName="metaproyecto" ref="B7:L106" totalsRowShown="0" headerRowDxfId="293" tableBorderDxfId="292" headerRowCellStyle="Énfasis2">
  <autoFilter ref="B7:L106" xr:uid="{C8AEDE25-A267-4E3D-9D2F-F4DEE31C2F4F}">
    <filterColumn colId="0">
      <filters>
        <filter val="7745"/>
      </filters>
    </filterColumn>
  </autoFilter>
  <tableColumns count="11">
    <tableColumn id="1" xr3:uid="{5E5010EA-6902-4B44-AA2F-D63DAA73CB3C}" name="CÓDIGO PROYECTO" totalsRowDxfId="291"/>
    <tableColumn id="13" xr3:uid="{E0168126-69FA-4B25-99BD-3C6F00C57D4F}" name="NOMBRE PROYECTO" totalsRowDxfId="290"/>
    <tableColumn id="3" xr3:uid="{C023CCC9-CA04-49C3-B662-D524E7DAA51E}" name="OBJETIVO GENERAL PROYECTO DE INVERSIÓN" totalsRowDxfId="289"/>
    <tableColumn id="2" xr3:uid="{24B346EE-DFC9-4B4F-A254-2225A24B16D8}" name="META" dataDxfId="288" totalsRowDxfId="287"/>
    <tableColumn id="12" xr3:uid="{4B21D2B3-0A89-4568-9F89-E0077994B5AD}" name="DESCRIPCIÓN META" totalsRowDxfId="286"/>
    <tableColumn id="10" xr3:uid="{5CFE9A0E-EAF3-45E6-8C12-1D9D036C03E0}" name="PERIODICIDAD DE MEDICIÓN" totalsRowDxfId="285"/>
    <tableColumn id="5" xr3:uid="{B1576869-BBB0-4467-8441-96BBBECEE37D}" name="TIPO DE META" totalsRowDxfId="284"/>
    <tableColumn id="15" xr3:uid="{3443233D-008E-4113-8E80-4AC649C15823}" name="PROGRAMADO CUATRIENO " dataDxfId="283" totalsRowDxfId="282"/>
    <tableColumn id="18" xr3:uid="{7DFAF9D4-B5EF-4C13-B5D6-21561C368863}" name="PROGRAMADO 2022" dataDxfId="281" totalsRowDxfId="280"/>
    <tableColumn id="8" xr3:uid="{36B4AD45-7316-42E5-9C79-EF0E49E26DF6}" name="EJECUTADO MARZO" dataDxfId="279"/>
    <tableColumn id="9" xr3:uid="{8ECC0DE5-9ABC-45A7-BBE8-F6F9B251B2D8}" name="EJECUTADO JUNIO2" dataDxfId="278"/>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83956C-6FB4-40E2-8C09-4AD4AE21714E}" name="Tabla4" displayName="Tabla4" ref="B14:AQ183" totalsRowShown="0" headerRowDxfId="277" dataDxfId="276" tableBorderDxfId="275">
  <autoFilter xmlns:x14="http://schemas.microsoft.com/office/spreadsheetml/2009/9/main" ref="B14:AQ183" xr:uid="{3683956C-6FB4-40E2-8C09-4AD4AE21714E}">
    <filterColumn colId="28">
      <filters>
        <mc:AlternateContent xmlns:mc="http://schemas.openxmlformats.org/markup-compatibility/2006">
          <mc:Choice Requires="x14">
            <x14:filter val="- Cronograma de actividades con fechas programadas_x000a_- Soportes que den cuenta de las actividades ejecutadas"/>
            <x14:filter val="- Herramienta de registro y seguimiento de acciones de mejora_x000a_- Soportes que den cuenta de las actividades ejecutadas"/>
            <x14:filter val="_x000a_Informe de implementación del sistema de gestión"/>
            <x14:filter val="1 acta por mes (abril, mayo, junio)"/>
            <x14:filter val="1. Instrumentos Únicos de Verificación (IUV)de los estándares de calidad elaborados. _x000a_2. Manual de aplicación de los IUV para implementar la inspección y vigilancia en los nuevos servicios sociales."/>
            <x14:filter val="Actas de asistencia técnica para el seguimiento a la implementación de la PPDFHC, la PPA y los compromisos adquiridos respecto a otras políticas públicas"/>
            <x14:filter val="Actas de pruebas representativas realizadas"/>
            <x14:filter val="Actas de reunión y Matriz de registro de articulaciones"/>
            <x14:filter val="Actas de reunión y/o listados de asistencia de las jornadas de sensibilización, en el período a reportar."/>
            <x14:filter val="Actas de reuniones de socialización con Consejeros y Referentes Locales"/>
            <x14:filter val="Actas de seguimiento a la asistencia técnica para la implementación de los lineamientos correspondientes a las modalidades de servicio"/>
            <x14:filter val="Actas de sesiones de política pública de infancia y adolescencia de acuerdo con la periodicidad establecida normativamente:  2 CODIA, 3 COLIAS y 2 NODO CODIA"/>
            <x14:filter val="Actas del CODFHC y del CODA"/>
            <x14:filter val="Actas elaboradas de acuerdo con las sesiones realizadas"/>
            <x14:filter val="Avances del documento de sistematización acuerdo con la programación"/>
            <x14:filter val="Base de datos DATASET_NCS, DATAMART-Sistema para el Registro de Beneficiarios -SIRBE"/>
            <x14:filter val="Base de datos de predios actualizada"/>
            <x14:filter val="Borrador del avance en el documento de lineamientos para la Política de Calidad de los Servicios Sociales del documento de lineamientos para la política de calidad de los servicios sociales"/>
            <x14:filter val="Borrador del plan para revisión y observaciones"/>
            <x14:filter val="Certificiones de conciliación judicial y extrajudicial en el periodo"/>
            <x14:filter val="Documento de Anexo técnico de servicio social con visto bueno de la Subdirección técnica respectiva"/>
            <x14:filter val="Documento de la Política Pública de Infancia y Adolescencia 2022-2032"/>
            <x14:filter val="Documento del Plan de compras relacionado con alimentos elaborado"/>
            <x14:filter val="Evidencias del Plan de Ajuste MIPG del Trimestre"/>
            <x14:filter val="Formatos de seguimiento y gestión diligenciados en el periodo"/>
            <x14:filter val="Informe de  implementación de la estategia de innovación social"/>
            <x14:filter val="Informe de  implementación del Sistema Distrital del Cuidado a través de las unidades operativas que son ancla de las manzanas del cuidado"/>
            <x14:filter val="Informe de acompañamiento a hogares en pobreza evidente y emergente"/>
            <x14:filter val="Informe de acompañamiento a las SLIS"/>
            <x14:filter val="Informe de actividades realizadas por el areá fiannciera."/>
            <x14:filter val="Informe de actividades realizadas por el area juridica."/>
            <x14:filter val="Informe de actividades realizadas por el área jurídica."/>
            <x14:filter val="Informe de avance de las actividades implementadas de los programas de conservación documental"/>
            <x14:filter val="Informe de avance en la implementación del  Plan Distrital de prevención de las Violencias contra las niñas,  los niños, adolescentes, mujeres y personas mayores, de carácter interinstitucional e intersectorial con enfoque de derechos, diferencial, poblacional, ambiental,  territorial y de género para la vigencia del 2022"/>
            <x14:filter val="Informe de avance en la implementación del Plan de Acción de la Política pública para las familias"/>
            <x14:filter val="Informe de gestión datos tomados de la base de datos general de la OAD, donde refleja el estado, instruccion y cantidad de procesos vigentes en la Dependencia"/>
            <x14:filter val="Informe de Gestión de avance de la implementación de los productos del plan de acción de la política pública de juventud"/>
            <x14:filter val="Informe de gestión de la herramienta Aranda web para la atención de requerimientos en los servicios logísticos"/>
            <x14:filter val="Informe de gestión SIAC publicado -primer trimestre 2022"/>
            <x14:filter val="Informe de implementación de la ETIS en las localidades"/>
            <x14:filter val="Informe de implementacion del Plan de Tratamiento de Riesgo de Seguridad Digital"/>
            <x14:filter val="Informe de implementación del sistema de gestión"/>
            <x14:filter val="Informe de reactivación de redes de soporte de personas adultas en pobreza oculta  y sus familias"/>
            <x14:filter val="Informe de seguimiento a la implementación de la PPSEV"/>
            <x14:filter val="Informe de seguimiento a la implementación de las políticas públicas competencia de las Subdirecciones adscritas a la Dirección"/>
            <x14:filter val="Informe de seguimiento a la implementacion delPlan Estratégico de Tecnologías de la Información"/>
            <x14:filter val="Informe de seguimiento correspondiente al primer semestre de 2022"/>
            <x14:filter val="informe de seguimiento correspondiente al segundo trimestre mes vencido"/>
            <x14:filter val="Informe del Seguimiento y acompañamiento a las metas, estrategias, programas y proyectos que permitan el cumplimiento de los objetivos estratégicos institucionales  y sectoriales ."/>
            <x14:filter val="Informe ejecutivo de conceptos de Gestión Predial e infraestructura"/>
            <x14:filter val="Informe general del desarrollo de los CLOPS"/>
            <x14:filter val="Informe parcial de avance de los objetivos del PINAR"/>
            <x14:filter val="Informe semestral de implementación del modelo ETIS"/>
            <x14:filter val="Informe semestral de implementación del sistema de gestión"/>
            <x14:filter val="Informe semestral del diseño y la implementación de los contenidos desarrollados en  escuela territorial"/>
            <x14:filter val="Informe trimestral de implementación y seguimiento al Plan de Nutrición y Abastecimiento de la SDIS"/>
            <x14:filter val="Informe trimestral de seguimiento que da cuenta de la implementación de los servicios sociales y el Sistema Distrital de Cuidado"/>
            <x14:filter val="Informes de gestión de fortalecimiento y articulación para la implementación de las políticas públicas y servicios de las Subdirecciones adscritas a la Dirección del primer semestre de 2022"/>
            <x14:filter val="Informes ejecutivos sobre el avance del proceso de implementación de la Estrategia de territorios cuidadores."/>
            <x14:filter val="Informes ejecutivos sobre el avance del proceso de implementación del modelo itinerante para la atención de población en flujos migratorios mixtos."/>
            <x14:filter val="Matriz de Plan de Continuidad del Negocio elaborada"/>
            <x14:filter val="Memorandos de envio con las cartas de alerta y recomendaciones a los proyectos de inversion, del primer trimestre 2022"/>
            <x14:filter val="Plan de mantenimiento preventivo y evolutivo de la infraestructura y Servicios Tecnológicos elaborado"/>
            <x14:filter val="Registro de ejecución del total de las actividades programadas para el trimestre con soportes."/>
            <x14:filter val="reporte con las acciones realizadas para la gestión de los casos creados en la Mesa de Servicio Tecnológica corte segundo trimestre 2022"/>
            <x14:filter val="Reporte con las respuestas emitidas por la entidad a solicitudes realizadas por victimas del conflicto armado y alertas de la defensoría del pueblo durante el segundo trimestre 2022"/>
            <x14:filter val="Reporte de atencion a las solicitudes de acompañamiento a las dependencias en la formulación de planes de mejoramiento"/>
            <x14:filter val="Reporte de correo electrónicos de envío con las cartas de gestión y alertas por proceso, correspondientes al primer trimestre 2022"/>
            <x14:filter val="Reporte de divulgaciones a los responsables por correo electronico de las recomendaciones de los informes de la Veeduria Distrital"/>
            <x14:filter val="Reporte de oportunidad en la atencion de solicitudes de información del sistema de información misional corte 15 de junio"/>
            <x14:filter val="reporte de seguimiento a la implementacion del Plan de Preservación Digital corte segundo trimestre 2022"/>
            <x14:filter val="reporte de seguimiento a la implementacion del Plan de Seguridad y Privacidad de la Información corte segundo  trimestre 2022"/>
            <x14:filter val="Reporte de seguimiento al avance del Plan Anticorrupcion y de Atencion al Ciudadano corte abril 2022."/>
            <x14:filter val="Reporte de seguimiento al avance del Plan de ajuste y sostenibilidad MIPG 2021 corte primer trimestre 2022."/>
            <x14:filter val="Reporte de seguimiento al avance del Plan de Participación Ciudadana corte primer trimestre 2022."/>
            <x14:filter val="Reporte de seguimiento de las acciones de mejora a cargo de la DADE y sus subdirecciones tecnicas, con sus respectivas evidencias"/>
            <x14:filter val="Reporte trimestral de las minutas actualizadas._x000a_Minutas de servicio de apoyo alimentario actualizadas."/>
            <x14:filter val="Reporte trimestral de valoración de casos referenciados por la Secretaría de Salud y valorados por SDIS"/>
            <x14:filter val="Reportes de seguimiento a la implementacion de los proyectos de inversion corte mayo 2022"/>
            <x14:filter val="Reportes de seguimiento:  Uno por cada política Mujer y Equidad de Género, de Atención a Víctimas del Conflicto Armado Interno, de Actividades Sexuales Pagas y de Prevención   Atención del Consumo de Sustancias Psicoactivas."/>
            <x14:filter val="reportes mensuales de disponibilidad de la infraestructura tecnológica, sistemas de información y servicios conexos a segundo trimestre 2022"/>
            <x14:filter val="Reportes mensuales de personas en listados de priorización por servicio, modalidad o estrategia"/>
            <x14:filter val="Reportes mensuales de seguimiento al Plan Anual de Adquisiciones en el aplicativo ERP SEVEN corte segundo trimestre 2022"/>
            <x14:filter val="Reportes SPI del trimestre"/>
            <x14:filter val="Respuesta a las tutelas contestadas en el periodo"/>
            <x14:filter val="Respuesta y/o traslado de las denuncias en el periodo"/>
            <x14:filter val="Seguimiento Plan de Ajuste MIPG del Trimestre - Carpeta de evidencias del Plan"/>
            <x14:filter val="Seguimiento trimestral al cumplimiento del Plan de Comunicaciones"/>
            <x14:filter val="Sistematización de requerimientos y respuestas de Control Político - semestre I de 2020"/>
            <x14:filter val="Un informe con las alertas identificadas sobre la ejecución de los planes de acción de las políticas públicas que lidera o participa la SDIS"/>
            <x14:filter val="Un informe con las alertas identificadas sobre la ejecución de los planes Plan de Ajuste y sostenibilidad de MIPG, Plan de Participacion Ciudadana, Plan Anticorrupción y de Atencion al Ciudadano, Plan Estrategico de Tecnologias de la Informacion, Plan de Seguridad y Privacidad de la Informacion, Plan de Preservacion Digital a Largo plazo"/>
            <x14:filter val="Un reporte de avance de la realización de las actividades de divulgación de la información definidas para la vigencia en le marco de la política de comunicaciones correspondiente al segundo  trimestre"/>
          </mc:Choice>
          <mc:Fallback>
            <filter val="- Cronograma de actividades con fechas programadas_x000a_- Soportes que den cuenta de las actividades ejecutadas"/>
            <filter val="- Herramienta de registro y seguimiento de acciones de mejora_x000a_- Soportes que den cuenta de las actividades ejecutadas"/>
            <filter val="_x000a_Informe de implementación del sistema de gestión"/>
            <filter val="1 acta por mes (abril, mayo, junio)"/>
            <filter val="1. Instrumentos Únicos de Verificación (IUV)de los estándares de calidad elaborados. _x000a_2. Manual de aplicación de los IUV para implementar la inspección y vigilancia en los nuevos servicios sociales."/>
            <filter val="Actas de asistencia técnica para el seguimiento a la implementación de la PPDFHC, la PPA y los compromisos adquiridos respecto a otras políticas públicas"/>
            <filter val="Actas de pruebas representativas realizadas"/>
            <filter val="Actas de reunión y Matriz de registro de articulaciones"/>
            <filter val="Actas de reunión y/o listados de asistencia de las jornadas de sensibilización, en el período a reportar."/>
            <filter val="Actas de reuniones de socialización con Consejeros y Referentes Locales"/>
            <filter val="Actas de seguimiento a la asistencia técnica para la implementación de los lineamientos correspondientes a las modalidades de servicio"/>
            <filter val="Actas de sesiones de política pública de infancia y adolescencia de acuerdo con la periodicidad establecida normativamente:  2 CODIA, 3 COLIAS y 2 NODO CODIA"/>
            <filter val="Actas del CODFHC y del CODA"/>
            <filter val="Actas elaboradas de acuerdo con las sesiones realizadas"/>
            <filter val="Avances del documento de sistematización acuerdo con la programación"/>
            <filter val="Base de datos DATASET_NCS, DATAMART-Sistema para el Registro de Beneficiarios -SIRBE"/>
            <filter val="Base de datos de predios actualizada"/>
            <filter val="Borrador del avance en el documento de lineamientos para la Política de Calidad de los Servicios Sociales del documento de lineamientos para la política de calidad de los servicios sociales"/>
            <filter val="Borrador del plan para revisión y observaciones"/>
            <filter val="Certificiones de conciliación judicial y extrajudicial en el periodo"/>
            <filter val="Documento de Anexo técnico de servicio social con visto bueno de la Subdirección técnica respectiva"/>
            <filter val="Documento de la Política Pública de Infancia y Adolescencia 2022-2032"/>
            <filter val="Documento del Plan de compras relacionado con alimentos elaborado"/>
            <filter val="Evidencias del Plan de Ajuste MIPG del Trimestre"/>
            <filter val="Formatos de seguimiento y gestión diligenciados en el periodo"/>
            <filter val="Informe de  implementación de la estategia de innovación social"/>
            <filter val="Informe de  implementación del Sistema Distrital del Cuidado a través de las unidades operativas que son ancla de las manzanas del cuidado"/>
            <filter val="Informe de acompañamiento a hogares en pobreza evidente y emergente"/>
            <filter val="Informe de acompañamiento a las SLIS"/>
            <filter val="Informe de actividades realizadas por el areá fiannciera."/>
            <filter val="Informe de actividades realizadas por el area juridica."/>
            <filter val="Informe de actividades realizadas por el área jurídica."/>
            <filter val="Informe de avance de las actividades implementadas de los programas de conservación documental"/>
            <filter val="Informe de avance en la implementación del Plan de Acción de la Política pública para las familias"/>
            <filter val="Informe de gestión datos tomados de la base de datos general de la OAD, donde refleja el estado, instruccion y cantidad de procesos vigentes en la Dependencia"/>
            <filter val="Informe de Gestión de avance de la implementación de los productos del plan de acción de la política pública de juventud"/>
            <filter val="Informe de gestión de la herramienta Aranda web para la atención de requerimientos en los servicios logísticos"/>
            <filter val="Informe de gestión SIAC publicado -primer trimestre 2022"/>
            <filter val="Informe de implementación de la ETIS en las localidades"/>
            <filter val="Informe de implementacion del Plan de Tratamiento de Riesgo de Seguridad Digital"/>
            <filter val="Informe de implementación del sistema de gestión"/>
            <filter val="Informe de reactivación de redes de soporte de personas adultas en pobreza oculta  y sus familias"/>
            <filter val="Informe de seguimiento a la implementación de la PPSEV"/>
            <filter val="Informe de seguimiento a la implementación de las políticas públicas competencia de las Subdirecciones adscritas a la Dirección"/>
            <filter val="Informe de seguimiento a la implementacion delPlan Estratégico de Tecnologías de la Información"/>
            <filter val="Informe de seguimiento correspondiente al primer semestre de 2022"/>
            <filter val="informe de seguimiento correspondiente al segundo trimestre mes vencido"/>
            <filter val="Informe del Seguimiento y acompañamiento a las metas, estrategias, programas y proyectos que permitan el cumplimiento de los objetivos estratégicos institucionales  y sectoriales ."/>
            <filter val="Informe ejecutivo de conceptos de Gestión Predial e infraestructura"/>
            <filter val="Informe general del desarrollo de los CLOPS"/>
            <filter val="Informe parcial de avance de los objetivos del PINAR"/>
            <filter val="Informe semestral de implementación del modelo ETIS"/>
            <filter val="Informe semestral de implementación del sistema de gestión"/>
            <filter val="Informe semestral del diseño y la implementación de los contenidos desarrollados en  escuela territorial"/>
            <filter val="Informe trimestral de implementación y seguimiento al Plan de Nutrición y Abastecimiento de la SDIS"/>
            <filter val="Informe trimestral de seguimiento que da cuenta de la implementación de los servicios sociales y el Sistema Distrital de Cuidado"/>
            <filter val="Informes de gestión de fortalecimiento y articulación para la implementación de las políticas públicas y servicios de las Subdirecciones adscritas a la Dirección del primer semestre de 2022"/>
            <filter val="Informes ejecutivos sobre el avance del proceso de implementación de la Estrategia de territorios cuidadores."/>
            <filter val="Informes ejecutivos sobre el avance del proceso de implementación del modelo itinerante para la atención de población en flujos migratorios mixtos."/>
            <filter val="Matriz de Plan de Continuidad del Negocio elaborada"/>
            <filter val="Memorandos de envio con las cartas de alerta y recomendaciones a los proyectos de inversion, del primer trimestre 2022"/>
            <filter val="Plan de mantenimiento preventivo y evolutivo de la infraestructura y Servicios Tecnológicos elaborado"/>
            <filter val="Registro de ejecución del total de las actividades programadas para el trimestre con soportes."/>
            <filter val="reporte con las acciones realizadas para la gestión de los casos creados en la Mesa de Servicio Tecnológica corte segundo trimestre 2022"/>
            <filter val="Reporte con las respuestas emitidas por la entidad a solicitudes realizadas por victimas del conflicto armado y alertas de la defensoría del pueblo durante el segundo trimestre 2022"/>
            <filter val="Reporte de atencion a las solicitudes de acompañamiento a las dependencias en la formulación de planes de mejoramiento"/>
            <filter val="Reporte de correo electrónicos de envío con las cartas de gestión y alertas por proceso, correspondientes al primer trimestre 2022"/>
            <filter val="Reporte de divulgaciones a los responsables por correo electronico de las recomendaciones de los informes de la Veeduria Distrital"/>
            <filter val="Reporte de oportunidad en la atencion de solicitudes de información del sistema de información misional corte 15 de junio"/>
            <filter val="reporte de seguimiento a la implementacion del Plan de Preservación Digital corte segundo trimestre 2022"/>
            <filter val="reporte de seguimiento a la implementacion del Plan de Seguridad y Privacidad de la Información corte segundo  trimestre 2022"/>
            <filter val="Reporte de seguimiento al avance del Plan Anticorrupcion y de Atencion al Ciudadano corte abril 2022."/>
            <filter val="Reporte de seguimiento al avance del Plan de ajuste y sostenibilidad MIPG 2021 corte primer trimestre 2022."/>
            <filter val="Reporte de seguimiento al avance del Plan de Participación Ciudadana corte primer trimestre 2022."/>
            <filter val="Reporte de seguimiento de las acciones de mejora a cargo de la DADE y sus subdirecciones tecnicas, con sus respectivas evidencias"/>
            <filter val="Reporte trimestral de las minutas actualizadas._x000a_Minutas de servicio de apoyo alimentario actualizadas."/>
            <filter val="Reporte trimestral de valoración de casos referenciados por la Secretaría de Salud y valorados por SDIS"/>
            <filter val="Reportes de seguimiento a la implementacion de los proyectos de inversion corte mayo 2022"/>
            <filter val="Reportes de seguimiento:  Uno por cada política Mujer y Equidad de Género, de Atención a Víctimas del Conflicto Armado Interno, de Actividades Sexuales Pagas y de Prevención   Atención del Consumo de Sustancias Psicoactivas."/>
            <filter val="reportes mensuales de disponibilidad de la infraestructura tecnológica, sistemas de información y servicios conexos a segundo trimestre 2022"/>
            <filter val="Reportes mensuales de personas en listados de priorización por servicio, modalidad o estrategia"/>
            <filter val="Reportes mensuales de seguimiento al Plan Anual de Adquisiciones en el aplicativo ERP SEVEN corte segundo trimestre 2022"/>
            <filter val="Reportes SPI del trimestre"/>
            <filter val="Respuesta a las tutelas contestadas en el periodo"/>
            <filter val="Respuesta y/o traslado de las denuncias en el periodo"/>
            <filter val="Seguimiento Plan de Ajuste MIPG del Trimestre - Carpeta de evidencias del Plan"/>
            <filter val="Seguimiento trimestral al cumplimiento del Plan de Comunicaciones"/>
            <filter val="Sistematización de requerimientos y respuestas de Control Político - semestre I de 2020"/>
            <filter val="Un informe con las alertas identificadas sobre la ejecución de los planes de acción de las políticas públicas que lidera o participa la SDIS"/>
            <filter val="Un reporte de avance de la realización de las actividades de divulgación de la información definidas para la vigencia en le marco de la política de comunicaciones correspondiente al segundo  trimestre"/>
          </mc:Fallback>
        </mc:AlternateContent>
      </filters>
    </filterColumn>
  </autoFilter>
  <tableColumns count="42">
    <tableColumn id="1" xr3:uid="{312A1359-7820-4F7C-A819-1D7B9BB1399C}" name="Meta plan de desarrollo" dataDxfId="274"/>
    <tableColumn id="2" xr3:uid="{FFF2E13A-38F8-44A0-BC33-238F24EC3DFE}" name="Objetivo estratégico sectorial" dataDxfId="273"/>
    <tableColumn id="3" xr3:uid="{8885BE81-2FA0-47B0-9F12-54B5989F0666}" name="Meta sectorial" dataDxfId="272"/>
    <tableColumn id="4" xr3:uid="{88E7065E-1C97-47E1-873A-499D6C0EF78D}" name="Objetivo estratégico 2020-2024" dataDxfId="271"/>
    <tableColumn id="5" xr3:uid="{12468CA9-AC8C-48A5-8ADE-1E5DE3BFD4A8}" name="Metas 2020-2024" dataDxfId="270"/>
    <tableColumn id="6" xr3:uid="{B0F6582D-0322-4A35-8674-659E543D1E47}" name="Política o componente MIPG" dataDxfId="269"/>
    <tableColumn id="7" xr3:uid="{AB5313F1-2B12-47FD-A843-24FC3EEAF92A}" name="Proceso relacionado" dataDxfId="268"/>
    <tableColumn id="8" xr3:uid="{68077FCC-410F-4137-8331-67FDBC04E1AB}" name="Fuente de financiación " dataDxfId="267"/>
    <tableColumn id="9" xr3:uid="{284E8DDF-A00B-4A5F-ACB7-7DC65904C952}" name="Proyecto de inversión" dataDxfId="266"/>
    <tableColumn id="10" xr3:uid="{36E742FE-9C0D-4FCA-A9CB-6D7306AE63C9}" name="Meta proyecto de inversión " dataDxfId="265"/>
    <tableColumn id="11" xr3:uid="{331AAB94-D4F5-4364-8EAB-F158997AF829}" name="Plan asociado" dataDxfId="264"/>
    <tableColumn id="12" xr3:uid="{48522063-86D5-47D0-BADA-49ACE066B188}" name="Plan de acción política pública asociada" dataDxfId="263"/>
    <tableColumn id="13" xr3:uid="{A725A9B1-398D-4863-9F6C-CAFD17F18BFD}" name="Número de Actividad / Acción" dataDxfId="262"/>
    <tableColumn id="14" xr3:uid="{55F4F3A7-B311-4793-BAB5-9D0F56C88CE6}" name="Actividades / Acciones" dataDxfId="261"/>
    <tableColumn id="15" xr3:uid="{3865449B-EF00-4612-B4D4-BB357297C466}" name="Meta Actividad/ Acción" dataDxfId="260"/>
    <tableColumn id="16" xr3:uid="{BCBDF665-FAB1-4C5A-8F0D-C812AA7FFC18}" name="Suma programación anual" dataDxfId="259"/>
    <tableColumn id="17" xr3:uid="{6617E45D-6D08-4E1E-8168-D7D249571CC4}" name="Tendencia de meta" dataDxfId="258"/>
    <tableColumn id="18" xr3:uid="{6E336AFD-ADD0-44E4-B6AE-20EF001BA64B}" name="Nombre del indicador de la meta" dataDxfId="257"/>
    <tableColumn id="19" xr3:uid="{C60F327B-C424-4762-884D-A81FF4DFDC6B}" name="Fórmula del indicador ó índice" dataDxfId="256"/>
    <tableColumn id="20" xr3:uid="{657ADA78-8131-4DD5-991F-A01DAEB8E004}" name="Fecha inicio_x000a_DD/MM/AAAA" dataDxfId="255"/>
    <tableColumn id="21" xr3:uid="{34F55C37-D866-49FF-A4E3-0D21A1D95197}" name="Fecha finalización_x000a_DD/MM/AAAA" dataDxfId="254"/>
    <tableColumn id="22" xr3:uid="{0B57D2A9-ED2F-40CC-B365-DFAE2827278B}" name="Dependencia responsable" dataDxfId="253"/>
    <tableColumn id="23" xr3:uid="{034B2D5A-316E-43D1-A731-C886D8997107}" name="Evidencias programadas_x000a_I trimestre" dataDxfId="252"/>
    <tableColumn id="24" xr3:uid="{D8BCA2CC-F082-4D58-8708-876B16FBBF12}" name="Programación  meta_x000a_I trimestre " dataDxfId="251"/>
    <tableColumn id="25" xr3:uid="{532CAE8C-E269-42BA-B78E-1261F67AA871}" name="Avance cuantitativo_x000a_I trimestre" dataDxfId="250"/>
    <tableColumn id="26" xr3:uid="{8D6E65E6-93BC-4A44-9C3C-36AA2EA0FA40}" name="Porcentaje de cumplimiento _x000a_I trimestre" dataDxfId="249">
      <calculatedColumnFormula>(Z15/Y15)</calculatedColumnFormula>
    </tableColumn>
    <tableColumn id="27" xr3:uid="{278BEFCC-D815-4C82-A130-AFEF0F00AC42}" name="Avance cualitativo_x000a_I trimestre" dataDxfId="248"/>
    <tableColumn id="28" xr3:uid="{C8C3BB4C-4257-44DE-ABE7-4B8EA22317DE}" name="Revisión segunda línea de defensa" dataDxfId="247"/>
    <tableColumn id="29" xr3:uid="{64C6CCCD-639D-4A65-A55A-3F6DBCFCC249}" name="Evidencias programadas_x000a_II trimestre" dataDxfId="246"/>
    <tableColumn id="30" xr3:uid="{F1989BB6-6104-478A-9CFA-61C1502C2537}" name="Programación  meta_x000a_II trimestre " dataDxfId="245"/>
    <tableColumn id="31" xr3:uid="{334D0352-E14C-4661-A6D8-43B1E42FAE1E}" name="Avance cuantitativo_x000a_II trimestre" dataDxfId="244"/>
    <tableColumn id="32" xr3:uid="{99478A85-67A1-4609-A5EB-5B08146A6FD1}" name="Porcentaje de cumplimiento _x000a_II trimestre" dataDxfId="243">
      <calculatedColumnFormula>(AF15/AE15)</calculatedColumnFormula>
    </tableColumn>
    <tableColumn id="33" xr3:uid="{328682E1-0743-4BB1-8C7A-FF9B881FF980}" name="Avance cualitativo_x000a_II trimestre" dataDxfId="242"/>
    <tableColumn id="34" xr3:uid="{DF8D2918-71DA-4FE0-B6EF-59A936735B06}" name="Revisión segunda línea de defensa2" dataDxfId="241"/>
    <tableColumn id="35" xr3:uid="{D4106BB8-C197-41F2-B6F4-FDC42528D2ED}" name="Evidencias programadas_x000a_III trimestre" dataDxfId="240"/>
    <tableColumn id="36" xr3:uid="{08EE7B67-8386-4126-903B-437143ABC92B}" name="Programación  meta_x000a_III trimestre " dataDxfId="239"/>
    <tableColumn id="37" xr3:uid="{E474000B-095A-420C-880B-D04E090B8506}" name="Avance cuantitativo_x000a_III trimestre" dataDxfId="238"/>
    <tableColumn id="38" xr3:uid="{0F50751B-F2F7-4D61-984D-2BDB22D71DCF}" name="Porcentaje de cumplimiento _x000a_III trimestre" dataDxfId="237"/>
    <tableColumn id="39" xr3:uid="{61E4C382-BB26-40D1-AF8A-CA056E9172A5}" name="Avance cualitativo_x000a_III trimestre" dataDxfId="236"/>
    <tableColumn id="40" xr3:uid="{7DA127CF-A5B3-403A-A9FE-7E91DB6D276B}" name="Revisión segunda línea de defensa3" dataDxfId="235"/>
    <tableColumn id="41" xr3:uid="{8AF71ABC-798B-4904-AFBF-22BC12502431}" name="Evidencias programadas_x000a_IV trimestre" dataDxfId="234"/>
    <tableColumn id="42" xr3:uid="{9833D2BA-E336-4B7F-A68B-399318B177B5}" name="Programación  meta_x000a_IV trimestre " dataDxfId="23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113849-11A9-43AB-857A-11319A47B387}" name="metaspdd" displayName="metaspdd" ref="D7:J61" totalsRowShown="0" headerRowDxfId="222" dataDxfId="220" headerRowBorderDxfId="221" tableBorderDxfId="219" totalsRowBorderDxfId="218" headerRowCellStyle="Énfasis2">
  <autoFilter ref="D7:J61" xr:uid="{F6113849-11A9-43AB-857A-11319A47B387}"/>
  <sortState xmlns:xlrd2="http://schemas.microsoft.com/office/spreadsheetml/2017/richdata2" ref="D8:I61">
    <sortCondition ref="E7"/>
  </sortState>
  <tableColumns count="7">
    <tableColumn id="1" xr3:uid="{E8B7E4B6-669A-4B20-BEA6-A8327576AC93}" name="PROYECTO ASOCIADO " totalsRowDxfId="217"/>
    <tableColumn id="2" xr3:uid="{4A8D6F7A-4D62-4D44-9FC7-6F7D69C04500}" name="CODIGO META SECTORIAL" totalsRowDxfId="216"/>
    <tableColumn id="21" xr3:uid="{4A0D5357-B59C-4661-B7B4-1327D5825A46}" name="DESCRIPCIÓN META SECTORIAL " totalsRowDxfId="215"/>
    <tableColumn id="7" xr3:uid="{891AF025-9D92-4568-8984-BECA5E5EB955}" name="NOMBRE INDICADOR" dataDxfId="214" totalsRowDxfId="213"/>
    <tableColumn id="24" xr3:uid="{A5C087A3-D291-414C-A664-110D18184867}" name="PROGRAMADO CUATRIENIO " dataDxfId="212" totalsRowDxfId="211"/>
    <tableColumn id="26" xr3:uid="{38D7FA79-8370-4BEC-9B60-0A7D8D78686F}" name="MAGNITUD PROGRAMADO 2022" dataDxfId="210" totalsRowDxfId="209"/>
    <tableColumn id="3" xr3:uid="{773EC267-0079-462C-817A-7ED152A535FA}" name="EJECUTADO 31 MARZO" dataDxfId="208"/>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36" dT="2022-01-29T21:12:32.32" personId="{C3949893-295C-4FB3-A8DC-422B12B801DB}" id="{C6460505-FC2B-4CB8-A609-FD3AD675B2DF}">
    <text>En el Segplan aparece como 26.31</text>
  </threadedComment>
  <threadedComment ref="J47" dT="2022-01-29T21:16:17.20" personId="{C3949893-295C-4FB3-A8DC-422B12B801DB}" id="{26C28850-F2A4-4537-A1C2-B8F3AD7AD864}">
    <text>revisar la magntud en el SEGPLAN tengo 71.000</text>
  </threadedComment>
  <threadedComment ref="J48" dT="2022-01-29T21:16:57.96" personId="{C3949893-295C-4FB3-A8DC-422B12B801DB}" id="{3324D6A1-876A-4F26-AD8E-3ABB5047DC45}">
    <text>por favor revisar, en el segplan aparecen 13.700</text>
  </threadedComment>
  <threadedComment ref="J50" dT="2022-01-29T21:17:33.80" personId="{C3949893-295C-4FB3-A8DC-422B12B801DB}" id="{9B2D3CE7-4221-44CE-A775-A1146FB540E2}">
    <text>por favor revisar, en el SEGPLAN aparecern 12.300</text>
  </threadedComment>
  <threadedComment ref="J59" dT="2022-01-29T21:20:05.16" personId="{C3949893-295C-4FB3-A8DC-422B12B801DB}" id="{19254884-16BE-40FA-A286-54733B7B058F}">
    <text>por favor revisar porque en el SEGPLAN aparecen 4.569</text>
  </threadedComment>
  <threadedComment ref="J62" dT="2022-01-29T21:21:36.00" personId="{C3949893-295C-4FB3-A8DC-422B12B801DB}" id="{C8B1AF00-8400-41C5-9F7B-8C708BAFD94C}">
    <text>por favor revisar porque en el SEGPLAN aparecen 15.000</text>
  </threadedComment>
  <threadedComment ref="F72" dT="2022-01-29T21:24:15.41" personId="{C3949893-295C-4FB3-A8DC-422B12B801DB}" id="{B3E32CBE-805A-4A91-95D1-80F387572A96}">
    <text>por favor revisar la magnitud de la meta, no coincide con SEGPLAN</text>
  </threadedComment>
  <threadedComment ref="J102" dT="2022-01-29T21:34:39.04" personId="{C3949893-295C-4FB3-A8DC-422B12B801DB}" id="{910BFB16-17DB-45FF-B224-EC002AD5FC61}">
    <text>por favor revisar porque en el SEGPLAN veo 5.457</text>
  </threadedComment>
  <threadedComment ref="J103" dT="2022-01-29T21:35:21.09" personId="{C3949893-295C-4FB3-A8DC-422B12B801DB}" id="{6DBB973F-7C51-41C9-91BB-76EFF5742495}">
    <text>por favor revisar porque veo en el SEGPLAN 3.953.</text>
  </threadedComment>
  <threadedComment ref="J106" dT="2022-01-29T21:35:59.87" personId="{C3949893-295C-4FB3-A8DC-422B12B801DB}" id="{7C0AE719-75BE-4428-B66B-67F0246388CD}">
    <text>por favor revisar porque encuentro en el SEGPLAN 785</text>
  </threadedComment>
</ThreadedComments>
</file>

<file path=xl/threadedComments/threadedComment2.xml><?xml version="1.0" encoding="utf-8"?>
<ThreadedComments xmlns="http://schemas.microsoft.com/office/spreadsheetml/2018/threadedcomments" xmlns:x="http://schemas.openxmlformats.org/spreadsheetml/2006/main">
  <threadedComment ref="I15" dT="2022-01-29T20:08:43.08" personId="{C3949893-295C-4FB3-A8DC-422B12B801DB}" id="{956E8C20-E519-44DD-AE89-21AD9585C91A}">
    <text>en el componente de inversión la programación actual es 2662. por favor revisar.</text>
  </threadedComment>
  <threadedComment ref="I43" dT="2022-01-29T20:13:58.04" personId="{C3949893-295C-4FB3-A8DC-422B12B801DB}" id="{42AC7998-0186-4C31-B25A-7384A58E6E94}">
    <text>se solicita revisar contra SEGPLAN en la medida que aparece que la nueva programación es 1</text>
  </threadedComment>
  <threadedComment ref="H45" dT="2022-01-29T20:42:18.14" personId="{C3949893-295C-4FB3-A8DC-422B12B801DB}" id="{C21DE1DF-ABD4-4278-9A94-1116619632E9}">
    <text>por favor revisar porque en el sistema segplan a aparece 116.418</text>
  </threadedComment>
  <threadedComment ref="H47" dT="2022-01-29T20:47:25.73" personId="{C3949893-295C-4FB3-A8DC-422B12B801DB}" id="{855E1896-088E-444F-9389-162D01543A61}">
    <text>por favor revisar porque en el SEGPLAN aparece 70.046</text>
  </threadedComment>
  <threadedComment ref="H49" dT="2022-01-29T20:21:49.47" personId="{C3949893-295C-4FB3-A8DC-422B12B801DB}" id="{72694DC8-006B-40F8-9E74-DA5754EEB969}">
    <text>revisar en la medida que en SEGPLAN me da 5.900</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7.emf"/><Relationship Id="rId1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image" Target="../media/image4.emf"/><Relationship Id="rId12" Type="http://schemas.openxmlformats.org/officeDocument/2006/relationships/oleObject" Target="../embeddings/oleObject5.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7.bin"/><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4.bin"/><Relationship Id="rId19" Type="http://schemas.openxmlformats.org/officeDocument/2006/relationships/image" Target="../media/image10.emf"/><Relationship Id="rId4" Type="http://schemas.openxmlformats.org/officeDocument/2006/relationships/oleObject" Target="../embeddings/oleObject1.bin"/><Relationship Id="rId9" Type="http://schemas.openxmlformats.org/officeDocument/2006/relationships/image" Target="../media/image5.emf"/><Relationship Id="rId14"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20"/>
  <sheetViews>
    <sheetView topLeftCell="A4" zoomScale="90" zoomScaleNormal="90" workbookViewId="0">
      <selection activeCell="D5" sqref="D5"/>
    </sheetView>
  </sheetViews>
  <sheetFormatPr baseColWidth="10" defaultColWidth="11.42578125" defaultRowHeight="111" customHeight="1" x14ac:dyDescent="0.25"/>
  <cols>
    <col min="1" max="1" width="21.85546875" style="1" customWidth="1"/>
    <col min="2" max="2" width="19.5703125" style="1" customWidth="1"/>
    <col min="3" max="3" width="22.28515625" style="1" customWidth="1"/>
    <col min="4" max="4" width="20.140625" style="1" customWidth="1"/>
    <col min="5" max="5" width="18.7109375" style="1" customWidth="1"/>
    <col min="6" max="6" width="14.7109375" style="1" bestFit="1" customWidth="1"/>
    <col min="7" max="7" width="20.42578125" style="2" customWidth="1"/>
    <col min="8" max="8" width="16.28515625" style="2" customWidth="1"/>
    <col min="9" max="9" width="17" style="1" customWidth="1"/>
    <col min="10" max="10" width="11.42578125" style="1"/>
    <col min="11" max="11" width="16.42578125" style="2" customWidth="1"/>
    <col min="12" max="12" width="21.7109375" style="2" customWidth="1"/>
    <col min="13" max="13" width="18.7109375" style="1" customWidth="1"/>
    <col min="14" max="14" width="11.28515625" style="1" bestFit="1" customWidth="1"/>
    <col min="15" max="15" width="10.5703125" style="12" bestFit="1" customWidth="1"/>
    <col min="16" max="16" width="13" style="1" customWidth="1"/>
    <col min="17" max="17" width="36.28515625" style="1" customWidth="1"/>
    <col min="18" max="16384" width="11.42578125" style="1"/>
  </cols>
  <sheetData>
    <row r="1" spans="1:17" s="3" customFormat="1" ht="48.75" customHeight="1" x14ac:dyDescent="0.25">
      <c r="A1" s="13" t="s">
        <v>0</v>
      </c>
      <c r="B1" s="13" t="s">
        <v>1</v>
      </c>
      <c r="C1" s="13" t="s">
        <v>2</v>
      </c>
      <c r="D1" s="14" t="s">
        <v>3</v>
      </c>
      <c r="E1" s="15" t="s">
        <v>4</v>
      </c>
      <c r="F1" s="15" t="s">
        <v>5</v>
      </c>
      <c r="G1" s="18" t="s">
        <v>6</v>
      </c>
      <c r="H1" s="18" t="s">
        <v>7</v>
      </c>
      <c r="I1" s="16" t="s">
        <v>8</v>
      </c>
      <c r="J1" s="16" t="s">
        <v>9</v>
      </c>
      <c r="K1" s="18" t="s">
        <v>10</v>
      </c>
      <c r="L1" s="18" t="s">
        <v>11</v>
      </c>
      <c r="M1" s="16" t="s">
        <v>12</v>
      </c>
      <c r="N1" s="16" t="s">
        <v>13</v>
      </c>
      <c r="O1" s="17" t="s">
        <v>14</v>
      </c>
      <c r="P1" s="17" t="s">
        <v>15</v>
      </c>
      <c r="Q1" s="16" t="s">
        <v>16</v>
      </c>
    </row>
    <row r="2" spans="1:17" ht="111" customHeight="1" x14ac:dyDescent="0.25">
      <c r="A2" s="11" t="s">
        <v>17</v>
      </c>
      <c r="B2" s="2" t="s">
        <v>18</v>
      </c>
      <c r="C2" s="2" t="s">
        <v>19</v>
      </c>
      <c r="D2" s="2" t="s">
        <v>20</v>
      </c>
      <c r="E2" s="1" t="s">
        <v>21</v>
      </c>
      <c r="F2" s="5" t="s">
        <v>22</v>
      </c>
      <c r="G2" s="6" t="s">
        <v>23</v>
      </c>
      <c r="H2" s="6" t="s">
        <v>24</v>
      </c>
      <c r="I2" s="2" t="s">
        <v>25</v>
      </c>
      <c r="J2" s="1" t="s">
        <v>26</v>
      </c>
      <c r="K2" s="4" t="s">
        <v>27</v>
      </c>
      <c r="L2" s="4" t="s">
        <v>28</v>
      </c>
      <c r="M2" s="2" t="s">
        <v>29</v>
      </c>
      <c r="N2" s="1" t="s">
        <v>30</v>
      </c>
      <c r="O2" s="12">
        <v>44562</v>
      </c>
      <c r="P2" s="12">
        <v>44592</v>
      </c>
      <c r="Q2" s="1" t="s">
        <v>31</v>
      </c>
    </row>
    <row r="3" spans="1:17" ht="111" customHeight="1" x14ac:dyDescent="0.25">
      <c r="A3" s="11" t="s">
        <v>32</v>
      </c>
      <c r="B3" s="2" t="s">
        <v>33</v>
      </c>
      <c r="C3" s="2" t="s">
        <v>34</v>
      </c>
      <c r="D3" s="2" t="s">
        <v>35</v>
      </c>
      <c r="E3" s="1" t="s">
        <v>36</v>
      </c>
      <c r="F3" s="5" t="s">
        <v>37</v>
      </c>
      <c r="G3" s="6" t="s">
        <v>38</v>
      </c>
      <c r="H3" s="6" t="s">
        <v>39</v>
      </c>
      <c r="I3" s="2" t="s">
        <v>40</v>
      </c>
      <c r="J3" s="1" t="s">
        <v>41</v>
      </c>
      <c r="K3" s="2" t="s">
        <v>42</v>
      </c>
      <c r="L3" s="19" t="s">
        <v>43</v>
      </c>
      <c r="M3" s="2" t="s">
        <v>44</v>
      </c>
      <c r="N3" s="1" t="s">
        <v>45</v>
      </c>
      <c r="O3" s="12">
        <v>44593</v>
      </c>
      <c r="P3" s="12">
        <v>44620</v>
      </c>
      <c r="Q3" s="1" t="s">
        <v>46</v>
      </c>
    </row>
    <row r="4" spans="1:17" ht="111" customHeight="1" x14ac:dyDescent="0.25">
      <c r="A4" s="11" t="s">
        <v>47</v>
      </c>
      <c r="B4" s="2" t="s">
        <v>48</v>
      </c>
      <c r="C4" s="2" t="s">
        <v>49</v>
      </c>
      <c r="D4" s="2" t="s">
        <v>50</v>
      </c>
      <c r="E4" s="1" t="s">
        <v>51</v>
      </c>
      <c r="F4" s="5" t="s">
        <v>52</v>
      </c>
      <c r="G4" s="6" t="s">
        <v>53</v>
      </c>
      <c r="H4" s="6" t="s">
        <v>54</v>
      </c>
      <c r="I4" s="2" t="s">
        <v>55</v>
      </c>
      <c r="J4" s="1" t="s">
        <v>56</v>
      </c>
      <c r="K4" s="2" t="s">
        <v>57</v>
      </c>
      <c r="L4" s="19" t="s">
        <v>58</v>
      </c>
      <c r="M4" s="2" t="s">
        <v>59</v>
      </c>
      <c r="N4" s="1" t="s">
        <v>60</v>
      </c>
      <c r="O4" s="12">
        <v>44621</v>
      </c>
      <c r="P4" s="12">
        <v>44651</v>
      </c>
      <c r="Q4" s="1" t="s">
        <v>61</v>
      </c>
    </row>
    <row r="5" spans="1:17" ht="111" customHeight="1" x14ac:dyDescent="0.25">
      <c r="A5" s="11" t="s">
        <v>62</v>
      </c>
      <c r="B5" s="2" t="s">
        <v>63</v>
      </c>
      <c r="C5" s="2" t="s">
        <v>64</v>
      </c>
      <c r="D5" s="2" t="s">
        <v>65</v>
      </c>
      <c r="E5" s="2" t="s">
        <v>66</v>
      </c>
      <c r="F5" s="5" t="s">
        <v>67</v>
      </c>
      <c r="G5" s="6" t="s">
        <v>68</v>
      </c>
      <c r="H5" s="6" t="s">
        <v>69</v>
      </c>
      <c r="J5" s="1" t="s">
        <v>70</v>
      </c>
      <c r="K5" s="4" t="s">
        <v>71</v>
      </c>
      <c r="L5" s="19" t="s">
        <v>72</v>
      </c>
      <c r="M5" s="2" t="s">
        <v>73</v>
      </c>
      <c r="O5" s="12">
        <v>44652</v>
      </c>
      <c r="P5" s="12">
        <v>44681</v>
      </c>
      <c r="Q5" s="1" t="s">
        <v>74</v>
      </c>
    </row>
    <row r="6" spans="1:17" ht="111" customHeight="1" x14ac:dyDescent="0.25">
      <c r="A6" s="11" t="s">
        <v>75</v>
      </c>
      <c r="B6" s="4" t="s">
        <v>76</v>
      </c>
      <c r="C6" s="2" t="s">
        <v>77</v>
      </c>
      <c r="D6" s="2" t="s">
        <v>78</v>
      </c>
      <c r="E6" s="4" t="s">
        <v>79</v>
      </c>
      <c r="F6" s="5" t="s">
        <v>80</v>
      </c>
      <c r="G6" s="5" t="s">
        <v>81</v>
      </c>
      <c r="H6" s="5" t="s">
        <v>82</v>
      </c>
      <c r="J6" s="1" t="s">
        <v>83</v>
      </c>
      <c r="K6" s="2" t="s">
        <v>84</v>
      </c>
      <c r="L6" s="19" t="s">
        <v>85</v>
      </c>
      <c r="M6" s="2" t="s">
        <v>86</v>
      </c>
      <c r="O6" s="12">
        <v>44682</v>
      </c>
      <c r="P6" s="12">
        <v>44712</v>
      </c>
      <c r="Q6" s="1" t="s">
        <v>87</v>
      </c>
    </row>
    <row r="7" spans="1:17" ht="111" customHeight="1" x14ac:dyDescent="0.25">
      <c r="A7" s="11" t="s">
        <v>88</v>
      </c>
      <c r="B7" s="4" t="s">
        <v>89</v>
      </c>
      <c r="C7" s="2" t="s">
        <v>90</v>
      </c>
      <c r="D7" s="2" t="s">
        <v>91</v>
      </c>
      <c r="F7" s="5" t="s">
        <v>92</v>
      </c>
      <c r="G7" s="7" t="s">
        <v>93</v>
      </c>
      <c r="H7" s="7" t="s">
        <v>94</v>
      </c>
      <c r="J7" s="1" t="s">
        <v>95</v>
      </c>
      <c r="K7" s="2" t="s">
        <v>96</v>
      </c>
      <c r="L7" s="19" t="s">
        <v>97</v>
      </c>
      <c r="M7" s="2" t="s">
        <v>98</v>
      </c>
      <c r="O7" s="12">
        <v>44713</v>
      </c>
      <c r="P7" s="12">
        <v>44742</v>
      </c>
      <c r="Q7" s="1" t="s">
        <v>99</v>
      </c>
    </row>
    <row r="8" spans="1:17" ht="111" customHeight="1" x14ac:dyDescent="0.25">
      <c r="A8" s="11" t="s">
        <v>100</v>
      </c>
      <c r="C8" s="2" t="s">
        <v>101</v>
      </c>
      <c r="D8" s="4" t="s">
        <v>102</v>
      </c>
      <c r="F8" s="5" t="s">
        <v>103</v>
      </c>
      <c r="G8" s="6" t="s">
        <v>104</v>
      </c>
      <c r="H8" s="6" t="s">
        <v>105</v>
      </c>
      <c r="J8" s="1" t="s">
        <v>106</v>
      </c>
      <c r="K8" s="2" t="s">
        <v>107</v>
      </c>
      <c r="L8" s="19" t="s">
        <v>108</v>
      </c>
      <c r="M8" s="2" t="s">
        <v>109</v>
      </c>
      <c r="O8" s="12">
        <v>44743</v>
      </c>
      <c r="P8" s="12">
        <v>44773</v>
      </c>
      <c r="Q8" s="1" t="s">
        <v>110</v>
      </c>
    </row>
    <row r="9" spans="1:17" ht="111" customHeight="1" x14ac:dyDescent="0.25">
      <c r="A9" s="11" t="s">
        <v>111</v>
      </c>
      <c r="C9" s="2" t="s">
        <v>112</v>
      </c>
      <c r="D9" s="4" t="s">
        <v>113</v>
      </c>
      <c r="F9" s="5" t="s">
        <v>114</v>
      </c>
      <c r="G9" s="7" t="s">
        <v>115</v>
      </c>
      <c r="H9" s="7" t="s">
        <v>116</v>
      </c>
      <c r="J9" s="1" t="s">
        <v>117</v>
      </c>
      <c r="K9" s="2" t="s">
        <v>118</v>
      </c>
      <c r="L9" s="19" t="s">
        <v>119</v>
      </c>
      <c r="M9" s="2" t="s">
        <v>120</v>
      </c>
      <c r="O9" s="12">
        <v>44774</v>
      </c>
      <c r="P9" s="12">
        <v>44804</v>
      </c>
      <c r="Q9" s="1" t="s">
        <v>121</v>
      </c>
    </row>
    <row r="10" spans="1:17" ht="111" customHeight="1" x14ac:dyDescent="0.25">
      <c r="A10" s="11" t="s">
        <v>122</v>
      </c>
      <c r="C10" s="2" t="s">
        <v>123</v>
      </c>
      <c r="E10" s="1" t="s">
        <v>124</v>
      </c>
      <c r="F10" s="8" t="s">
        <v>125</v>
      </c>
      <c r="G10" s="6" t="s">
        <v>126</v>
      </c>
      <c r="H10" s="6" t="s">
        <v>127</v>
      </c>
      <c r="J10" s="1" t="s">
        <v>128</v>
      </c>
      <c r="K10" s="2" t="s">
        <v>129</v>
      </c>
      <c r="L10" s="19" t="s">
        <v>130</v>
      </c>
      <c r="M10" s="2" t="s">
        <v>131</v>
      </c>
      <c r="O10" s="12">
        <v>44805</v>
      </c>
      <c r="P10" s="12">
        <v>44834</v>
      </c>
      <c r="Q10" s="1" t="s">
        <v>132</v>
      </c>
    </row>
    <row r="11" spans="1:17" ht="111" customHeight="1" x14ac:dyDescent="0.25">
      <c r="A11" s="11" t="s">
        <v>133</v>
      </c>
      <c r="C11" s="2" t="s">
        <v>134</v>
      </c>
      <c r="F11" s="8" t="s">
        <v>135</v>
      </c>
      <c r="G11" s="7" t="s">
        <v>136</v>
      </c>
      <c r="H11" s="7" t="s">
        <v>137</v>
      </c>
      <c r="J11" s="1" t="s">
        <v>138</v>
      </c>
      <c r="K11" s="2" t="s">
        <v>139</v>
      </c>
      <c r="L11" s="4" t="s">
        <v>140</v>
      </c>
      <c r="M11" s="2" t="s">
        <v>141</v>
      </c>
      <c r="O11" s="12">
        <v>44835</v>
      </c>
      <c r="P11" s="12">
        <v>44865</v>
      </c>
      <c r="Q11" s="1" t="s">
        <v>142</v>
      </c>
    </row>
    <row r="12" spans="1:17" ht="111" customHeight="1" x14ac:dyDescent="0.25">
      <c r="A12" s="11" t="s">
        <v>143</v>
      </c>
      <c r="C12" s="2" t="s">
        <v>144</v>
      </c>
      <c r="F12" s="8" t="s">
        <v>145</v>
      </c>
      <c r="G12" s="7" t="s">
        <v>146</v>
      </c>
      <c r="H12" s="7" t="s">
        <v>147</v>
      </c>
      <c r="J12" s="1" t="s">
        <v>148</v>
      </c>
      <c r="K12" s="2" t="s">
        <v>149</v>
      </c>
      <c r="L12" s="19" t="s">
        <v>150</v>
      </c>
      <c r="M12" s="2" t="s">
        <v>151</v>
      </c>
      <c r="O12" s="12">
        <v>44866</v>
      </c>
      <c r="P12" s="12">
        <v>44895</v>
      </c>
      <c r="Q12" s="1" t="s">
        <v>152</v>
      </c>
    </row>
    <row r="13" spans="1:17" ht="111" customHeight="1" x14ac:dyDescent="0.25">
      <c r="A13" s="11" t="s">
        <v>153</v>
      </c>
      <c r="C13" s="2" t="s">
        <v>154</v>
      </c>
      <c r="F13" s="8" t="s">
        <v>155</v>
      </c>
      <c r="G13" s="6" t="s">
        <v>156</v>
      </c>
      <c r="H13" s="6" t="s">
        <v>157</v>
      </c>
      <c r="J13" s="1" t="s">
        <v>158</v>
      </c>
      <c r="K13" s="2" t="s">
        <v>159</v>
      </c>
      <c r="L13" s="19" t="s">
        <v>160</v>
      </c>
      <c r="M13" s="2" t="s">
        <v>161</v>
      </c>
      <c r="O13" s="12">
        <v>44896</v>
      </c>
      <c r="P13" s="12">
        <v>44926</v>
      </c>
      <c r="Q13" s="1" t="s">
        <v>162</v>
      </c>
    </row>
    <row r="14" spans="1:17" ht="111" customHeight="1" x14ac:dyDescent="0.25">
      <c r="A14" s="11" t="s">
        <v>163</v>
      </c>
      <c r="C14" s="2" t="s">
        <v>164</v>
      </c>
      <c r="F14" s="8" t="s">
        <v>165</v>
      </c>
      <c r="G14" s="6" t="s">
        <v>166</v>
      </c>
      <c r="H14" s="6" t="s">
        <v>167</v>
      </c>
      <c r="J14" s="1" t="s">
        <v>168</v>
      </c>
      <c r="K14" s="2" t="s">
        <v>169</v>
      </c>
      <c r="L14" s="19" t="s">
        <v>170</v>
      </c>
      <c r="M14" s="2" t="s">
        <v>171</v>
      </c>
      <c r="Q14" s="1" t="s">
        <v>172</v>
      </c>
    </row>
    <row r="15" spans="1:17" ht="111" customHeight="1" x14ac:dyDescent="0.25">
      <c r="A15" s="11" t="s">
        <v>173</v>
      </c>
      <c r="C15" s="4" t="s">
        <v>174</v>
      </c>
      <c r="F15" s="8" t="s">
        <v>175</v>
      </c>
      <c r="G15" s="6" t="s">
        <v>176</v>
      </c>
      <c r="H15" s="6" t="s">
        <v>177</v>
      </c>
      <c r="J15" s="1" t="s">
        <v>178</v>
      </c>
      <c r="K15" s="2" t="s">
        <v>179</v>
      </c>
      <c r="L15" s="19" t="s">
        <v>180</v>
      </c>
      <c r="M15" s="2" t="s">
        <v>181</v>
      </c>
      <c r="Q15" s="1" t="s">
        <v>182</v>
      </c>
    </row>
    <row r="16" spans="1:17" ht="111" customHeight="1" x14ac:dyDescent="0.25">
      <c r="A16" s="11" t="s">
        <v>183</v>
      </c>
      <c r="C16" s="4" t="s">
        <v>184</v>
      </c>
      <c r="F16" s="5" t="s">
        <v>185</v>
      </c>
      <c r="G16" s="7" t="s">
        <v>186</v>
      </c>
      <c r="H16" s="7" t="s">
        <v>187</v>
      </c>
      <c r="J16" s="1" t="s">
        <v>188</v>
      </c>
      <c r="K16" s="2" t="s">
        <v>189</v>
      </c>
      <c r="L16" s="2" t="s">
        <v>190</v>
      </c>
      <c r="M16" s="2" t="s">
        <v>191</v>
      </c>
      <c r="Q16" s="1" t="s">
        <v>192</v>
      </c>
    </row>
    <row r="17" spans="1:17" ht="111" customHeight="1" x14ac:dyDescent="0.25">
      <c r="A17" s="11" t="s">
        <v>193</v>
      </c>
      <c r="F17" s="5" t="s">
        <v>194</v>
      </c>
      <c r="G17" s="7" t="s">
        <v>167</v>
      </c>
      <c r="H17" s="7" t="s">
        <v>195</v>
      </c>
      <c r="J17" s="1" t="s">
        <v>196</v>
      </c>
      <c r="K17" s="4" t="s">
        <v>56</v>
      </c>
      <c r="L17" s="4" t="s">
        <v>197</v>
      </c>
      <c r="M17" s="2" t="s">
        <v>198</v>
      </c>
      <c r="Q17" s="1" t="s">
        <v>199</v>
      </c>
    </row>
    <row r="18" spans="1:17" ht="111" customHeight="1" x14ac:dyDescent="0.25">
      <c r="A18" s="11" t="s">
        <v>200</v>
      </c>
      <c r="F18" s="5" t="s">
        <v>201</v>
      </c>
      <c r="G18" s="6" t="s">
        <v>202</v>
      </c>
      <c r="H18" s="6" t="s">
        <v>203</v>
      </c>
      <c r="J18" s="1" t="s">
        <v>204</v>
      </c>
      <c r="K18" s="2" t="s">
        <v>205</v>
      </c>
      <c r="L18" s="19" t="s">
        <v>206</v>
      </c>
      <c r="M18" s="2" t="s">
        <v>207</v>
      </c>
      <c r="Q18" s="1" t="s">
        <v>208</v>
      </c>
    </row>
    <row r="19" spans="1:17" ht="111" customHeight="1" x14ac:dyDescent="0.25">
      <c r="A19" s="11" t="s">
        <v>209</v>
      </c>
      <c r="F19" s="5" t="s">
        <v>210</v>
      </c>
      <c r="G19" s="6" t="s">
        <v>211</v>
      </c>
      <c r="H19" s="6" t="s">
        <v>212</v>
      </c>
      <c r="J19" s="1" t="s">
        <v>213</v>
      </c>
      <c r="K19" s="2" t="s">
        <v>214</v>
      </c>
      <c r="L19" s="19" t="s">
        <v>215</v>
      </c>
      <c r="M19" s="2" t="s">
        <v>216</v>
      </c>
      <c r="Q19" s="1" t="s">
        <v>217</v>
      </c>
    </row>
    <row r="20" spans="1:17" ht="111" customHeight="1" x14ac:dyDescent="0.25">
      <c r="A20" s="11" t="s">
        <v>218</v>
      </c>
      <c r="F20" s="5" t="s">
        <v>219</v>
      </c>
      <c r="G20" s="6" t="s">
        <v>220</v>
      </c>
      <c r="H20" s="6" t="s">
        <v>221</v>
      </c>
      <c r="J20" s="4" t="s">
        <v>222</v>
      </c>
      <c r="K20" s="2" t="s">
        <v>223</v>
      </c>
      <c r="L20" s="19" t="s">
        <v>224</v>
      </c>
      <c r="M20" s="4" t="s">
        <v>225</v>
      </c>
      <c r="Q20" s="1" t="s">
        <v>226</v>
      </c>
    </row>
    <row r="21" spans="1:17" ht="111" customHeight="1" x14ac:dyDescent="0.25">
      <c r="A21" s="11" t="s">
        <v>227</v>
      </c>
      <c r="F21" s="9" t="s">
        <v>228</v>
      </c>
      <c r="G21" s="6" t="s">
        <v>229</v>
      </c>
      <c r="H21" s="6" t="s">
        <v>230</v>
      </c>
      <c r="J21" s="4" t="s">
        <v>231</v>
      </c>
      <c r="K21" s="4" t="s">
        <v>70</v>
      </c>
      <c r="L21" s="19" t="s">
        <v>232</v>
      </c>
      <c r="M21" s="4" t="s">
        <v>233</v>
      </c>
      <c r="Q21" s="1" t="s">
        <v>234</v>
      </c>
    </row>
    <row r="22" spans="1:17" ht="111" customHeight="1" x14ac:dyDescent="0.25">
      <c r="A22" s="11" t="s">
        <v>235</v>
      </c>
      <c r="F22" s="5" t="s">
        <v>236</v>
      </c>
      <c r="H22" s="4" t="s">
        <v>237</v>
      </c>
      <c r="J22" s="4" t="s">
        <v>238</v>
      </c>
      <c r="K22" s="2" t="s">
        <v>239</v>
      </c>
      <c r="L22" s="19" t="s">
        <v>240</v>
      </c>
      <c r="Q22" s="1" t="s">
        <v>241</v>
      </c>
    </row>
    <row r="23" spans="1:17" ht="111" customHeight="1" x14ac:dyDescent="0.25">
      <c r="A23" s="11" t="s">
        <v>242</v>
      </c>
      <c r="F23" s="5" t="s">
        <v>243</v>
      </c>
      <c r="J23" s="4" t="s">
        <v>244</v>
      </c>
      <c r="K23" s="2" t="s">
        <v>245</v>
      </c>
      <c r="L23" s="19" t="s">
        <v>246</v>
      </c>
      <c r="Q23" s="1" t="s">
        <v>247</v>
      </c>
    </row>
    <row r="24" spans="1:17" ht="111" customHeight="1" x14ac:dyDescent="0.25">
      <c r="A24" s="11" t="s">
        <v>248</v>
      </c>
      <c r="F24" s="5" t="s">
        <v>249</v>
      </c>
      <c r="J24" s="4" t="s">
        <v>250</v>
      </c>
      <c r="K24" s="2" t="s">
        <v>251</v>
      </c>
      <c r="L24" s="19" t="s">
        <v>252</v>
      </c>
      <c r="Q24" s="1" t="s">
        <v>253</v>
      </c>
    </row>
    <row r="25" spans="1:17" ht="111" customHeight="1" x14ac:dyDescent="0.25">
      <c r="A25" s="11" t="s">
        <v>254</v>
      </c>
      <c r="F25" s="5" t="s">
        <v>255</v>
      </c>
      <c r="K25" s="2" t="s">
        <v>256</v>
      </c>
      <c r="L25" s="4" t="s">
        <v>257</v>
      </c>
      <c r="Q25" s="1" t="s">
        <v>258</v>
      </c>
    </row>
    <row r="26" spans="1:17" ht="111" customHeight="1" x14ac:dyDescent="0.25">
      <c r="A26" s="11" t="s">
        <v>259</v>
      </c>
      <c r="F26" s="5" t="s">
        <v>260</v>
      </c>
      <c r="K26" s="4" t="s">
        <v>83</v>
      </c>
      <c r="Q26" s="1" t="s">
        <v>261</v>
      </c>
    </row>
    <row r="27" spans="1:17" ht="111" customHeight="1" x14ac:dyDescent="0.25">
      <c r="A27" s="11" t="s">
        <v>262</v>
      </c>
      <c r="F27" s="5" t="s">
        <v>263</v>
      </c>
      <c r="K27" s="2" t="s">
        <v>264</v>
      </c>
      <c r="Q27" s="1" t="s">
        <v>265</v>
      </c>
    </row>
    <row r="28" spans="1:17" ht="111" customHeight="1" x14ac:dyDescent="0.25">
      <c r="A28" s="11" t="s">
        <v>266</v>
      </c>
      <c r="F28" s="5" t="s">
        <v>267</v>
      </c>
      <c r="K28" s="2" t="s">
        <v>268</v>
      </c>
      <c r="Q28" s="1" t="s">
        <v>269</v>
      </c>
    </row>
    <row r="29" spans="1:17" ht="111" customHeight="1" x14ac:dyDescent="0.25">
      <c r="A29" s="11" t="s">
        <v>270</v>
      </c>
      <c r="F29" s="5" t="s">
        <v>271</v>
      </c>
      <c r="K29" s="2" t="s">
        <v>272</v>
      </c>
      <c r="Q29" s="1" t="s">
        <v>273</v>
      </c>
    </row>
    <row r="30" spans="1:17" ht="111" customHeight="1" x14ac:dyDescent="0.25">
      <c r="A30" s="11" t="s">
        <v>274</v>
      </c>
      <c r="F30" s="5" t="s">
        <v>275</v>
      </c>
      <c r="K30" s="2" t="s">
        <v>276</v>
      </c>
      <c r="Q30" s="1" t="s">
        <v>277</v>
      </c>
    </row>
    <row r="31" spans="1:17" ht="111" customHeight="1" x14ac:dyDescent="0.25">
      <c r="A31" s="11" t="s">
        <v>278</v>
      </c>
      <c r="F31" s="5" t="s">
        <v>279</v>
      </c>
      <c r="K31" s="2" t="s">
        <v>280</v>
      </c>
      <c r="Q31" s="1" t="s">
        <v>281</v>
      </c>
    </row>
    <row r="32" spans="1:17" ht="111" customHeight="1" x14ac:dyDescent="0.25">
      <c r="A32" s="11" t="s">
        <v>282</v>
      </c>
      <c r="F32" s="5" t="s">
        <v>283</v>
      </c>
      <c r="K32" s="4" t="s">
        <v>95</v>
      </c>
      <c r="Q32" s="1" t="s">
        <v>284</v>
      </c>
    </row>
    <row r="33" spans="1:17" ht="111" customHeight="1" x14ac:dyDescent="0.25">
      <c r="A33" s="11" t="s">
        <v>285</v>
      </c>
      <c r="F33" s="5" t="s">
        <v>286</v>
      </c>
      <c r="K33" s="2" t="s">
        <v>287</v>
      </c>
      <c r="Q33" s="1" t="s">
        <v>288</v>
      </c>
    </row>
    <row r="34" spans="1:17" ht="111" customHeight="1" x14ac:dyDescent="0.25">
      <c r="A34" s="11" t="s">
        <v>289</v>
      </c>
      <c r="F34" s="5" t="s">
        <v>290</v>
      </c>
      <c r="K34" s="2" t="s">
        <v>291</v>
      </c>
      <c r="Q34" s="1" t="s">
        <v>292</v>
      </c>
    </row>
    <row r="35" spans="1:17" ht="111" customHeight="1" x14ac:dyDescent="0.25">
      <c r="A35" s="11" t="s">
        <v>293</v>
      </c>
      <c r="F35" s="5" t="s">
        <v>294</v>
      </c>
      <c r="K35" s="2" t="s">
        <v>295</v>
      </c>
      <c r="Q35" s="1" t="s">
        <v>296</v>
      </c>
    </row>
    <row r="36" spans="1:17" ht="111" customHeight="1" x14ac:dyDescent="0.25">
      <c r="A36" s="11" t="s">
        <v>297</v>
      </c>
      <c r="F36" s="5" t="s">
        <v>298</v>
      </c>
      <c r="K36" s="2" t="s">
        <v>299</v>
      </c>
      <c r="Q36" s="1" t="s">
        <v>300</v>
      </c>
    </row>
    <row r="37" spans="1:17" ht="111" customHeight="1" x14ac:dyDescent="0.25">
      <c r="A37" s="11" t="s">
        <v>301</v>
      </c>
      <c r="F37" s="5" t="s">
        <v>302</v>
      </c>
      <c r="K37" s="2" t="s">
        <v>303</v>
      </c>
      <c r="Q37" s="1" t="s">
        <v>304</v>
      </c>
    </row>
    <row r="38" spans="1:17" ht="111" customHeight="1" x14ac:dyDescent="0.25">
      <c r="A38" s="11" t="s">
        <v>305</v>
      </c>
      <c r="F38" s="5" t="s">
        <v>306</v>
      </c>
      <c r="K38" s="4" t="s">
        <v>106</v>
      </c>
      <c r="Q38" s="1" t="s">
        <v>307</v>
      </c>
    </row>
    <row r="39" spans="1:17" ht="111" customHeight="1" x14ac:dyDescent="0.25">
      <c r="A39" s="11" t="s">
        <v>308</v>
      </c>
      <c r="F39" s="5" t="s">
        <v>309</v>
      </c>
      <c r="K39" s="2" t="s">
        <v>310</v>
      </c>
      <c r="Q39" s="1" t="s">
        <v>311</v>
      </c>
    </row>
    <row r="40" spans="1:17" ht="156" x14ac:dyDescent="0.25">
      <c r="A40" s="11" t="s">
        <v>312</v>
      </c>
      <c r="F40" s="5" t="s">
        <v>313</v>
      </c>
      <c r="K40" s="2" t="s">
        <v>314</v>
      </c>
      <c r="Q40" s="1" t="s">
        <v>315</v>
      </c>
    </row>
    <row r="41" spans="1:17" ht="111" customHeight="1" x14ac:dyDescent="0.25">
      <c r="A41" s="11" t="s">
        <v>316</v>
      </c>
      <c r="F41" s="5" t="s">
        <v>317</v>
      </c>
      <c r="K41" s="2" t="s">
        <v>318</v>
      </c>
      <c r="Q41" s="1" t="s">
        <v>319</v>
      </c>
    </row>
    <row r="42" spans="1:17" ht="111" customHeight="1" x14ac:dyDescent="0.25">
      <c r="A42" s="4" t="s">
        <v>320</v>
      </c>
      <c r="F42" s="5" t="s">
        <v>321</v>
      </c>
      <c r="K42" s="2" t="s">
        <v>322</v>
      </c>
      <c r="Q42" s="1" t="s">
        <v>323</v>
      </c>
    </row>
    <row r="43" spans="1:17" ht="111" customHeight="1" x14ac:dyDescent="0.25">
      <c r="F43" s="5" t="s">
        <v>324</v>
      </c>
      <c r="K43" s="2" t="s">
        <v>325</v>
      </c>
      <c r="Q43" s="1" t="s">
        <v>326</v>
      </c>
    </row>
    <row r="44" spans="1:17" ht="111" customHeight="1" x14ac:dyDescent="0.25">
      <c r="F44" s="10" t="s">
        <v>327</v>
      </c>
      <c r="K44" s="2" t="s">
        <v>328</v>
      </c>
      <c r="Q44" s="1" t="s">
        <v>329</v>
      </c>
    </row>
    <row r="45" spans="1:17" ht="111" customHeight="1" x14ac:dyDescent="0.25">
      <c r="F45" s="10" t="s">
        <v>330</v>
      </c>
      <c r="K45" s="2" t="s">
        <v>331</v>
      </c>
      <c r="Q45" s="1" t="s">
        <v>332</v>
      </c>
    </row>
    <row r="46" spans="1:17" ht="111" customHeight="1" x14ac:dyDescent="0.25">
      <c r="F46" s="5" t="s">
        <v>333</v>
      </c>
      <c r="K46" s="2" t="s">
        <v>334</v>
      </c>
      <c r="Q46" s="1" t="s">
        <v>335</v>
      </c>
    </row>
    <row r="47" spans="1:17" ht="111" customHeight="1" x14ac:dyDescent="0.25">
      <c r="F47" s="4" t="s">
        <v>336</v>
      </c>
      <c r="K47" s="4" t="s">
        <v>337</v>
      </c>
    </row>
    <row r="48" spans="1:17" ht="111" customHeight="1" x14ac:dyDescent="0.25">
      <c r="F48" s="4" t="s">
        <v>338</v>
      </c>
      <c r="K48" s="2" t="s">
        <v>339</v>
      </c>
    </row>
    <row r="49" spans="11:11" ht="111" customHeight="1" x14ac:dyDescent="0.25">
      <c r="K49" s="2" t="s">
        <v>340</v>
      </c>
    </row>
    <row r="50" spans="11:11" ht="111" customHeight="1" x14ac:dyDescent="0.25">
      <c r="K50" s="2" t="s">
        <v>341</v>
      </c>
    </row>
    <row r="51" spans="11:11" ht="111" customHeight="1" x14ac:dyDescent="0.25">
      <c r="K51" s="2" t="s">
        <v>342</v>
      </c>
    </row>
    <row r="52" spans="11:11" ht="111" customHeight="1" x14ac:dyDescent="0.25">
      <c r="K52" s="2" t="s">
        <v>343</v>
      </c>
    </row>
    <row r="53" spans="11:11" ht="111" customHeight="1" x14ac:dyDescent="0.25">
      <c r="K53" s="2" t="s">
        <v>344</v>
      </c>
    </row>
    <row r="54" spans="11:11" ht="111" customHeight="1" x14ac:dyDescent="0.25">
      <c r="K54" s="4" t="s">
        <v>128</v>
      </c>
    </row>
    <row r="55" spans="11:11" ht="111" customHeight="1" x14ac:dyDescent="0.25">
      <c r="K55" s="2" t="s">
        <v>345</v>
      </c>
    </row>
    <row r="56" spans="11:11" ht="111" customHeight="1" x14ac:dyDescent="0.25">
      <c r="K56" s="2" t="s">
        <v>346</v>
      </c>
    </row>
    <row r="57" spans="11:11" ht="111" customHeight="1" x14ac:dyDescent="0.25">
      <c r="K57" s="2" t="s">
        <v>347</v>
      </c>
    </row>
    <row r="58" spans="11:11" ht="111" customHeight="1" x14ac:dyDescent="0.25">
      <c r="K58" s="2" t="s">
        <v>348</v>
      </c>
    </row>
    <row r="59" spans="11:11" ht="111" customHeight="1" x14ac:dyDescent="0.25">
      <c r="K59" s="2" t="s">
        <v>349</v>
      </c>
    </row>
    <row r="60" spans="11:11" ht="111" customHeight="1" x14ac:dyDescent="0.25">
      <c r="K60" s="2" t="s">
        <v>350</v>
      </c>
    </row>
    <row r="61" spans="11:11" ht="111" customHeight="1" x14ac:dyDescent="0.25">
      <c r="K61" s="2" t="s">
        <v>351</v>
      </c>
    </row>
    <row r="62" spans="11:11" ht="111" customHeight="1" x14ac:dyDescent="0.25">
      <c r="K62" s="2" t="s">
        <v>352</v>
      </c>
    </row>
    <row r="63" spans="11:11" ht="111" customHeight="1" x14ac:dyDescent="0.25">
      <c r="K63" s="2" t="s">
        <v>353</v>
      </c>
    </row>
    <row r="64" spans="11:11" ht="111" customHeight="1" x14ac:dyDescent="0.25">
      <c r="K64" s="2" t="s">
        <v>354</v>
      </c>
    </row>
    <row r="65" spans="11:11" ht="111" customHeight="1" x14ac:dyDescent="0.25">
      <c r="K65" s="2" t="s">
        <v>355</v>
      </c>
    </row>
    <row r="66" spans="11:11" ht="111" customHeight="1" x14ac:dyDescent="0.25">
      <c r="K66" s="4" t="s">
        <v>356</v>
      </c>
    </row>
    <row r="67" spans="11:11" ht="111" customHeight="1" x14ac:dyDescent="0.25">
      <c r="K67" s="2" t="s">
        <v>357</v>
      </c>
    </row>
    <row r="68" spans="11:11" ht="111" customHeight="1" x14ac:dyDescent="0.25">
      <c r="K68" s="2" t="s">
        <v>358</v>
      </c>
    </row>
    <row r="69" spans="11:11" ht="111" customHeight="1" x14ac:dyDescent="0.25">
      <c r="K69" s="2" t="s">
        <v>359</v>
      </c>
    </row>
    <row r="70" spans="11:11" ht="111" customHeight="1" x14ac:dyDescent="0.25">
      <c r="K70" s="2" t="s">
        <v>360</v>
      </c>
    </row>
    <row r="71" spans="11:11" ht="111" customHeight="1" x14ac:dyDescent="0.25">
      <c r="K71" s="2" t="s">
        <v>361</v>
      </c>
    </row>
    <row r="72" spans="11:11" ht="111" customHeight="1" x14ac:dyDescent="0.25">
      <c r="K72" s="2" t="s">
        <v>362</v>
      </c>
    </row>
    <row r="73" spans="11:11" ht="111" customHeight="1" x14ac:dyDescent="0.25">
      <c r="K73" s="2" t="s">
        <v>363</v>
      </c>
    </row>
    <row r="74" spans="11:11" ht="111" customHeight="1" x14ac:dyDescent="0.25">
      <c r="K74" s="4" t="s">
        <v>148</v>
      </c>
    </row>
    <row r="75" spans="11:11" ht="111" customHeight="1" x14ac:dyDescent="0.25">
      <c r="K75" s="2" t="s">
        <v>364</v>
      </c>
    </row>
    <row r="76" spans="11:11" ht="111" customHeight="1" x14ac:dyDescent="0.25">
      <c r="K76" s="2" t="s">
        <v>365</v>
      </c>
    </row>
    <row r="77" spans="11:11" ht="111" customHeight="1" x14ac:dyDescent="0.25">
      <c r="K77" s="2" t="s">
        <v>366</v>
      </c>
    </row>
    <row r="78" spans="11:11" ht="111" customHeight="1" x14ac:dyDescent="0.25">
      <c r="K78" s="2" t="s">
        <v>367</v>
      </c>
    </row>
    <row r="79" spans="11:11" ht="111" customHeight="1" x14ac:dyDescent="0.25">
      <c r="K79" s="4" t="s">
        <v>158</v>
      </c>
    </row>
    <row r="80" spans="11:11" ht="111" customHeight="1" x14ac:dyDescent="0.25">
      <c r="K80" s="2" t="s">
        <v>368</v>
      </c>
    </row>
    <row r="81" spans="11:11" ht="111" customHeight="1" x14ac:dyDescent="0.25">
      <c r="K81" s="2" t="s">
        <v>369</v>
      </c>
    </row>
    <row r="82" spans="11:11" ht="111" customHeight="1" x14ac:dyDescent="0.25">
      <c r="K82" s="2" t="s">
        <v>370</v>
      </c>
    </row>
    <row r="83" spans="11:11" ht="111" customHeight="1" x14ac:dyDescent="0.25">
      <c r="K83" s="4" t="s">
        <v>371</v>
      </c>
    </row>
    <row r="84" spans="11:11" ht="111" customHeight="1" x14ac:dyDescent="0.25">
      <c r="K84" s="2" t="s">
        <v>372</v>
      </c>
    </row>
    <row r="85" spans="11:11" ht="111" customHeight="1" x14ac:dyDescent="0.25">
      <c r="K85" s="2" t="s">
        <v>373</v>
      </c>
    </row>
    <row r="86" spans="11:11" ht="111" customHeight="1" x14ac:dyDescent="0.25">
      <c r="K86" s="2" t="s">
        <v>374</v>
      </c>
    </row>
    <row r="87" spans="11:11" ht="111" customHeight="1" x14ac:dyDescent="0.25">
      <c r="K87" s="2" t="s">
        <v>375</v>
      </c>
    </row>
    <row r="88" spans="11:11" ht="111" customHeight="1" x14ac:dyDescent="0.25">
      <c r="K88" s="4" t="s">
        <v>178</v>
      </c>
    </row>
    <row r="89" spans="11:11" ht="111" customHeight="1" x14ac:dyDescent="0.25">
      <c r="K89" s="2" t="s">
        <v>376</v>
      </c>
    </row>
    <row r="90" spans="11:11" ht="111" customHeight="1" x14ac:dyDescent="0.25">
      <c r="K90" s="2" t="s">
        <v>377</v>
      </c>
    </row>
    <row r="91" spans="11:11" ht="111" customHeight="1" x14ac:dyDescent="0.25">
      <c r="K91" s="2" t="s">
        <v>378</v>
      </c>
    </row>
    <row r="92" spans="11:11" ht="111" customHeight="1" x14ac:dyDescent="0.25">
      <c r="K92" s="2" t="s">
        <v>379</v>
      </c>
    </row>
    <row r="93" spans="11:11" ht="111" customHeight="1" x14ac:dyDescent="0.25">
      <c r="K93" s="2" t="s">
        <v>380</v>
      </c>
    </row>
    <row r="94" spans="11:11" ht="111" customHeight="1" x14ac:dyDescent="0.25">
      <c r="K94" s="4" t="s">
        <v>188</v>
      </c>
    </row>
    <row r="95" spans="11:11" ht="111" customHeight="1" x14ac:dyDescent="0.25">
      <c r="K95" s="2" t="s">
        <v>381</v>
      </c>
    </row>
    <row r="96" spans="11:11" ht="111" customHeight="1" x14ac:dyDescent="0.25">
      <c r="K96" s="2" t="s">
        <v>382</v>
      </c>
    </row>
    <row r="97" spans="11:11" ht="111" customHeight="1" x14ac:dyDescent="0.25">
      <c r="K97" s="2" t="s">
        <v>383</v>
      </c>
    </row>
    <row r="98" spans="11:11" ht="111" customHeight="1" x14ac:dyDescent="0.25">
      <c r="K98" s="2" t="s">
        <v>384</v>
      </c>
    </row>
    <row r="99" spans="11:11" ht="111" customHeight="1" x14ac:dyDescent="0.25">
      <c r="K99" s="2" t="s">
        <v>385</v>
      </c>
    </row>
    <row r="100" spans="11:11" ht="111" customHeight="1" x14ac:dyDescent="0.25">
      <c r="K100" s="4" t="s">
        <v>196</v>
      </c>
    </row>
    <row r="101" spans="11:11" ht="111" customHeight="1" x14ac:dyDescent="0.25">
      <c r="K101" s="2" t="s">
        <v>386</v>
      </c>
    </row>
    <row r="102" spans="11:11" ht="111" customHeight="1" x14ac:dyDescent="0.25">
      <c r="K102" s="2" t="s">
        <v>387</v>
      </c>
    </row>
    <row r="103" spans="11:11" ht="111" customHeight="1" x14ac:dyDescent="0.25">
      <c r="K103" s="2" t="s">
        <v>388</v>
      </c>
    </row>
    <row r="104" spans="11:11" ht="111" customHeight="1" x14ac:dyDescent="0.25">
      <c r="K104" s="2" t="s">
        <v>389</v>
      </c>
    </row>
    <row r="105" spans="11:11" ht="111" customHeight="1" x14ac:dyDescent="0.25">
      <c r="K105" s="4" t="s">
        <v>204</v>
      </c>
    </row>
    <row r="106" spans="11:11" ht="111" customHeight="1" x14ac:dyDescent="0.25">
      <c r="K106" s="2" t="s">
        <v>390</v>
      </c>
    </row>
    <row r="107" spans="11:11" ht="111" customHeight="1" x14ac:dyDescent="0.25">
      <c r="K107" s="2" t="s">
        <v>391</v>
      </c>
    </row>
    <row r="108" spans="11:11" ht="111" customHeight="1" x14ac:dyDescent="0.25">
      <c r="K108" s="2" t="s">
        <v>392</v>
      </c>
    </row>
    <row r="109" spans="11:11" ht="111" customHeight="1" x14ac:dyDescent="0.25">
      <c r="K109" s="2" t="s">
        <v>393</v>
      </c>
    </row>
    <row r="110" spans="11:11" ht="111" customHeight="1" x14ac:dyDescent="0.25">
      <c r="K110" s="2" t="s">
        <v>394</v>
      </c>
    </row>
    <row r="111" spans="11:11" ht="111" customHeight="1" x14ac:dyDescent="0.25">
      <c r="K111" s="2" t="s">
        <v>395</v>
      </c>
    </row>
    <row r="112" spans="11:11" ht="111" customHeight="1" x14ac:dyDescent="0.25">
      <c r="K112" s="2" t="s">
        <v>396</v>
      </c>
    </row>
    <row r="113" spans="11:11" ht="111" customHeight="1" x14ac:dyDescent="0.25">
      <c r="K113" s="4" t="s">
        <v>213</v>
      </c>
    </row>
    <row r="114" spans="11:11" ht="111" customHeight="1" x14ac:dyDescent="0.25">
      <c r="K114" s="2" t="s">
        <v>397</v>
      </c>
    </row>
    <row r="115" spans="11:11" ht="111" customHeight="1" x14ac:dyDescent="0.25">
      <c r="K115" s="2" t="s">
        <v>398</v>
      </c>
    </row>
    <row r="116" spans="11:11" ht="111" customHeight="1" x14ac:dyDescent="0.25">
      <c r="K116" s="2" t="s">
        <v>399</v>
      </c>
    </row>
    <row r="117" spans="11:11" ht="111" customHeight="1" x14ac:dyDescent="0.25">
      <c r="K117" s="2" t="s">
        <v>400</v>
      </c>
    </row>
    <row r="118" spans="11:11" ht="111" customHeight="1" x14ac:dyDescent="0.25">
      <c r="K118" s="2" t="s">
        <v>401</v>
      </c>
    </row>
    <row r="119" spans="11:11" ht="111" customHeight="1" x14ac:dyDescent="0.25">
      <c r="K119" s="4" t="s">
        <v>402</v>
      </c>
    </row>
    <row r="120" spans="11:11" ht="111" customHeight="1" x14ac:dyDescent="0.25">
      <c r="K120" s="4" t="s">
        <v>403</v>
      </c>
    </row>
  </sheetData>
  <autoFilter ref="A1:Q120" xr:uid="{00000000-0001-0000-0000-000000000000}"/>
  <dataValidations count="2">
    <dataValidation type="list" allowBlank="1" showInputMessage="1" showErrorMessage="1" sqref="B1" xr:uid="{00000000-0002-0000-0000-000000000000}">
      <formula1>$B$2:$B$5</formula1>
    </dataValidation>
    <dataValidation type="list" allowBlank="1" showInputMessage="1" showErrorMessage="1" sqref="A1" xr:uid="{00000000-0002-0000-0000-000001000000}">
      <formula1>$A$2:$A$12</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A1842-AE0E-4D11-A5AF-A72E10BBBAF5}">
  <sheetPr>
    <tabColor theme="5" tint="0.59999389629810485"/>
  </sheetPr>
  <dimension ref="A1"/>
  <sheetViews>
    <sheetView showGridLines="0" tabSelected="1" workbookViewId="0">
      <selection activeCell="B5" sqref="B5"/>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C69C8-1ABD-49ED-A68C-2878048DEEFE}">
  <dimension ref="A1:L120"/>
  <sheetViews>
    <sheetView showGridLines="0" zoomScale="50" zoomScaleNormal="50" workbookViewId="0">
      <selection activeCell="O58" sqref="O58"/>
    </sheetView>
  </sheetViews>
  <sheetFormatPr baseColWidth="10" defaultColWidth="11.42578125" defaultRowHeight="18.75" x14ac:dyDescent="0.3"/>
  <cols>
    <col min="1" max="1" width="3.140625" style="58" customWidth="1"/>
    <col min="2" max="2" width="17.140625" style="59" customWidth="1"/>
    <col min="3" max="3" width="53.42578125" style="60" customWidth="1"/>
    <col min="4" max="4" width="66" style="60" customWidth="1"/>
    <col min="5" max="5" width="14.5703125" style="59" bestFit="1" customWidth="1"/>
    <col min="6" max="6" width="53.7109375" style="60" customWidth="1"/>
    <col min="7" max="7" width="25.42578125" style="59" customWidth="1"/>
    <col min="8" max="8" width="16.42578125" style="59" bestFit="1" customWidth="1"/>
    <col min="9" max="9" width="26.28515625" style="59" customWidth="1"/>
    <col min="10" max="10" width="22.5703125" style="61" bestFit="1" customWidth="1"/>
    <col min="11" max="12" width="16.28515625" style="59" bestFit="1" customWidth="1"/>
    <col min="13" max="16384" width="11.42578125" style="59"/>
  </cols>
  <sheetData>
    <row r="1" spans="1:12" ht="39.75" customHeight="1" x14ac:dyDescent="0.3">
      <c r="J1"/>
    </row>
    <row r="2" spans="1:12" customFormat="1" ht="27" customHeight="1" x14ac:dyDescent="0.3">
      <c r="A2" s="58"/>
      <c r="B2" s="812"/>
      <c r="C2" s="813" t="s">
        <v>404</v>
      </c>
      <c r="D2" s="814"/>
      <c r="E2" s="814"/>
      <c r="F2" s="814"/>
      <c r="G2" s="814"/>
      <c r="H2" s="814"/>
      <c r="I2" s="814"/>
      <c r="J2" s="814"/>
    </row>
    <row r="3" spans="1:12" customFormat="1" ht="27" customHeight="1" x14ac:dyDescent="0.3">
      <c r="A3" s="58"/>
      <c r="B3" s="812"/>
      <c r="C3" s="813"/>
      <c r="D3" s="814"/>
      <c r="E3" s="814"/>
      <c r="F3" s="814"/>
      <c r="G3" s="814"/>
      <c r="H3" s="814"/>
      <c r="I3" s="814"/>
      <c r="J3" s="814"/>
    </row>
    <row r="4" spans="1:12" customFormat="1" ht="27" customHeight="1" x14ac:dyDescent="0.3">
      <c r="A4" s="58"/>
      <c r="B4" s="812"/>
      <c r="C4" s="813"/>
      <c r="D4" s="814"/>
      <c r="E4" s="814"/>
      <c r="F4" s="814"/>
      <c r="G4" s="814"/>
      <c r="H4" s="814"/>
      <c r="I4" s="814"/>
      <c r="J4" s="814"/>
    </row>
    <row r="5" spans="1:12" customFormat="1" ht="27" customHeight="1" x14ac:dyDescent="0.3">
      <c r="A5" s="58"/>
      <c r="B5" s="812"/>
      <c r="C5" s="813"/>
      <c r="D5" s="814"/>
      <c r="E5" s="814"/>
      <c r="F5" s="814"/>
      <c r="G5" s="814"/>
      <c r="H5" s="814"/>
      <c r="I5" s="814"/>
      <c r="J5" s="814"/>
    </row>
    <row r="6" spans="1:12" x14ac:dyDescent="0.3">
      <c r="J6"/>
    </row>
    <row r="7" spans="1:12" ht="52.5" customHeight="1" thickBot="1" x14ac:dyDescent="0.35">
      <c r="B7" s="66" t="s">
        <v>405</v>
      </c>
      <c r="C7" s="66" t="s">
        <v>406</v>
      </c>
      <c r="D7" s="66" t="s">
        <v>407</v>
      </c>
      <c r="E7" s="66" t="s">
        <v>408</v>
      </c>
      <c r="F7" s="66" t="s">
        <v>409</v>
      </c>
      <c r="G7" s="66" t="s">
        <v>410</v>
      </c>
      <c r="H7" s="66" t="s">
        <v>411</v>
      </c>
      <c r="I7" s="66" t="s">
        <v>412</v>
      </c>
      <c r="J7" s="66" t="s">
        <v>413</v>
      </c>
      <c r="K7" s="66" t="s">
        <v>3375</v>
      </c>
      <c r="L7" s="66" t="s">
        <v>3376</v>
      </c>
    </row>
    <row r="8" spans="1:12" ht="59.25" hidden="1" thickBot="1" x14ac:dyDescent="0.35">
      <c r="A8" s="67"/>
      <c r="B8" s="345">
        <v>7564</v>
      </c>
      <c r="C8" s="346" t="s">
        <v>27</v>
      </c>
      <c r="D8" s="346" t="s">
        <v>415</v>
      </c>
      <c r="E8" s="551">
        <v>1</v>
      </c>
      <c r="F8" s="346" t="s">
        <v>416</v>
      </c>
      <c r="G8" s="347" t="s">
        <v>417</v>
      </c>
      <c r="H8" s="347" t="s">
        <v>60</v>
      </c>
      <c r="I8" s="348">
        <v>1</v>
      </c>
      <c r="J8" s="128" t="s">
        <v>418</v>
      </c>
      <c r="K8" s="556">
        <v>0.12520000000000001</v>
      </c>
      <c r="L8" s="557">
        <v>0.23</v>
      </c>
    </row>
    <row r="9" spans="1:12" ht="45" hidden="1" thickBot="1" x14ac:dyDescent="0.35">
      <c r="B9" s="349">
        <v>7564</v>
      </c>
      <c r="C9" s="350" t="s">
        <v>27</v>
      </c>
      <c r="D9" s="350" t="s">
        <v>415</v>
      </c>
      <c r="E9" s="552">
        <v>2</v>
      </c>
      <c r="F9" s="350" t="s">
        <v>419</v>
      </c>
      <c r="G9" s="351" t="s">
        <v>417</v>
      </c>
      <c r="H9" s="351" t="s">
        <v>60</v>
      </c>
      <c r="I9" s="352">
        <v>1</v>
      </c>
      <c r="J9" s="129">
        <v>0.85</v>
      </c>
      <c r="K9" s="558">
        <v>0.88</v>
      </c>
      <c r="L9" s="558">
        <v>0.85499999999999998</v>
      </c>
    </row>
    <row r="10" spans="1:12" ht="50.1" hidden="1" customHeight="1" thickBot="1" x14ac:dyDescent="0.35">
      <c r="B10" s="345">
        <v>7565</v>
      </c>
      <c r="C10" s="346" t="s">
        <v>71</v>
      </c>
      <c r="D10" s="346" t="s">
        <v>420</v>
      </c>
      <c r="E10" s="551">
        <v>1</v>
      </c>
      <c r="F10" s="346" t="s">
        <v>421</v>
      </c>
      <c r="G10" s="347" t="s">
        <v>422</v>
      </c>
      <c r="H10" s="347" t="s">
        <v>45</v>
      </c>
      <c r="I10" s="348">
        <v>3</v>
      </c>
      <c r="J10" s="130">
        <v>1</v>
      </c>
      <c r="K10" s="559">
        <v>0</v>
      </c>
      <c r="L10" s="560">
        <v>0</v>
      </c>
    </row>
    <row r="11" spans="1:12" ht="50.1" hidden="1" customHeight="1" thickBot="1" x14ac:dyDescent="0.35">
      <c r="B11" s="349">
        <v>7565</v>
      </c>
      <c r="C11" s="350" t="s">
        <v>71</v>
      </c>
      <c r="D11" s="350" t="s">
        <v>420</v>
      </c>
      <c r="E11" s="552">
        <v>2</v>
      </c>
      <c r="F11" s="350" t="s">
        <v>424</v>
      </c>
      <c r="G11" s="351" t="s">
        <v>422</v>
      </c>
      <c r="H11" s="351" t="s">
        <v>45</v>
      </c>
      <c r="I11" s="353">
        <v>1</v>
      </c>
      <c r="J11" s="130">
        <v>0</v>
      </c>
      <c r="K11" s="559">
        <v>0</v>
      </c>
      <c r="L11" s="560">
        <v>0</v>
      </c>
    </row>
    <row r="12" spans="1:12" ht="50.1" hidden="1" customHeight="1" thickBot="1" x14ac:dyDescent="0.35">
      <c r="B12" s="345">
        <v>7565</v>
      </c>
      <c r="C12" s="346" t="s">
        <v>71</v>
      </c>
      <c r="D12" s="346" t="s">
        <v>420</v>
      </c>
      <c r="E12" s="551">
        <v>3</v>
      </c>
      <c r="F12" s="346" t="s">
        <v>425</v>
      </c>
      <c r="G12" s="347" t="s">
        <v>422</v>
      </c>
      <c r="H12" s="347" t="s">
        <v>45</v>
      </c>
      <c r="I12" s="348">
        <v>6</v>
      </c>
      <c r="J12" s="130">
        <v>0</v>
      </c>
      <c r="K12" s="559">
        <v>0</v>
      </c>
      <c r="L12" s="560">
        <v>0</v>
      </c>
    </row>
    <row r="13" spans="1:12" ht="50.1" hidden="1" customHeight="1" thickBot="1" x14ac:dyDescent="0.35">
      <c r="B13" s="349">
        <v>7565</v>
      </c>
      <c r="C13" s="350" t="s">
        <v>71</v>
      </c>
      <c r="D13" s="350" t="s">
        <v>420</v>
      </c>
      <c r="E13" s="552">
        <v>4</v>
      </c>
      <c r="F13" s="350" t="s">
        <v>426</v>
      </c>
      <c r="G13" s="351" t="s">
        <v>422</v>
      </c>
      <c r="H13" s="351" t="s">
        <v>45</v>
      </c>
      <c r="I13" s="353">
        <v>1</v>
      </c>
      <c r="J13" s="130">
        <v>0</v>
      </c>
      <c r="K13" s="559">
        <v>0</v>
      </c>
      <c r="L13" s="560">
        <v>0</v>
      </c>
    </row>
    <row r="14" spans="1:12" ht="50.1" hidden="1" customHeight="1" thickBot="1" x14ac:dyDescent="0.35">
      <c r="B14" s="345">
        <v>7565</v>
      </c>
      <c r="C14" s="346" t="s">
        <v>71</v>
      </c>
      <c r="D14" s="346" t="s">
        <v>420</v>
      </c>
      <c r="E14" s="551">
        <v>5</v>
      </c>
      <c r="F14" s="346" t="s">
        <v>427</v>
      </c>
      <c r="G14" s="347" t="s">
        <v>422</v>
      </c>
      <c r="H14" s="347" t="s">
        <v>45</v>
      </c>
      <c r="I14" s="348">
        <v>6</v>
      </c>
      <c r="J14" s="130">
        <v>1</v>
      </c>
      <c r="K14" s="559">
        <v>0</v>
      </c>
      <c r="L14" s="560">
        <v>0</v>
      </c>
    </row>
    <row r="15" spans="1:12" ht="96" hidden="1" customHeight="1" thickBot="1" x14ac:dyDescent="0.35">
      <c r="B15" s="349">
        <v>7565</v>
      </c>
      <c r="C15" s="350" t="s">
        <v>71</v>
      </c>
      <c r="D15" s="350" t="s">
        <v>420</v>
      </c>
      <c r="E15" s="552">
        <v>6</v>
      </c>
      <c r="F15" s="350" t="s">
        <v>428</v>
      </c>
      <c r="G15" s="351" t="s">
        <v>422</v>
      </c>
      <c r="H15" s="354" t="s">
        <v>30</v>
      </c>
      <c r="I15" s="352">
        <v>1</v>
      </c>
      <c r="J15" s="129">
        <v>1</v>
      </c>
      <c r="K15" s="559">
        <v>0</v>
      </c>
      <c r="L15" s="560">
        <v>0</v>
      </c>
    </row>
    <row r="16" spans="1:12" ht="50.1" hidden="1" customHeight="1" thickBot="1" x14ac:dyDescent="0.35">
      <c r="B16" s="345">
        <v>7565</v>
      </c>
      <c r="C16" s="346" t="s">
        <v>71</v>
      </c>
      <c r="D16" s="346" t="s">
        <v>420</v>
      </c>
      <c r="E16" s="551">
        <v>7</v>
      </c>
      <c r="F16" s="346" t="s">
        <v>429</v>
      </c>
      <c r="G16" s="347" t="s">
        <v>422</v>
      </c>
      <c r="H16" s="347" t="s">
        <v>30</v>
      </c>
      <c r="I16" s="355">
        <v>0.6</v>
      </c>
      <c r="J16" s="129">
        <v>0.6</v>
      </c>
      <c r="K16" s="559">
        <v>0</v>
      </c>
      <c r="L16" s="560">
        <v>0</v>
      </c>
    </row>
    <row r="17" spans="2:12" ht="50.1" hidden="1" customHeight="1" thickBot="1" x14ac:dyDescent="0.35">
      <c r="B17" s="349">
        <v>7565</v>
      </c>
      <c r="C17" s="350" t="s">
        <v>71</v>
      </c>
      <c r="D17" s="350" t="s">
        <v>420</v>
      </c>
      <c r="E17" s="552">
        <v>8</v>
      </c>
      <c r="F17" s="350" t="s">
        <v>430</v>
      </c>
      <c r="G17" s="351" t="s">
        <v>422</v>
      </c>
      <c r="H17" s="351" t="s">
        <v>45</v>
      </c>
      <c r="I17" s="352">
        <v>1</v>
      </c>
      <c r="J17" s="129">
        <v>0.25</v>
      </c>
      <c r="K17" s="559">
        <v>0</v>
      </c>
      <c r="L17" s="561">
        <v>0.25</v>
      </c>
    </row>
    <row r="18" spans="2:12" ht="50.1" hidden="1" customHeight="1" thickBot="1" x14ac:dyDescent="0.35">
      <c r="B18" s="345">
        <v>7565</v>
      </c>
      <c r="C18" s="346" t="s">
        <v>71</v>
      </c>
      <c r="D18" s="346" t="s">
        <v>420</v>
      </c>
      <c r="E18" s="551">
        <v>9</v>
      </c>
      <c r="F18" s="346" t="s">
        <v>431</v>
      </c>
      <c r="G18" s="347" t="s">
        <v>422</v>
      </c>
      <c r="H18" s="347" t="s">
        <v>45</v>
      </c>
      <c r="I18" s="348">
        <v>10</v>
      </c>
      <c r="J18" s="130">
        <v>3</v>
      </c>
      <c r="K18" s="559">
        <v>0</v>
      </c>
      <c r="L18" s="560">
        <v>0</v>
      </c>
    </row>
    <row r="19" spans="2:12" ht="69.75" hidden="1" customHeight="1" thickBot="1" x14ac:dyDescent="0.35">
      <c r="B19" s="349">
        <v>7565</v>
      </c>
      <c r="C19" s="350" t="s">
        <v>71</v>
      </c>
      <c r="D19" s="350" t="s">
        <v>420</v>
      </c>
      <c r="E19" s="552">
        <v>11</v>
      </c>
      <c r="F19" s="350" t="s">
        <v>432</v>
      </c>
      <c r="G19" s="351" t="s">
        <v>422</v>
      </c>
      <c r="H19" s="351" t="s">
        <v>45</v>
      </c>
      <c r="I19" s="352">
        <v>1</v>
      </c>
      <c r="J19" s="129">
        <v>0.5</v>
      </c>
      <c r="K19" s="559">
        <v>0</v>
      </c>
      <c r="L19" s="560">
        <v>0</v>
      </c>
    </row>
    <row r="20" spans="2:12" ht="50.1" hidden="1" customHeight="1" thickBot="1" x14ac:dyDescent="0.35">
      <c r="B20" s="345">
        <v>7565</v>
      </c>
      <c r="C20" s="346" t="s">
        <v>71</v>
      </c>
      <c r="D20" s="346" t="s">
        <v>420</v>
      </c>
      <c r="E20" s="551">
        <v>12</v>
      </c>
      <c r="F20" s="346" t="s">
        <v>433</v>
      </c>
      <c r="G20" s="347" t="s">
        <v>422</v>
      </c>
      <c r="H20" s="347" t="s">
        <v>45</v>
      </c>
      <c r="I20" s="355">
        <v>1</v>
      </c>
      <c r="J20" s="129">
        <v>0.66</v>
      </c>
      <c r="K20" s="559">
        <v>0</v>
      </c>
      <c r="L20" s="560">
        <v>0</v>
      </c>
    </row>
    <row r="21" spans="2:12" ht="50.1" hidden="1" customHeight="1" x14ac:dyDescent="0.3">
      <c r="B21" s="349">
        <v>7730</v>
      </c>
      <c r="C21" s="350" t="s">
        <v>56</v>
      </c>
      <c r="D21" s="350" t="s">
        <v>434</v>
      </c>
      <c r="E21" s="552">
        <v>1</v>
      </c>
      <c r="F21" s="350" t="s">
        <v>435</v>
      </c>
      <c r="G21" s="351" t="s">
        <v>417</v>
      </c>
      <c r="H21" s="351" t="s">
        <v>45</v>
      </c>
      <c r="I21" s="353">
        <v>1</v>
      </c>
      <c r="J21" s="130" t="s">
        <v>436</v>
      </c>
      <c r="K21" s="562">
        <v>2.8000000000000001E-2</v>
      </c>
      <c r="L21" s="563">
        <v>0.08</v>
      </c>
    </row>
    <row r="22" spans="2:12" ht="50.1" hidden="1" customHeight="1" x14ac:dyDescent="0.3">
      <c r="B22" s="345">
        <v>7730</v>
      </c>
      <c r="C22" s="346" t="s">
        <v>56</v>
      </c>
      <c r="D22" s="346" t="s">
        <v>434</v>
      </c>
      <c r="E22" s="551">
        <v>2</v>
      </c>
      <c r="F22" s="346" t="s">
        <v>438</v>
      </c>
      <c r="G22" s="347" t="s">
        <v>439</v>
      </c>
      <c r="H22" s="347" t="s">
        <v>45</v>
      </c>
      <c r="I22" s="348">
        <v>16</v>
      </c>
      <c r="J22" s="130">
        <v>4</v>
      </c>
      <c r="K22" s="564">
        <v>0</v>
      </c>
      <c r="L22" s="565">
        <v>2</v>
      </c>
    </row>
    <row r="23" spans="2:12" ht="50.1" hidden="1" customHeight="1" thickBot="1" x14ac:dyDescent="0.35">
      <c r="B23" s="349">
        <v>7730</v>
      </c>
      <c r="C23" s="350" t="s">
        <v>56</v>
      </c>
      <c r="D23" s="350" t="s">
        <v>434</v>
      </c>
      <c r="E23" s="552">
        <v>3</v>
      </c>
      <c r="F23" s="350" t="s">
        <v>440</v>
      </c>
      <c r="G23" s="351" t="s">
        <v>417</v>
      </c>
      <c r="H23" s="351" t="s">
        <v>45</v>
      </c>
      <c r="I23" s="356">
        <v>65.150999999999996</v>
      </c>
      <c r="J23" s="130">
        <v>13111</v>
      </c>
      <c r="K23" s="566">
        <v>5716</v>
      </c>
      <c r="L23" s="566">
        <v>7023</v>
      </c>
    </row>
    <row r="24" spans="2:12" ht="50.1" hidden="1" customHeight="1" x14ac:dyDescent="0.3">
      <c r="B24" s="345">
        <v>7733</v>
      </c>
      <c r="C24" s="346" t="s">
        <v>70</v>
      </c>
      <c r="D24" s="346" t="s">
        <v>441</v>
      </c>
      <c r="E24" s="551">
        <v>1</v>
      </c>
      <c r="F24" s="346" t="s">
        <v>442</v>
      </c>
      <c r="G24" s="347" t="s">
        <v>417</v>
      </c>
      <c r="H24" s="347" t="s">
        <v>60</v>
      </c>
      <c r="I24" s="357">
        <v>0.43</v>
      </c>
      <c r="J24" s="129">
        <v>0.25</v>
      </c>
      <c r="K24" s="567">
        <v>0.19600000000000001</v>
      </c>
      <c r="L24" s="568">
        <v>0.223</v>
      </c>
    </row>
    <row r="25" spans="2:12" ht="50.1" hidden="1" customHeight="1" x14ac:dyDescent="0.3">
      <c r="B25" s="349">
        <v>7733</v>
      </c>
      <c r="C25" s="350" t="s">
        <v>70</v>
      </c>
      <c r="D25" s="350" t="s">
        <v>441</v>
      </c>
      <c r="E25" s="552">
        <v>2</v>
      </c>
      <c r="F25" s="350" t="s">
        <v>443</v>
      </c>
      <c r="G25" s="351" t="s">
        <v>417</v>
      </c>
      <c r="H25" s="351" t="s">
        <v>30</v>
      </c>
      <c r="I25" s="358">
        <v>1</v>
      </c>
      <c r="J25" s="129">
        <v>1</v>
      </c>
      <c r="K25" s="568">
        <v>0.1346</v>
      </c>
      <c r="L25" s="569">
        <v>0.4</v>
      </c>
    </row>
    <row r="26" spans="2:12" ht="50.1" hidden="1" customHeight="1" x14ac:dyDescent="0.3">
      <c r="B26" s="345">
        <v>7733</v>
      </c>
      <c r="C26" s="346" t="s">
        <v>70</v>
      </c>
      <c r="D26" s="346" t="s">
        <v>441</v>
      </c>
      <c r="E26" s="551">
        <v>3</v>
      </c>
      <c r="F26" s="346" t="s">
        <v>444</v>
      </c>
      <c r="G26" s="347" t="s">
        <v>417</v>
      </c>
      <c r="H26" s="347" t="s">
        <v>30</v>
      </c>
      <c r="I26" s="358">
        <v>1</v>
      </c>
      <c r="J26" s="129">
        <v>1</v>
      </c>
      <c r="K26" s="568">
        <v>0.20250000000000001</v>
      </c>
      <c r="L26" s="568">
        <v>0.41499999999999998</v>
      </c>
    </row>
    <row r="27" spans="2:12" ht="50.1" hidden="1" customHeight="1" thickBot="1" x14ac:dyDescent="0.35">
      <c r="B27" s="349">
        <v>7733</v>
      </c>
      <c r="C27" s="350" t="s">
        <v>70</v>
      </c>
      <c r="D27" s="350" t="s">
        <v>441</v>
      </c>
      <c r="E27" s="552">
        <v>4</v>
      </c>
      <c r="F27" s="350" t="s">
        <v>445</v>
      </c>
      <c r="G27" s="351" t="s">
        <v>417</v>
      </c>
      <c r="H27" s="351" t="s">
        <v>30</v>
      </c>
      <c r="I27" s="358">
        <v>1</v>
      </c>
      <c r="J27" s="129">
        <v>1</v>
      </c>
      <c r="K27" s="570">
        <v>6.3799999999999996E-2</v>
      </c>
      <c r="L27" s="568">
        <v>0.31530000000000002</v>
      </c>
    </row>
    <row r="28" spans="2:12" ht="50.1" hidden="1" customHeight="1" x14ac:dyDescent="0.3">
      <c r="B28" s="345">
        <v>7735</v>
      </c>
      <c r="C28" s="346" t="s">
        <v>83</v>
      </c>
      <c r="D28" s="346" t="s">
        <v>446</v>
      </c>
      <c r="E28" s="551">
        <v>1</v>
      </c>
      <c r="F28" s="346" t="s">
        <v>447</v>
      </c>
      <c r="G28" s="347" t="s">
        <v>417</v>
      </c>
      <c r="H28" s="347" t="s">
        <v>45</v>
      </c>
      <c r="I28" s="348">
        <v>1</v>
      </c>
      <c r="J28" s="130" t="s">
        <v>448</v>
      </c>
      <c r="K28" s="571">
        <v>6.1499999999999999E-2</v>
      </c>
      <c r="L28" s="564">
        <v>0.15</v>
      </c>
    </row>
    <row r="29" spans="2:12" ht="50.1" hidden="1" customHeight="1" x14ac:dyDescent="0.3">
      <c r="B29" s="349">
        <v>7735</v>
      </c>
      <c r="C29" s="350" t="s">
        <v>83</v>
      </c>
      <c r="D29" s="350" t="s">
        <v>446</v>
      </c>
      <c r="E29" s="552">
        <v>2</v>
      </c>
      <c r="F29" s="350" t="s">
        <v>449</v>
      </c>
      <c r="G29" s="351" t="s">
        <v>450</v>
      </c>
      <c r="H29" s="351" t="s">
        <v>60</v>
      </c>
      <c r="I29" s="353">
        <v>100</v>
      </c>
      <c r="J29" s="130">
        <v>60</v>
      </c>
      <c r="K29" s="564">
        <v>35</v>
      </c>
      <c r="L29" s="564">
        <v>35</v>
      </c>
    </row>
    <row r="30" spans="2:12" ht="50.1" hidden="1" customHeight="1" x14ac:dyDescent="0.3">
      <c r="B30" s="345">
        <v>7735</v>
      </c>
      <c r="C30" s="346" t="s">
        <v>83</v>
      </c>
      <c r="D30" s="346" t="s">
        <v>446</v>
      </c>
      <c r="E30" s="551">
        <v>3</v>
      </c>
      <c r="F30" s="346" t="s">
        <v>451</v>
      </c>
      <c r="G30" s="347" t="s">
        <v>417</v>
      </c>
      <c r="H30" s="347" t="s">
        <v>45</v>
      </c>
      <c r="I30" s="348">
        <v>1</v>
      </c>
      <c r="J30" s="130" t="s">
        <v>448</v>
      </c>
      <c r="K30" s="564">
        <v>1.8749999999999999E-2</v>
      </c>
      <c r="L30" s="564">
        <v>0.12225</v>
      </c>
    </row>
    <row r="31" spans="2:12" ht="50.1" hidden="1" customHeight="1" x14ac:dyDescent="0.3">
      <c r="B31" s="349">
        <v>7735</v>
      </c>
      <c r="C31" s="350" t="s">
        <v>83</v>
      </c>
      <c r="D31" s="350" t="s">
        <v>446</v>
      </c>
      <c r="E31" s="552">
        <v>4</v>
      </c>
      <c r="F31" s="359" t="s">
        <v>452</v>
      </c>
      <c r="G31" s="351" t="s">
        <v>417</v>
      </c>
      <c r="H31" s="351" t="s">
        <v>45</v>
      </c>
      <c r="I31" s="353">
        <v>280000</v>
      </c>
      <c r="J31" s="130">
        <v>68976</v>
      </c>
      <c r="K31" s="572">
        <v>17394</v>
      </c>
      <c r="L31" s="564">
        <v>46689</v>
      </c>
    </row>
    <row r="32" spans="2:12" ht="70.5" hidden="1" customHeight="1" thickBot="1" x14ac:dyDescent="0.35">
      <c r="B32" s="345">
        <v>7735</v>
      </c>
      <c r="C32" s="346" t="s">
        <v>83</v>
      </c>
      <c r="D32" s="346" t="s">
        <v>446</v>
      </c>
      <c r="E32" s="551">
        <v>5</v>
      </c>
      <c r="F32" s="346" t="s">
        <v>453</v>
      </c>
      <c r="G32" s="347" t="s">
        <v>417</v>
      </c>
      <c r="H32" s="347" t="s">
        <v>30</v>
      </c>
      <c r="I32" s="348">
        <v>20</v>
      </c>
      <c r="J32" s="130">
        <v>20</v>
      </c>
      <c r="K32" s="573">
        <v>20</v>
      </c>
      <c r="L32" s="573">
        <v>20</v>
      </c>
    </row>
    <row r="33" spans="2:12" ht="50.1" hidden="1" customHeight="1" x14ac:dyDescent="0.3">
      <c r="B33" s="349">
        <v>7740</v>
      </c>
      <c r="C33" s="350" t="s">
        <v>95</v>
      </c>
      <c r="D33" s="350" t="s">
        <v>454</v>
      </c>
      <c r="E33" s="552">
        <v>1</v>
      </c>
      <c r="F33" s="350" t="s">
        <v>455</v>
      </c>
      <c r="G33" s="351" t="s">
        <v>417</v>
      </c>
      <c r="H33" s="351" t="s">
        <v>45</v>
      </c>
      <c r="I33" s="353">
        <v>1</v>
      </c>
      <c r="J33" s="130" t="s">
        <v>456</v>
      </c>
      <c r="K33" s="563">
        <v>5.5199999999999999E-2</v>
      </c>
      <c r="L33" s="574">
        <v>0.13</v>
      </c>
    </row>
    <row r="34" spans="2:12" ht="50.1" hidden="1" customHeight="1" x14ac:dyDescent="0.3">
      <c r="B34" s="345">
        <v>7740</v>
      </c>
      <c r="C34" s="346" t="s">
        <v>95</v>
      </c>
      <c r="D34" s="346" t="s">
        <v>454</v>
      </c>
      <c r="E34" s="551">
        <v>2</v>
      </c>
      <c r="F34" s="346" t="s">
        <v>457</v>
      </c>
      <c r="G34" s="347" t="s">
        <v>417</v>
      </c>
      <c r="H34" s="347" t="s">
        <v>45</v>
      </c>
      <c r="I34" s="348">
        <v>1</v>
      </c>
      <c r="J34" s="130" t="s">
        <v>456</v>
      </c>
      <c r="K34" s="564">
        <v>6.3399999999999998E-2</v>
      </c>
      <c r="L34" s="564">
        <v>0.13</v>
      </c>
    </row>
    <row r="35" spans="2:12" ht="50.1" hidden="1" customHeight="1" x14ac:dyDescent="0.3">
      <c r="B35" s="349">
        <v>7740</v>
      </c>
      <c r="C35" s="350" t="s">
        <v>95</v>
      </c>
      <c r="D35" s="350" t="s">
        <v>454</v>
      </c>
      <c r="E35" s="552">
        <v>3</v>
      </c>
      <c r="F35" s="360" t="s">
        <v>458</v>
      </c>
      <c r="G35" s="351" t="s">
        <v>417</v>
      </c>
      <c r="H35" s="351" t="s">
        <v>45</v>
      </c>
      <c r="I35" s="353">
        <v>19720</v>
      </c>
      <c r="J35" s="130">
        <v>13225</v>
      </c>
      <c r="K35" s="572">
        <v>4035</v>
      </c>
      <c r="L35" s="572">
        <v>8998</v>
      </c>
    </row>
    <row r="36" spans="2:12" ht="50.1" hidden="1" customHeight="1" x14ac:dyDescent="0.3">
      <c r="B36" s="345">
        <v>7740</v>
      </c>
      <c r="C36" s="346" t="s">
        <v>95</v>
      </c>
      <c r="D36" s="346" t="s">
        <v>454</v>
      </c>
      <c r="E36" s="551">
        <v>4</v>
      </c>
      <c r="F36" s="346" t="s">
        <v>459</v>
      </c>
      <c r="G36" s="347" t="s">
        <v>417</v>
      </c>
      <c r="H36" s="347" t="s">
        <v>45</v>
      </c>
      <c r="I36" s="355">
        <v>1</v>
      </c>
      <c r="J36" s="130" t="s">
        <v>460</v>
      </c>
      <c r="K36" s="568">
        <v>4.36E-2</v>
      </c>
      <c r="L36" s="568">
        <v>0.15970000000000001</v>
      </c>
    </row>
    <row r="37" spans="2:12" ht="50.1" hidden="1" customHeight="1" thickBot="1" x14ac:dyDescent="0.35">
      <c r="B37" s="349">
        <v>7740</v>
      </c>
      <c r="C37" s="350" t="s">
        <v>95</v>
      </c>
      <c r="D37" s="350" t="s">
        <v>454</v>
      </c>
      <c r="E37" s="552">
        <v>5</v>
      </c>
      <c r="F37" s="350" t="s">
        <v>461</v>
      </c>
      <c r="G37" s="351" t="s">
        <v>417</v>
      </c>
      <c r="H37" s="351" t="s">
        <v>30</v>
      </c>
      <c r="I37" s="361">
        <v>1</v>
      </c>
      <c r="J37" s="129">
        <v>1</v>
      </c>
      <c r="K37" s="575">
        <v>1</v>
      </c>
      <c r="L37" s="575">
        <v>1</v>
      </c>
    </row>
    <row r="38" spans="2:12" ht="50.1" hidden="1" customHeight="1" x14ac:dyDescent="0.3">
      <c r="B38" s="345">
        <v>7741</v>
      </c>
      <c r="C38" s="346" t="s">
        <v>106</v>
      </c>
      <c r="D38" s="346" t="s">
        <v>462</v>
      </c>
      <c r="E38" s="551">
        <v>1</v>
      </c>
      <c r="F38" s="346" t="s">
        <v>463</v>
      </c>
      <c r="G38" s="347" t="s">
        <v>417</v>
      </c>
      <c r="H38" s="347" t="s">
        <v>30</v>
      </c>
      <c r="I38" s="362">
        <v>1</v>
      </c>
      <c r="J38" s="129">
        <v>1</v>
      </c>
      <c r="K38" s="576">
        <v>0.24990000000000001</v>
      </c>
      <c r="L38" s="577">
        <v>0.49980000000000002</v>
      </c>
    </row>
    <row r="39" spans="2:12" ht="50.1" hidden="1" customHeight="1" x14ac:dyDescent="0.3">
      <c r="B39" s="349">
        <v>7741</v>
      </c>
      <c r="C39" s="350" t="s">
        <v>106</v>
      </c>
      <c r="D39" s="350" t="s">
        <v>462</v>
      </c>
      <c r="E39" s="552">
        <v>2</v>
      </c>
      <c r="F39" s="350" t="s">
        <v>464</v>
      </c>
      <c r="G39" s="351" t="s">
        <v>417</v>
      </c>
      <c r="H39" s="351" t="s">
        <v>30</v>
      </c>
      <c r="I39" s="363">
        <v>1</v>
      </c>
      <c r="J39" s="129">
        <v>1</v>
      </c>
      <c r="K39" s="578">
        <v>0.24990000000000001</v>
      </c>
      <c r="L39" s="578">
        <v>0.49980000000000002</v>
      </c>
    </row>
    <row r="40" spans="2:12" ht="50.1" hidden="1" customHeight="1" x14ac:dyDescent="0.3">
      <c r="B40" s="345">
        <v>7741</v>
      </c>
      <c r="C40" s="346" t="s">
        <v>106</v>
      </c>
      <c r="D40" s="346" t="s">
        <v>462</v>
      </c>
      <c r="E40" s="551">
        <v>3</v>
      </c>
      <c r="F40" s="346" t="s">
        <v>465</v>
      </c>
      <c r="G40" s="347" t="s">
        <v>417</v>
      </c>
      <c r="H40" s="347" t="s">
        <v>60</v>
      </c>
      <c r="I40" s="348">
        <v>1</v>
      </c>
      <c r="J40" s="130" t="s">
        <v>466</v>
      </c>
      <c r="K40" s="579">
        <v>0.45</v>
      </c>
      <c r="L40" s="579">
        <v>0.5</v>
      </c>
    </row>
    <row r="41" spans="2:12" ht="50.1" hidden="1" customHeight="1" x14ac:dyDescent="0.3">
      <c r="B41" s="349">
        <v>7741</v>
      </c>
      <c r="C41" s="350" t="s">
        <v>106</v>
      </c>
      <c r="D41" s="350" t="s">
        <v>462</v>
      </c>
      <c r="E41" s="552">
        <v>4</v>
      </c>
      <c r="F41" s="350" t="s">
        <v>468</v>
      </c>
      <c r="G41" s="351" t="s">
        <v>417</v>
      </c>
      <c r="H41" s="351" t="s">
        <v>60</v>
      </c>
      <c r="I41" s="353">
        <v>1</v>
      </c>
      <c r="J41" s="130" t="s">
        <v>469</v>
      </c>
      <c r="K41" s="579">
        <v>0.48</v>
      </c>
      <c r="L41" s="579">
        <v>0.56999999999999995</v>
      </c>
    </row>
    <row r="42" spans="2:12" ht="50.1" hidden="1" customHeight="1" x14ac:dyDescent="0.3">
      <c r="B42" s="345">
        <v>7741</v>
      </c>
      <c r="C42" s="346" t="s">
        <v>106</v>
      </c>
      <c r="D42" s="346" t="s">
        <v>462</v>
      </c>
      <c r="E42" s="551">
        <v>5</v>
      </c>
      <c r="F42" s="346" t="s">
        <v>470</v>
      </c>
      <c r="G42" s="347" t="s">
        <v>417</v>
      </c>
      <c r="H42" s="347" t="s">
        <v>30</v>
      </c>
      <c r="I42" s="362">
        <v>1</v>
      </c>
      <c r="J42" s="129">
        <v>1</v>
      </c>
      <c r="K42" s="578">
        <v>0.188</v>
      </c>
      <c r="L42" s="580">
        <v>0.51500000000000001</v>
      </c>
    </row>
    <row r="43" spans="2:12" ht="50.1" hidden="1" customHeight="1" x14ac:dyDescent="0.3">
      <c r="B43" s="349">
        <v>7741</v>
      </c>
      <c r="C43" s="350" t="s">
        <v>106</v>
      </c>
      <c r="D43" s="350" t="s">
        <v>462</v>
      </c>
      <c r="E43" s="552">
        <v>6</v>
      </c>
      <c r="F43" s="350" t="s">
        <v>471</v>
      </c>
      <c r="G43" s="351" t="s">
        <v>439</v>
      </c>
      <c r="H43" s="351" t="s">
        <v>30</v>
      </c>
      <c r="I43" s="363">
        <v>1</v>
      </c>
      <c r="J43" s="129">
        <v>1</v>
      </c>
      <c r="K43" s="578">
        <v>0.25</v>
      </c>
      <c r="L43" s="581">
        <v>0.5</v>
      </c>
    </row>
    <row r="44" spans="2:12" ht="50.1" hidden="1" customHeight="1" x14ac:dyDescent="0.3">
      <c r="B44" s="345">
        <v>7741</v>
      </c>
      <c r="C44" s="346" t="s">
        <v>106</v>
      </c>
      <c r="D44" s="346" t="s">
        <v>462</v>
      </c>
      <c r="E44" s="551">
        <v>7</v>
      </c>
      <c r="F44" s="346" t="s">
        <v>472</v>
      </c>
      <c r="G44" s="347" t="s">
        <v>417</v>
      </c>
      <c r="H44" s="347" t="s">
        <v>45</v>
      </c>
      <c r="I44" s="348">
        <v>9</v>
      </c>
      <c r="J44" s="130">
        <v>2</v>
      </c>
      <c r="K44" s="579">
        <v>1</v>
      </c>
      <c r="L44" s="579">
        <v>2</v>
      </c>
    </row>
    <row r="45" spans="2:12" ht="50.1" hidden="1" customHeight="1" thickBot="1" x14ac:dyDescent="0.35">
      <c r="B45" s="349">
        <v>7741</v>
      </c>
      <c r="C45" s="350" t="s">
        <v>106</v>
      </c>
      <c r="D45" s="350" t="s">
        <v>462</v>
      </c>
      <c r="E45" s="552">
        <v>8</v>
      </c>
      <c r="F45" s="350" t="s">
        <v>473</v>
      </c>
      <c r="G45" s="351" t="s">
        <v>417</v>
      </c>
      <c r="H45" s="351" t="s">
        <v>30</v>
      </c>
      <c r="I45" s="363">
        <v>1</v>
      </c>
      <c r="J45" s="129">
        <v>1</v>
      </c>
      <c r="K45" s="582">
        <v>0.29499999999999998</v>
      </c>
      <c r="L45" s="583">
        <v>0.49</v>
      </c>
    </row>
    <row r="46" spans="2:12" ht="117.75" hidden="1" customHeight="1" x14ac:dyDescent="0.3">
      <c r="B46" s="505">
        <v>7744</v>
      </c>
      <c r="C46" s="501" t="s">
        <v>337</v>
      </c>
      <c r="D46" s="501" t="s">
        <v>474</v>
      </c>
      <c r="E46" s="553">
        <v>1</v>
      </c>
      <c r="F46" s="501" t="s">
        <v>475</v>
      </c>
      <c r="G46" s="502" t="s">
        <v>417</v>
      </c>
      <c r="H46" s="502" t="s">
        <v>60</v>
      </c>
      <c r="I46" s="503">
        <v>1</v>
      </c>
      <c r="J46" s="130" t="s">
        <v>476</v>
      </c>
      <c r="K46" s="584">
        <v>0.46</v>
      </c>
      <c r="L46" s="585">
        <v>0.54</v>
      </c>
    </row>
    <row r="47" spans="2:12" ht="117.75" hidden="1" customHeight="1" x14ac:dyDescent="0.3">
      <c r="B47" s="505">
        <v>7744</v>
      </c>
      <c r="C47" s="501" t="s">
        <v>337</v>
      </c>
      <c r="D47" s="501" t="s">
        <v>474</v>
      </c>
      <c r="E47" s="553">
        <v>2</v>
      </c>
      <c r="F47" s="501" t="s">
        <v>477</v>
      </c>
      <c r="G47" s="502" t="s">
        <v>417</v>
      </c>
      <c r="H47" s="502" t="s">
        <v>30</v>
      </c>
      <c r="I47" s="504">
        <v>71000</v>
      </c>
      <c r="J47" s="130">
        <v>71000</v>
      </c>
      <c r="K47" s="586">
        <v>26401</v>
      </c>
      <c r="L47" s="587">
        <v>62381</v>
      </c>
    </row>
    <row r="48" spans="2:12" ht="83.25" hidden="1" customHeight="1" x14ac:dyDescent="0.3">
      <c r="B48" s="505">
        <v>7744</v>
      </c>
      <c r="C48" s="501" t="s">
        <v>337</v>
      </c>
      <c r="D48" s="501" t="s">
        <v>474</v>
      </c>
      <c r="E48" s="553">
        <v>3</v>
      </c>
      <c r="F48" s="501" t="s">
        <v>478</v>
      </c>
      <c r="G48" s="502" t="s">
        <v>417</v>
      </c>
      <c r="H48" s="502" t="s">
        <v>60</v>
      </c>
      <c r="I48" s="503">
        <v>18500</v>
      </c>
      <c r="J48" s="130">
        <v>13700</v>
      </c>
      <c r="K48" s="586">
        <v>12337</v>
      </c>
      <c r="L48" s="587">
        <v>13583</v>
      </c>
    </row>
    <row r="49" spans="2:12" ht="80.25" hidden="1" customHeight="1" x14ac:dyDescent="0.3">
      <c r="B49" s="349">
        <v>7744</v>
      </c>
      <c r="C49" s="501" t="s">
        <v>337</v>
      </c>
      <c r="D49" s="501" t="s">
        <v>474</v>
      </c>
      <c r="E49" s="553">
        <v>4</v>
      </c>
      <c r="F49" s="501" t="s">
        <v>479</v>
      </c>
      <c r="G49" s="351" t="s">
        <v>417</v>
      </c>
      <c r="H49" s="351" t="s">
        <v>60</v>
      </c>
      <c r="I49" s="353">
        <v>1</v>
      </c>
      <c r="J49" s="130" t="s">
        <v>480</v>
      </c>
      <c r="K49" s="588">
        <v>0.21</v>
      </c>
      <c r="L49" s="585">
        <v>0.25</v>
      </c>
    </row>
    <row r="50" spans="2:12" ht="75.75" hidden="1" customHeight="1" x14ac:dyDescent="0.3">
      <c r="B50" s="345">
        <v>7744</v>
      </c>
      <c r="C50" s="501" t="s">
        <v>337</v>
      </c>
      <c r="D50" s="501" t="s">
        <v>474</v>
      </c>
      <c r="E50" s="554">
        <v>5</v>
      </c>
      <c r="F50" s="501" t="s">
        <v>481</v>
      </c>
      <c r="G50" s="347" t="s">
        <v>417</v>
      </c>
      <c r="H50" s="347" t="s">
        <v>60</v>
      </c>
      <c r="I50" s="348">
        <v>15000</v>
      </c>
      <c r="J50" s="130">
        <v>12300</v>
      </c>
      <c r="K50" s="586">
        <v>10918</v>
      </c>
      <c r="L50" s="587">
        <v>12794</v>
      </c>
    </row>
    <row r="51" spans="2:12" ht="72" hidden="1" customHeight="1" thickBot="1" x14ac:dyDescent="0.35">
      <c r="B51" s="349">
        <v>7744</v>
      </c>
      <c r="C51" s="501" t="s">
        <v>337</v>
      </c>
      <c r="D51" s="501" t="s">
        <v>474</v>
      </c>
      <c r="E51" s="553">
        <v>6</v>
      </c>
      <c r="F51" s="501" t="s">
        <v>482</v>
      </c>
      <c r="G51" s="351" t="s">
        <v>417</v>
      </c>
      <c r="H51" s="351" t="s">
        <v>60</v>
      </c>
      <c r="I51" s="353">
        <v>8300</v>
      </c>
      <c r="J51" s="130">
        <v>4500</v>
      </c>
      <c r="K51" s="589">
        <v>3248</v>
      </c>
      <c r="L51" s="587">
        <v>3966</v>
      </c>
    </row>
    <row r="52" spans="2:12" ht="50.1" customHeight="1" x14ac:dyDescent="0.3">
      <c r="B52" s="345">
        <v>7745</v>
      </c>
      <c r="C52" s="346" t="s">
        <v>128</v>
      </c>
      <c r="D52" s="346" t="s">
        <v>483</v>
      </c>
      <c r="E52" s="551">
        <v>1</v>
      </c>
      <c r="F52" s="346" t="s">
        <v>484</v>
      </c>
      <c r="G52" s="346" t="s">
        <v>485</v>
      </c>
      <c r="H52" s="347" t="s">
        <v>45</v>
      </c>
      <c r="I52" s="348">
        <v>4500</v>
      </c>
      <c r="J52" s="130">
        <v>1500</v>
      </c>
      <c r="K52" s="563">
        <v>22</v>
      </c>
      <c r="L52" s="563">
        <v>22</v>
      </c>
    </row>
    <row r="53" spans="2:12" ht="50.1" customHeight="1" x14ac:dyDescent="0.3">
      <c r="B53" s="349">
        <v>7745</v>
      </c>
      <c r="C53" s="350" t="s">
        <v>128</v>
      </c>
      <c r="D53" s="350" t="s">
        <v>483</v>
      </c>
      <c r="E53" s="552">
        <v>2</v>
      </c>
      <c r="F53" s="350" t="s">
        <v>486</v>
      </c>
      <c r="G53" s="351" t="s">
        <v>417</v>
      </c>
      <c r="H53" s="351" t="s">
        <v>30</v>
      </c>
      <c r="I53" s="352">
        <v>1</v>
      </c>
      <c r="J53" s="129">
        <v>1</v>
      </c>
      <c r="K53" s="568">
        <v>0.9849</v>
      </c>
      <c r="L53" s="568">
        <v>0.99199999999999999</v>
      </c>
    </row>
    <row r="54" spans="2:12" ht="50.1" customHeight="1" x14ac:dyDescent="0.3">
      <c r="B54" s="345">
        <v>7745</v>
      </c>
      <c r="C54" s="346" t="s">
        <v>128</v>
      </c>
      <c r="D54" s="346" t="s">
        <v>483</v>
      </c>
      <c r="E54" s="551">
        <v>3</v>
      </c>
      <c r="F54" s="346" t="s">
        <v>487</v>
      </c>
      <c r="G54" s="347" t="s">
        <v>417</v>
      </c>
      <c r="H54" s="347" t="s">
        <v>60</v>
      </c>
      <c r="I54" s="348">
        <v>2</v>
      </c>
      <c r="J54" s="129">
        <v>0</v>
      </c>
      <c r="K54" s="564">
        <v>0</v>
      </c>
      <c r="L54" s="564"/>
    </row>
    <row r="55" spans="2:12" ht="58.5" x14ac:dyDescent="0.3">
      <c r="B55" s="349">
        <v>7745</v>
      </c>
      <c r="C55" s="350" t="s">
        <v>128</v>
      </c>
      <c r="D55" s="350" t="s">
        <v>483</v>
      </c>
      <c r="E55" s="552">
        <v>4</v>
      </c>
      <c r="F55" s="350" t="s">
        <v>488</v>
      </c>
      <c r="G55" s="351" t="s">
        <v>417</v>
      </c>
      <c r="H55" s="351" t="s">
        <v>30</v>
      </c>
      <c r="I55" s="363">
        <v>1</v>
      </c>
      <c r="J55" s="129">
        <v>1</v>
      </c>
      <c r="K55" s="568">
        <v>0.9748</v>
      </c>
      <c r="L55" s="568">
        <v>0.97</v>
      </c>
    </row>
    <row r="56" spans="2:12" ht="50.1" customHeight="1" x14ac:dyDescent="0.3">
      <c r="B56" s="345">
        <v>7745</v>
      </c>
      <c r="C56" s="346" t="s">
        <v>128</v>
      </c>
      <c r="D56" s="346" t="s">
        <v>483</v>
      </c>
      <c r="E56" s="551">
        <v>5</v>
      </c>
      <c r="F56" s="346" t="s">
        <v>489</v>
      </c>
      <c r="G56" s="346" t="s">
        <v>485</v>
      </c>
      <c r="H56" s="347" t="s">
        <v>30</v>
      </c>
      <c r="I56" s="362">
        <v>1</v>
      </c>
      <c r="J56" s="129">
        <v>1</v>
      </c>
      <c r="K56" s="568">
        <v>0</v>
      </c>
      <c r="L56" s="568">
        <v>0</v>
      </c>
    </row>
    <row r="57" spans="2:12" ht="89.25" customHeight="1" x14ac:dyDescent="0.3">
      <c r="B57" s="349">
        <v>7745</v>
      </c>
      <c r="C57" s="350" t="s">
        <v>128</v>
      </c>
      <c r="D57" s="350" t="s">
        <v>483</v>
      </c>
      <c r="E57" s="552">
        <v>6</v>
      </c>
      <c r="F57" s="350" t="s">
        <v>490</v>
      </c>
      <c r="G57" s="351" t="s">
        <v>417</v>
      </c>
      <c r="H57" s="351" t="s">
        <v>30</v>
      </c>
      <c r="I57" s="363">
        <v>1</v>
      </c>
      <c r="J57" s="129">
        <v>1</v>
      </c>
      <c r="K57" s="568">
        <v>1</v>
      </c>
      <c r="L57" s="568">
        <v>1</v>
      </c>
    </row>
    <row r="58" spans="2:12" ht="50.1" customHeight="1" x14ac:dyDescent="0.3">
      <c r="B58" s="345">
        <v>7745</v>
      </c>
      <c r="C58" s="346" t="s">
        <v>128</v>
      </c>
      <c r="D58" s="346" t="s">
        <v>483</v>
      </c>
      <c r="E58" s="551">
        <v>7</v>
      </c>
      <c r="F58" s="346" t="s">
        <v>491</v>
      </c>
      <c r="G58" s="347" t="s">
        <v>417</v>
      </c>
      <c r="H58" s="347" t="s">
        <v>45</v>
      </c>
      <c r="I58" s="348">
        <v>1200</v>
      </c>
      <c r="J58" s="130">
        <v>234</v>
      </c>
      <c r="K58" s="564">
        <v>65</v>
      </c>
      <c r="L58" s="564">
        <v>158</v>
      </c>
    </row>
    <row r="59" spans="2:12" ht="50.1" customHeight="1" x14ac:dyDescent="0.3">
      <c r="B59" s="349">
        <v>7745</v>
      </c>
      <c r="C59" s="350" t="s">
        <v>128</v>
      </c>
      <c r="D59" s="350" t="s">
        <v>483</v>
      </c>
      <c r="E59" s="552">
        <v>8</v>
      </c>
      <c r="F59" s="350" t="s">
        <v>492</v>
      </c>
      <c r="G59" s="351" t="s">
        <v>417</v>
      </c>
      <c r="H59" s="351" t="s">
        <v>45</v>
      </c>
      <c r="I59" s="353">
        <v>36000</v>
      </c>
      <c r="J59" s="130">
        <v>4569</v>
      </c>
      <c r="K59" s="572">
        <v>2319</v>
      </c>
      <c r="L59" s="572">
        <v>7302</v>
      </c>
    </row>
    <row r="60" spans="2:12" ht="50.1" customHeight="1" x14ac:dyDescent="0.3">
      <c r="B60" s="345">
        <v>7745</v>
      </c>
      <c r="C60" s="346" t="s">
        <v>128</v>
      </c>
      <c r="D60" s="346" t="s">
        <v>483</v>
      </c>
      <c r="E60" s="551">
        <v>9</v>
      </c>
      <c r="F60" s="346" t="s">
        <v>493</v>
      </c>
      <c r="G60" s="347" t="s">
        <v>417</v>
      </c>
      <c r="H60" s="347" t="s">
        <v>60</v>
      </c>
      <c r="I60" s="348">
        <v>1</v>
      </c>
      <c r="J60" s="130" t="s">
        <v>494</v>
      </c>
      <c r="K60" s="564">
        <v>0.46</v>
      </c>
      <c r="L60" s="564">
        <v>0.55000000000000004</v>
      </c>
    </row>
    <row r="61" spans="2:12" ht="50.1" customHeight="1" x14ac:dyDescent="0.3">
      <c r="B61" s="349">
        <v>7745</v>
      </c>
      <c r="C61" s="350" t="s">
        <v>128</v>
      </c>
      <c r="D61" s="350" t="s">
        <v>483</v>
      </c>
      <c r="E61" s="552">
        <v>10</v>
      </c>
      <c r="F61" s="350" t="s">
        <v>496</v>
      </c>
      <c r="G61" s="351" t="s">
        <v>417</v>
      </c>
      <c r="H61" s="351" t="s">
        <v>60</v>
      </c>
      <c r="I61" s="353">
        <v>1</v>
      </c>
      <c r="J61" s="130" t="s">
        <v>494</v>
      </c>
      <c r="K61" s="564">
        <v>0.36</v>
      </c>
      <c r="L61" s="564">
        <v>0.55000000000000004</v>
      </c>
    </row>
    <row r="62" spans="2:12" ht="50.1" customHeight="1" thickBot="1" x14ac:dyDescent="0.35">
      <c r="B62" s="345">
        <v>7745</v>
      </c>
      <c r="C62" s="346" t="s">
        <v>128</v>
      </c>
      <c r="D62" s="346" t="s">
        <v>483</v>
      </c>
      <c r="E62" s="551">
        <v>11</v>
      </c>
      <c r="F62" s="346" t="s">
        <v>497</v>
      </c>
      <c r="G62" s="347" t="s">
        <v>417</v>
      </c>
      <c r="H62" s="347" t="s">
        <v>30</v>
      </c>
      <c r="I62" s="348">
        <v>15000</v>
      </c>
      <c r="J62" s="130">
        <v>15000</v>
      </c>
      <c r="K62" s="590">
        <v>11138</v>
      </c>
      <c r="L62" s="590">
        <v>15737</v>
      </c>
    </row>
    <row r="63" spans="2:12" ht="50.1" hidden="1" customHeight="1" x14ac:dyDescent="0.3">
      <c r="B63" s="349">
        <v>7748</v>
      </c>
      <c r="C63" s="350" t="s">
        <v>498</v>
      </c>
      <c r="D63" s="350" t="s">
        <v>499</v>
      </c>
      <c r="E63" s="552">
        <v>1</v>
      </c>
      <c r="F63" s="350" t="s">
        <v>500</v>
      </c>
      <c r="G63" s="351" t="s">
        <v>417</v>
      </c>
      <c r="H63" s="351" t="s">
        <v>30</v>
      </c>
      <c r="I63" s="361">
        <v>1</v>
      </c>
      <c r="J63" s="129">
        <v>1</v>
      </c>
      <c r="K63" s="561">
        <v>0.16</v>
      </c>
      <c r="L63" s="561">
        <v>0.45</v>
      </c>
    </row>
    <row r="64" spans="2:12" ht="50.1" hidden="1" customHeight="1" x14ac:dyDescent="0.3">
      <c r="B64" s="345">
        <v>7748</v>
      </c>
      <c r="C64" s="346" t="s">
        <v>498</v>
      </c>
      <c r="D64" s="346" t="s">
        <v>499</v>
      </c>
      <c r="E64" s="551">
        <v>2</v>
      </c>
      <c r="F64" s="346" t="s">
        <v>501</v>
      </c>
      <c r="G64" s="347" t="s">
        <v>417</v>
      </c>
      <c r="H64" s="347" t="s">
        <v>60</v>
      </c>
      <c r="I64" s="355">
        <v>0.48</v>
      </c>
      <c r="J64" s="129">
        <v>0.47</v>
      </c>
      <c r="K64" s="568">
        <v>0.46789999999999998</v>
      </c>
      <c r="L64" s="568">
        <v>0.46929999999999999</v>
      </c>
    </row>
    <row r="65" spans="2:12" ht="50.1" hidden="1" customHeight="1" x14ac:dyDescent="0.3">
      <c r="B65" s="349">
        <v>7748</v>
      </c>
      <c r="C65" s="350" t="s">
        <v>498</v>
      </c>
      <c r="D65" s="350" t="s">
        <v>499</v>
      </c>
      <c r="E65" s="552">
        <v>3</v>
      </c>
      <c r="F65" s="350" t="s">
        <v>502</v>
      </c>
      <c r="G65" s="351" t="s">
        <v>417</v>
      </c>
      <c r="H65" s="351" t="s">
        <v>60</v>
      </c>
      <c r="I65" s="361">
        <v>1</v>
      </c>
      <c r="J65" s="129">
        <v>0.65</v>
      </c>
      <c r="K65" s="568">
        <v>0.41110000000000002</v>
      </c>
      <c r="L65" s="568">
        <v>0.42720000000000002</v>
      </c>
    </row>
    <row r="66" spans="2:12" ht="50.1" hidden="1" customHeight="1" x14ac:dyDescent="0.3">
      <c r="B66" s="345">
        <v>7748</v>
      </c>
      <c r="C66" s="346" t="s">
        <v>498</v>
      </c>
      <c r="D66" s="346" t="s">
        <v>499</v>
      </c>
      <c r="E66" s="551">
        <v>4</v>
      </c>
      <c r="F66" s="346" t="s">
        <v>503</v>
      </c>
      <c r="G66" s="347" t="s">
        <v>417</v>
      </c>
      <c r="H66" s="347" t="s">
        <v>30</v>
      </c>
      <c r="I66" s="362">
        <v>1</v>
      </c>
      <c r="J66" s="129">
        <v>1</v>
      </c>
      <c r="K66" s="569">
        <v>0.24</v>
      </c>
      <c r="L66" s="568">
        <v>0.48499999999999999</v>
      </c>
    </row>
    <row r="67" spans="2:12" ht="50.1" hidden="1" customHeight="1" x14ac:dyDescent="0.3">
      <c r="B67" s="349">
        <v>7748</v>
      </c>
      <c r="C67" s="350" t="s">
        <v>498</v>
      </c>
      <c r="D67" s="350" t="s">
        <v>499</v>
      </c>
      <c r="E67" s="552">
        <v>5</v>
      </c>
      <c r="F67" s="350" t="s">
        <v>504</v>
      </c>
      <c r="G67" s="351" t="s">
        <v>417</v>
      </c>
      <c r="H67" s="351" t="s">
        <v>60</v>
      </c>
      <c r="I67" s="353">
        <v>1</v>
      </c>
      <c r="J67" s="130" t="s">
        <v>466</v>
      </c>
      <c r="K67" s="591">
        <v>0.4</v>
      </c>
      <c r="L67" s="591">
        <v>0.49</v>
      </c>
    </row>
    <row r="68" spans="2:12" ht="50.1" hidden="1" customHeight="1" x14ac:dyDescent="0.3">
      <c r="B68" s="345">
        <v>7748</v>
      </c>
      <c r="C68" s="346" t="s">
        <v>498</v>
      </c>
      <c r="D68" s="346" t="s">
        <v>499</v>
      </c>
      <c r="E68" s="551">
        <v>6</v>
      </c>
      <c r="F68" s="346" t="s">
        <v>505</v>
      </c>
      <c r="G68" s="347" t="s">
        <v>417</v>
      </c>
      <c r="H68" s="347" t="s">
        <v>60</v>
      </c>
      <c r="I68" s="362">
        <v>1</v>
      </c>
      <c r="J68" s="129">
        <v>0.7</v>
      </c>
      <c r="K68" s="568">
        <v>0.39600000000000002</v>
      </c>
      <c r="L68" s="568">
        <v>0.49199999999999999</v>
      </c>
    </row>
    <row r="69" spans="2:12" ht="50.1" hidden="1" customHeight="1" thickBot="1" x14ac:dyDescent="0.35">
      <c r="B69" s="349">
        <v>7748</v>
      </c>
      <c r="C69" s="350" t="s">
        <v>498</v>
      </c>
      <c r="D69" s="350" t="s">
        <v>499</v>
      </c>
      <c r="E69" s="552">
        <v>7</v>
      </c>
      <c r="F69" s="350" t="s">
        <v>506</v>
      </c>
      <c r="G69" s="351" t="s">
        <v>417</v>
      </c>
      <c r="H69" s="351" t="s">
        <v>60</v>
      </c>
      <c r="I69" s="361">
        <v>1</v>
      </c>
      <c r="J69" s="129">
        <v>0.7</v>
      </c>
      <c r="K69" s="570">
        <v>0.36</v>
      </c>
      <c r="L69" s="570">
        <v>0.48</v>
      </c>
    </row>
    <row r="70" spans="2:12" ht="50.1" hidden="1" customHeight="1" x14ac:dyDescent="0.3">
      <c r="B70" s="345">
        <v>7749</v>
      </c>
      <c r="C70" s="346" t="s">
        <v>148</v>
      </c>
      <c r="D70" s="346" t="s">
        <v>507</v>
      </c>
      <c r="E70" s="551">
        <v>1</v>
      </c>
      <c r="F70" s="346" t="s">
        <v>508</v>
      </c>
      <c r="G70" s="347" t="s">
        <v>417</v>
      </c>
      <c r="H70" s="347" t="s">
        <v>45</v>
      </c>
      <c r="I70" s="348">
        <v>1</v>
      </c>
      <c r="J70" s="130" t="s">
        <v>480</v>
      </c>
      <c r="K70" s="563">
        <v>0.08</v>
      </c>
      <c r="L70" s="563">
        <v>0.18</v>
      </c>
    </row>
    <row r="71" spans="2:12" ht="50.1" hidden="1" customHeight="1" x14ac:dyDescent="0.3">
      <c r="B71" s="349">
        <v>7749</v>
      </c>
      <c r="C71" s="350" t="s">
        <v>148</v>
      </c>
      <c r="D71" s="350" t="s">
        <v>507</v>
      </c>
      <c r="E71" s="552">
        <v>2</v>
      </c>
      <c r="F71" s="350" t="s">
        <v>509</v>
      </c>
      <c r="G71" s="351" t="s">
        <v>417</v>
      </c>
      <c r="H71" s="351" t="s">
        <v>45</v>
      </c>
      <c r="I71" s="353">
        <v>412</v>
      </c>
      <c r="J71" s="130">
        <v>150</v>
      </c>
      <c r="K71" s="564">
        <v>19</v>
      </c>
      <c r="L71" s="564">
        <v>72</v>
      </c>
    </row>
    <row r="72" spans="2:12" ht="50.1" hidden="1" customHeight="1" x14ac:dyDescent="0.3">
      <c r="B72" s="345">
        <v>7749</v>
      </c>
      <c r="C72" s="346" t="s">
        <v>148</v>
      </c>
      <c r="D72" s="346" t="s">
        <v>507</v>
      </c>
      <c r="E72" s="551">
        <v>3</v>
      </c>
      <c r="F72" s="364" t="s">
        <v>510</v>
      </c>
      <c r="G72" s="347" t="s">
        <v>417</v>
      </c>
      <c r="H72" s="347" t="s">
        <v>45</v>
      </c>
      <c r="I72" s="365">
        <v>151.41800000000001</v>
      </c>
      <c r="J72" s="130">
        <v>43310</v>
      </c>
      <c r="K72" s="572">
        <v>19815</v>
      </c>
      <c r="L72" s="572">
        <v>32096</v>
      </c>
    </row>
    <row r="73" spans="2:12" ht="50.1" hidden="1" customHeight="1" thickBot="1" x14ac:dyDescent="0.35">
      <c r="B73" s="349">
        <v>7749</v>
      </c>
      <c r="C73" s="350" t="s">
        <v>148</v>
      </c>
      <c r="D73" s="350" t="s">
        <v>507</v>
      </c>
      <c r="E73" s="552">
        <v>4</v>
      </c>
      <c r="F73" s="350" t="s">
        <v>511</v>
      </c>
      <c r="G73" s="351" t="s">
        <v>450</v>
      </c>
      <c r="H73" s="351" t="s">
        <v>45</v>
      </c>
      <c r="I73" s="366">
        <v>20</v>
      </c>
      <c r="J73" s="130">
        <v>6</v>
      </c>
      <c r="K73" s="573" t="s">
        <v>423</v>
      </c>
      <c r="L73" s="573" t="s">
        <v>423</v>
      </c>
    </row>
    <row r="74" spans="2:12" ht="50.1" hidden="1" customHeight="1" thickBot="1" x14ac:dyDescent="0.35">
      <c r="B74" s="345">
        <v>7752</v>
      </c>
      <c r="C74" s="346" t="s">
        <v>158</v>
      </c>
      <c r="D74" s="346" t="s">
        <v>512</v>
      </c>
      <c r="E74" s="551">
        <v>1</v>
      </c>
      <c r="F74" s="346" t="s">
        <v>513</v>
      </c>
      <c r="G74" s="347" t="s">
        <v>439</v>
      </c>
      <c r="H74" s="347" t="s">
        <v>30</v>
      </c>
      <c r="I74" s="362">
        <v>1</v>
      </c>
      <c r="J74" s="129">
        <v>1</v>
      </c>
      <c r="K74" s="576">
        <v>1</v>
      </c>
      <c r="L74" s="570">
        <v>1</v>
      </c>
    </row>
    <row r="75" spans="2:12" ht="50.1" hidden="1" customHeight="1" x14ac:dyDescent="0.3">
      <c r="B75" s="349">
        <v>7752</v>
      </c>
      <c r="C75" s="350" t="s">
        <v>158</v>
      </c>
      <c r="D75" s="350" t="s">
        <v>512</v>
      </c>
      <c r="E75" s="552">
        <v>2</v>
      </c>
      <c r="F75" s="350" t="s">
        <v>514</v>
      </c>
      <c r="G75" s="351" t="s">
        <v>417</v>
      </c>
      <c r="H75" s="351" t="s">
        <v>60</v>
      </c>
      <c r="I75" s="367">
        <v>1</v>
      </c>
      <c r="J75" s="130" t="s">
        <v>515</v>
      </c>
      <c r="K75" s="591">
        <v>0.33971428571428569</v>
      </c>
      <c r="L75" s="592">
        <v>0.40971400000000002</v>
      </c>
    </row>
    <row r="76" spans="2:12" ht="50.1" hidden="1" customHeight="1" thickBot="1" x14ac:dyDescent="0.35">
      <c r="B76" s="345">
        <v>7752</v>
      </c>
      <c r="C76" s="346" t="s">
        <v>158</v>
      </c>
      <c r="D76" s="346" t="s">
        <v>512</v>
      </c>
      <c r="E76" s="551">
        <v>3</v>
      </c>
      <c r="F76" s="346" t="s">
        <v>517</v>
      </c>
      <c r="G76" s="347" t="s">
        <v>417</v>
      </c>
      <c r="H76" s="347" t="s">
        <v>60</v>
      </c>
      <c r="I76" s="365">
        <v>1</v>
      </c>
      <c r="J76" s="130" t="s">
        <v>515</v>
      </c>
      <c r="K76" s="593">
        <v>0.3506933333333333</v>
      </c>
      <c r="L76" s="592">
        <v>0.41751300000000002</v>
      </c>
    </row>
    <row r="77" spans="2:12" ht="50.1" hidden="1" customHeight="1" x14ac:dyDescent="0.3">
      <c r="B77" s="349">
        <v>7753</v>
      </c>
      <c r="C77" s="350" t="s">
        <v>371</v>
      </c>
      <c r="D77" s="350" t="s">
        <v>518</v>
      </c>
      <c r="E77" s="552">
        <v>1</v>
      </c>
      <c r="F77" s="350" t="s">
        <v>519</v>
      </c>
      <c r="G77" s="351" t="s">
        <v>417</v>
      </c>
      <c r="H77" s="351" t="s">
        <v>45</v>
      </c>
      <c r="I77" s="366">
        <v>70000</v>
      </c>
      <c r="J77" s="130">
        <v>19255</v>
      </c>
      <c r="K77" s="594">
        <v>3553</v>
      </c>
      <c r="L77" s="595">
        <v>11940</v>
      </c>
    </row>
    <row r="78" spans="2:12" ht="50.1" hidden="1" customHeight="1" x14ac:dyDescent="0.3">
      <c r="B78" s="345">
        <v>7753</v>
      </c>
      <c r="C78" s="346" t="s">
        <v>371</v>
      </c>
      <c r="D78" s="346" t="s">
        <v>518</v>
      </c>
      <c r="E78" s="551">
        <v>2</v>
      </c>
      <c r="F78" s="346" t="s">
        <v>520</v>
      </c>
      <c r="G78" s="347" t="s">
        <v>417</v>
      </c>
      <c r="H78" s="347" t="s">
        <v>45</v>
      </c>
      <c r="I78" s="365">
        <v>10000</v>
      </c>
      <c r="J78" s="130">
        <v>2441</v>
      </c>
      <c r="K78" s="572">
        <v>659</v>
      </c>
      <c r="L78" s="596">
        <v>2410</v>
      </c>
    </row>
    <row r="79" spans="2:12" ht="50.1" hidden="1" customHeight="1" x14ac:dyDescent="0.3">
      <c r="B79" s="349">
        <v>7753</v>
      </c>
      <c r="C79" s="350" t="s">
        <v>371</v>
      </c>
      <c r="D79" s="350" t="s">
        <v>518</v>
      </c>
      <c r="E79" s="552">
        <v>3</v>
      </c>
      <c r="F79" s="350" t="s">
        <v>521</v>
      </c>
      <c r="G79" s="351" t="s">
        <v>439</v>
      </c>
      <c r="H79" s="351" t="s">
        <v>30</v>
      </c>
      <c r="I79" s="368">
        <v>1</v>
      </c>
      <c r="J79" s="130" t="s">
        <v>522</v>
      </c>
      <c r="K79" s="564">
        <v>0.22</v>
      </c>
      <c r="L79" s="579">
        <v>0.53</v>
      </c>
    </row>
    <row r="80" spans="2:12" ht="50.1" hidden="1" customHeight="1" thickBot="1" x14ac:dyDescent="0.35">
      <c r="B80" s="345">
        <v>7753</v>
      </c>
      <c r="C80" s="346" t="s">
        <v>371</v>
      </c>
      <c r="D80" s="346" t="s">
        <v>518</v>
      </c>
      <c r="E80" s="551">
        <v>4</v>
      </c>
      <c r="F80" s="346" t="s">
        <v>524</v>
      </c>
      <c r="G80" s="347" t="s">
        <v>439</v>
      </c>
      <c r="H80" s="347" t="s">
        <v>525</v>
      </c>
      <c r="I80" s="365">
        <v>1</v>
      </c>
      <c r="J80" s="130" t="s">
        <v>526</v>
      </c>
      <c r="K80" s="573">
        <v>7.0000000000000001E-3</v>
      </c>
      <c r="L80" s="579">
        <v>0.05</v>
      </c>
    </row>
    <row r="81" spans="2:12" ht="50.1" hidden="1" customHeight="1" x14ac:dyDescent="0.3">
      <c r="B81" s="349">
        <v>7756</v>
      </c>
      <c r="C81" s="350" t="s">
        <v>178</v>
      </c>
      <c r="D81" s="350" t="s">
        <v>527</v>
      </c>
      <c r="E81" s="552">
        <v>1</v>
      </c>
      <c r="F81" s="350" t="s">
        <v>528</v>
      </c>
      <c r="G81" s="351" t="s">
        <v>417</v>
      </c>
      <c r="H81" s="351" t="s">
        <v>45</v>
      </c>
      <c r="I81" s="353">
        <v>1</v>
      </c>
      <c r="J81" s="130" t="s">
        <v>456</v>
      </c>
      <c r="K81" s="560">
        <v>0.09</v>
      </c>
      <c r="L81" s="560">
        <v>0.22</v>
      </c>
    </row>
    <row r="82" spans="2:12" ht="44.25" hidden="1" x14ac:dyDescent="0.3">
      <c r="B82" s="345">
        <v>7756</v>
      </c>
      <c r="C82" s="346" t="s">
        <v>178</v>
      </c>
      <c r="D82" s="346" t="s">
        <v>527</v>
      </c>
      <c r="E82" s="551">
        <v>2</v>
      </c>
      <c r="F82" s="346" t="s">
        <v>530</v>
      </c>
      <c r="G82" s="347" t="s">
        <v>417</v>
      </c>
      <c r="H82" s="347" t="s">
        <v>45</v>
      </c>
      <c r="I82" s="348">
        <v>7.5439999999999996</v>
      </c>
      <c r="J82" s="130">
        <v>1787</v>
      </c>
      <c r="K82" s="572">
        <v>0</v>
      </c>
      <c r="L82" s="572">
        <v>448</v>
      </c>
    </row>
    <row r="83" spans="2:12" ht="50.1" hidden="1" customHeight="1" x14ac:dyDescent="0.3">
      <c r="B83" s="349">
        <v>7756</v>
      </c>
      <c r="C83" s="350" t="s">
        <v>178</v>
      </c>
      <c r="D83" s="350" t="s">
        <v>527</v>
      </c>
      <c r="E83" s="552">
        <v>3</v>
      </c>
      <c r="F83" s="350" t="s">
        <v>531</v>
      </c>
      <c r="G83" s="351" t="s">
        <v>417</v>
      </c>
      <c r="H83" s="351" t="s">
        <v>30</v>
      </c>
      <c r="I83" s="353">
        <v>1</v>
      </c>
      <c r="J83" s="130">
        <v>1</v>
      </c>
      <c r="K83" s="564">
        <v>0.186</v>
      </c>
      <c r="L83" s="564">
        <v>0.48</v>
      </c>
    </row>
    <row r="84" spans="2:12" ht="50.1" hidden="1" customHeight="1" x14ac:dyDescent="0.3">
      <c r="B84" s="345">
        <v>7756</v>
      </c>
      <c r="C84" s="346" t="s">
        <v>178</v>
      </c>
      <c r="D84" s="346" t="s">
        <v>527</v>
      </c>
      <c r="E84" s="551">
        <v>4</v>
      </c>
      <c r="F84" s="346" t="s">
        <v>532</v>
      </c>
      <c r="G84" s="347" t="s">
        <v>417</v>
      </c>
      <c r="H84" s="347" t="s">
        <v>45</v>
      </c>
      <c r="I84" s="348">
        <v>2</v>
      </c>
      <c r="J84" s="130" t="s">
        <v>494</v>
      </c>
      <c r="K84" s="564">
        <v>0.23100000000000001</v>
      </c>
      <c r="L84" s="564">
        <v>0.37</v>
      </c>
    </row>
    <row r="85" spans="2:12" ht="66.75" hidden="1" customHeight="1" thickBot="1" x14ac:dyDescent="0.35">
      <c r="B85" s="349">
        <v>7756</v>
      </c>
      <c r="C85" s="350" t="s">
        <v>178</v>
      </c>
      <c r="D85" s="350" t="s">
        <v>527</v>
      </c>
      <c r="E85" s="552">
        <v>5</v>
      </c>
      <c r="F85" s="350" t="s">
        <v>533</v>
      </c>
      <c r="G85" s="351" t="s">
        <v>417</v>
      </c>
      <c r="H85" s="351" t="s">
        <v>45</v>
      </c>
      <c r="I85" s="353">
        <v>16000</v>
      </c>
      <c r="J85" s="130">
        <v>4251</v>
      </c>
      <c r="K85" s="590">
        <v>1380</v>
      </c>
      <c r="L85" s="590">
        <v>3353</v>
      </c>
    </row>
    <row r="86" spans="2:12" ht="44.25" hidden="1" x14ac:dyDescent="0.3">
      <c r="B86" s="345">
        <v>7757</v>
      </c>
      <c r="C86" s="346" t="s">
        <v>188</v>
      </c>
      <c r="D86" s="346" t="s">
        <v>534</v>
      </c>
      <c r="E86" s="551">
        <v>1</v>
      </c>
      <c r="F86" s="346" t="s">
        <v>535</v>
      </c>
      <c r="G86" s="347" t="s">
        <v>417</v>
      </c>
      <c r="H86" s="347" t="s">
        <v>60</v>
      </c>
      <c r="I86" s="348">
        <v>1</v>
      </c>
      <c r="J86" s="130" t="s">
        <v>494</v>
      </c>
      <c r="K86" s="597">
        <v>0.33</v>
      </c>
      <c r="L86" s="597">
        <v>0.44</v>
      </c>
    </row>
    <row r="87" spans="2:12" ht="50.1" hidden="1" customHeight="1" x14ac:dyDescent="0.3">
      <c r="B87" s="349">
        <v>7757</v>
      </c>
      <c r="C87" s="350" t="s">
        <v>188</v>
      </c>
      <c r="D87" s="350" t="s">
        <v>534</v>
      </c>
      <c r="E87" s="552">
        <v>2</v>
      </c>
      <c r="F87" s="350" t="s">
        <v>537</v>
      </c>
      <c r="G87" s="351" t="s">
        <v>417</v>
      </c>
      <c r="H87" s="351" t="s">
        <v>60</v>
      </c>
      <c r="I87" s="353">
        <v>1</v>
      </c>
      <c r="J87" s="130" t="s">
        <v>494</v>
      </c>
      <c r="K87" s="564">
        <v>0.34</v>
      </c>
      <c r="L87" s="591">
        <v>0.45</v>
      </c>
    </row>
    <row r="88" spans="2:12" ht="50.1" hidden="1" customHeight="1" x14ac:dyDescent="0.3">
      <c r="B88" s="345">
        <v>7757</v>
      </c>
      <c r="C88" s="346" t="s">
        <v>188</v>
      </c>
      <c r="D88" s="346" t="s">
        <v>534</v>
      </c>
      <c r="E88" s="551">
        <v>3</v>
      </c>
      <c r="F88" s="346" t="s">
        <v>538</v>
      </c>
      <c r="G88" s="347" t="s">
        <v>417</v>
      </c>
      <c r="H88" s="347" t="s">
        <v>30</v>
      </c>
      <c r="I88" s="348">
        <v>17000</v>
      </c>
      <c r="J88" s="130">
        <v>17000</v>
      </c>
      <c r="K88" s="572">
        <v>6386</v>
      </c>
      <c r="L88" s="572">
        <v>9473</v>
      </c>
    </row>
    <row r="89" spans="2:12" ht="50.1" hidden="1" customHeight="1" x14ac:dyDescent="0.3">
      <c r="B89" s="349">
        <v>7757</v>
      </c>
      <c r="C89" s="350" t="s">
        <v>188</v>
      </c>
      <c r="D89" s="350" t="s">
        <v>534</v>
      </c>
      <c r="E89" s="552">
        <v>4</v>
      </c>
      <c r="F89" s="350" t="s">
        <v>539</v>
      </c>
      <c r="G89" s="351" t="s">
        <v>417</v>
      </c>
      <c r="H89" s="351" t="s">
        <v>30</v>
      </c>
      <c r="I89" s="353">
        <v>9.7949999999999999</v>
      </c>
      <c r="J89" s="130">
        <v>9795</v>
      </c>
      <c r="K89" s="572">
        <v>5982</v>
      </c>
      <c r="L89" s="572">
        <v>7397</v>
      </c>
    </row>
    <row r="90" spans="2:12" ht="50.1" hidden="1" customHeight="1" thickBot="1" x14ac:dyDescent="0.35">
      <c r="B90" s="345">
        <v>7757</v>
      </c>
      <c r="C90" s="346" t="s">
        <v>188</v>
      </c>
      <c r="D90" s="346" t="s">
        <v>534</v>
      </c>
      <c r="E90" s="551">
        <v>5</v>
      </c>
      <c r="F90" s="346" t="s">
        <v>540</v>
      </c>
      <c r="G90" s="347" t="s">
        <v>417</v>
      </c>
      <c r="H90" s="347" t="s">
        <v>60</v>
      </c>
      <c r="I90" s="348">
        <v>1</v>
      </c>
      <c r="J90" s="130" t="s">
        <v>494</v>
      </c>
      <c r="K90" s="573">
        <v>0.32</v>
      </c>
      <c r="L90" s="573">
        <v>0.45</v>
      </c>
    </row>
    <row r="91" spans="2:12" ht="58.5" hidden="1" customHeight="1" x14ac:dyDescent="0.3">
      <c r="B91" s="349">
        <v>7768</v>
      </c>
      <c r="C91" s="350" t="s">
        <v>196</v>
      </c>
      <c r="D91" s="350" t="s">
        <v>541</v>
      </c>
      <c r="E91" s="552">
        <v>1</v>
      </c>
      <c r="F91" s="350" t="s">
        <v>542</v>
      </c>
      <c r="G91" s="351" t="s">
        <v>417</v>
      </c>
      <c r="H91" s="351" t="s">
        <v>30</v>
      </c>
      <c r="I91" s="369">
        <v>1</v>
      </c>
      <c r="J91" s="129">
        <v>1</v>
      </c>
      <c r="K91" s="598">
        <v>1</v>
      </c>
      <c r="L91" s="598">
        <v>1</v>
      </c>
    </row>
    <row r="92" spans="2:12" ht="50.1" hidden="1" customHeight="1" x14ac:dyDescent="0.3">
      <c r="B92" s="345">
        <v>7768</v>
      </c>
      <c r="C92" s="346" t="s">
        <v>196</v>
      </c>
      <c r="D92" s="346" t="s">
        <v>541</v>
      </c>
      <c r="E92" s="551">
        <v>2</v>
      </c>
      <c r="F92" s="346" t="s">
        <v>543</v>
      </c>
      <c r="G92" s="347" t="s">
        <v>417</v>
      </c>
      <c r="H92" s="347" t="s">
        <v>45</v>
      </c>
      <c r="I92" s="348">
        <v>27.024999999999999</v>
      </c>
      <c r="J92" s="130">
        <v>7644</v>
      </c>
      <c r="K92" s="572">
        <v>101</v>
      </c>
      <c r="L92" s="572">
        <v>1516</v>
      </c>
    </row>
    <row r="93" spans="2:12" ht="50.1" hidden="1" customHeight="1" x14ac:dyDescent="0.3">
      <c r="B93" s="349">
        <v>7768</v>
      </c>
      <c r="C93" s="350" t="s">
        <v>196</v>
      </c>
      <c r="D93" s="350" t="s">
        <v>541</v>
      </c>
      <c r="E93" s="552">
        <v>3</v>
      </c>
      <c r="F93" s="350" t="s">
        <v>544</v>
      </c>
      <c r="G93" s="351" t="s">
        <v>417</v>
      </c>
      <c r="H93" s="351" t="s">
        <v>45</v>
      </c>
      <c r="I93" s="353">
        <v>15000</v>
      </c>
      <c r="J93" s="130">
        <v>5000</v>
      </c>
      <c r="K93" s="572">
        <v>1024</v>
      </c>
      <c r="L93" s="572">
        <v>1222</v>
      </c>
    </row>
    <row r="94" spans="2:12" ht="50.1" hidden="1" customHeight="1" thickBot="1" x14ac:dyDescent="0.35">
      <c r="B94" s="345">
        <v>7768</v>
      </c>
      <c r="C94" s="346" t="s">
        <v>196</v>
      </c>
      <c r="D94" s="346" t="s">
        <v>541</v>
      </c>
      <c r="E94" s="551">
        <v>4</v>
      </c>
      <c r="F94" s="346" t="s">
        <v>545</v>
      </c>
      <c r="G94" s="347" t="s">
        <v>417</v>
      </c>
      <c r="H94" s="347" t="s">
        <v>45</v>
      </c>
      <c r="I94" s="348">
        <v>4300</v>
      </c>
      <c r="J94" s="130">
        <v>1536</v>
      </c>
      <c r="K94" s="590">
        <v>17</v>
      </c>
      <c r="L94" s="590">
        <v>22</v>
      </c>
    </row>
    <row r="95" spans="2:12" ht="72.75" hidden="1" x14ac:dyDescent="0.3">
      <c r="B95" s="349">
        <v>7770</v>
      </c>
      <c r="C95" s="350" t="s">
        <v>204</v>
      </c>
      <c r="D95" s="350" t="s">
        <v>546</v>
      </c>
      <c r="E95" s="552">
        <v>1</v>
      </c>
      <c r="F95" s="350" t="s">
        <v>547</v>
      </c>
      <c r="G95" s="351" t="s">
        <v>548</v>
      </c>
      <c r="H95" s="351" t="s">
        <v>60</v>
      </c>
      <c r="I95" s="356">
        <v>92500</v>
      </c>
      <c r="J95" s="130">
        <v>89838</v>
      </c>
      <c r="K95" s="599">
        <v>89838</v>
      </c>
      <c r="L95" s="601">
        <v>89840</v>
      </c>
    </row>
    <row r="96" spans="2:12" ht="72.75" hidden="1" x14ac:dyDescent="0.3">
      <c r="B96" s="345">
        <v>7770</v>
      </c>
      <c r="C96" s="346" t="s">
        <v>204</v>
      </c>
      <c r="D96" s="346" t="s">
        <v>546</v>
      </c>
      <c r="E96" s="551">
        <v>2</v>
      </c>
      <c r="F96" s="346" t="s">
        <v>549</v>
      </c>
      <c r="G96" s="347" t="s">
        <v>485</v>
      </c>
      <c r="H96" s="347" t="s">
        <v>60</v>
      </c>
      <c r="I96" s="370">
        <v>38300</v>
      </c>
      <c r="J96" s="130">
        <v>30600</v>
      </c>
      <c r="K96" s="572">
        <v>25092</v>
      </c>
      <c r="L96" s="601">
        <v>27482</v>
      </c>
    </row>
    <row r="97" spans="2:12" ht="72.75" hidden="1" x14ac:dyDescent="0.3">
      <c r="B97" s="349">
        <v>7770</v>
      </c>
      <c r="C97" s="350" t="s">
        <v>204</v>
      </c>
      <c r="D97" s="350" t="s">
        <v>546</v>
      </c>
      <c r="E97" s="552">
        <v>3</v>
      </c>
      <c r="F97" s="350" t="s">
        <v>550</v>
      </c>
      <c r="G97" s="351" t="s">
        <v>548</v>
      </c>
      <c r="H97" s="351" t="s">
        <v>60</v>
      </c>
      <c r="I97" s="353">
        <v>940</v>
      </c>
      <c r="J97" s="130">
        <v>1320</v>
      </c>
      <c r="K97" s="572">
        <v>948</v>
      </c>
      <c r="L97" s="601">
        <v>974</v>
      </c>
    </row>
    <row r="98" spans="2:12" ht="72.75" hidden="1" x14ac:dyDescent="0.3">
      <c r="B98" s="345">
        <v>7770</v>
      </c>
      <c r="C98" s="346" t="s">
        <v>204</v>
      </c>
      <c r="D98" s="346" t="s">
        <v>546</v>
      </c>
      <c r="E98" s="551">
        <v>4</v>
      </c>
      <c r="F98" s="346" t="s">
        <v>551</v>
      </c>
      <c r="G98" s="347" t="s">
        <v>485</v>
      </c>
      <c r="H98" s="347" t="s">
        <v>60</v>
      </c>
      <c r="I98" s="370">
        <v>2800</v>
      </c>
      <c r="J98" s="130">
        <v>2604</v>
      </c>
      <c r="K98" s="572">
        <v>2537</v>
      </c>
      <c r="L98" s="601">
        <v>2590</v>
      </c>
    </row>
    <row r="99" spans="2:12" ht="72.75" hidden="1" x14ac:dyDescent="0.3">
      <c r="B99" s="349">
        <v>7770</v>
      </c>
      <c r="C99" s="350" t="s">
        <v>204</v>
      </c>
      <c r="D99" s="350" t="s">
        <v>546</v>
      </c>
      <c r="E99" s="552">
        <v>5</v>
      </c>
      <c r="F99" s="350" t="s">
        <v>552</v>
      </c>
      <c r="G99" s="351" t="s">
        <v>548</v>
      </c>
      <c r="H99" s="351" t="s">
        <v>60</v>
      </c>
      <c r="I99" s="353">
        <v>20</v>
      </c>
      <c r="J99" s="130">
        <v>20</v>
      </c>
      <c r="K99" s="572">
        <v>10</v>
      </c>
      <c r="L99" s="601">
        <v>14</v>
      </c>
    </row>
    <row r="100" spans="2:12" ht="86.25" hidden="1" customHeight="1" x14ac:dyDescent="0.3">
      <c r="B100" s="345">
        <v>7770</v>
      </c>
      <c r="C100" s="346" t="s">
        <v>204</v>
      </c>
      <c r="D100" s="346" t="s">
        <v>546</v>
      </c>
      <c r="E100" s="551">
        <v>6</v>
      </c>
      <c r="F100" s="346" t="s">
        <v>553</v>
      </c>
      <c r="G100" s="347" t="s">
        <v>485</v>
      </c>
      <c r="H100" s="347" t="s">
        <v>30</v>
      </c>
      <c r="I100" s="362">
        <v>1</v>
      </c>
      <c r="J100" s="129">
        <v>1</v>
      </c>
      <c r="K100" s="572">
        <v>1</v>
      </c>
      <c r="L100" s="601">
        <v>1</v>
      </c>
    </row>
    <row r="101" spans="2:12" ht="87.75" hidden="1" customHeight="1" x14ac:dyDescent="0.3">
      <c r="B101" s="349">
        <v>7770</v>
      </c>
      <c r="C101" s="350" t="s">
        <v>204</v>
      </c>
      <c r="D101" s="350" t="s">
        <v>546</v>
      </c>
      <c r="E101" s="552">
        <v>7</v>
      </c>
      <c r="F101" s="350" t="s">
        <v>554</v>
      </c>
      <c r="G101" s="351" t="s">
        <v>422</v>
      </c>
      <c r="H101" s="351" t="s">
        <v>45</v>
      </c>
      <c r="I101" s="353">
        <v>3</v>
      </c>
      <c r="J101" s="130">
        <v>1</v>
      </c>
      <c r="K101" s="572">
        <v>0</v>
      </c>
      <c r="L101" s="601">
        <v>0</v>
      </c>
    </row>
    <row r="102" spans="2:12" ht="89.25" hidden="1" customHeight="1" x14ac:dyDescent="0.3">
      <c r="B102" s="345">
        <v>7771</v>
      </c>
      <c r="C102" s="346" t="s">
        <v>213</v>
      </c>
      <c r="D102" s="346" t="s">
        <v>555</v>
      </c>
      <c r="E102" s="551">
        <v>1</v>
      </c>
      <c r="F102" s="346" t="s">
        <v>556</v>
      </c>
      <c r="G102" s="347" t="s">
        <v>417</v>
      </c>
      <c r="H102" s="347" t="s">
        <v>45</v>
      </c>
      <c r="I102" s="365">
        <v>10000</v>
      </c>
      <c r="J102" s="130">
        <v>5457</v>
      </c>
      <c r="K102" s="600">
        <v>816</v>
      </c>
      <c r="L102" s="600">
        <v>2761</v>
      </c>
    </row>
    <row r="103" spans="2:12" ht="75" hidden="1" customHeight="1" x14ac:dyDescent="0.3">
      <c r="B103" s="349">
        <v>7771</v>
      </c>
      <c r="C103" s="350" t="s">
        <v>213</v>
      </c>
      <c r="D103" s="350" t="s">
        <v>555</v>
      </c>
      <c r="E103" s="552">
        <v>2</v>
      </c>
      <c r="F103" s="350" t="s">
        <v>557</v>
      </c>
      <c r="G103" s="351" t="s">
        <v>417</v>
      </c>
      <c r="H103" s="351" t="s">
        <v>60</v>
      </c>
      <c r="I103" s="367">
        <v>4.2750000000000004</v>
      </c>
      <c r="J103" s="130">
        <v>3953</v>
      </c>
      <c r="K103" s="572">
        <v>3712</v>
      </c>
      <c r="L103" s="572">
        <v>3836</v>
      </c>
    </row>
    <row r="104" spans="2:12" ht="99" hidden="1" customHeight="1" x14ac:dyDescent="0.3">
      <c r="B104" s="345">
        <v>7771</v>
      </c>
      <c r="C104" s="346" t="s">
        <v>213</v>
      </c>
      <c r="D104" s="346" t="s">
        <v>555</v>
      </c>
      <c r="E104" s="551">
        <v>3</v>
      </c>
      <c r="F104" s="346" t="s">
        <v>558</v>
      </c>
      <c r="G104" s="347" t="s">
        <v>417</v>
      </c>
      <c r="H104" s="347" t="s">
        <v>45</v>
      </c>
      <c r="I104" s="365">
        <v>2.5609999999999999</v>
      </c>
      <c r="J104" s="130">
        <v>692</v>
      </c>
      <c r="K104" s="564">
        <v>86</v>
      </c>
      <c r="L104" s="564">
        <v>291</v>
      </c>
    </row>
    <row r="105" spans="2:12" ht="90" hidden="1" customHeight="1" x14ac:dyDescent="0.3">
      <c r="B105" s="349">
        <v>7771</v>
      </c>
      <c r="C105" s="350" t="s">
        <v>213</v>
      </c>
      <c r="D105" s="350" t="s">
        <v>555</v>
      </c>
      <c r="E105" s="552">
        <v>4</v>
      </c>
      <c r="F105" s="350" t="s">
        <v>559</v>
      </c>
      <c r="G105" s="351" t="s">
        <v>417</v>
      </c>
      <c r="H105" s="351" t="s">
        <v>45</v>
      </c>
      <c r="I105" s="367">
        <v>1</v>
      </c>
      <c r="J105" s="130" t="s">
        <v>560</v>
      </c>
      <c r="K105" s="564">
        <v>0.12</v>
      </c>
      <c r="L105" s="564">
        <v>0.223</v>
      </c>
    </row>
    <row r="106" spans="2:12" ht="81" hidden="1" customHeight="1" thickBot="1" x14ac:dyDescent="0.35">
      <c r="B106" s="371">
        <v>7771</v>
      </c>
      <c r="C106" s="372" t="s">
        <v>213</v>
      </c>
      <c r="D106" s="372" t="s">
        <v>555</v>
      </c>
      <c r="E106" s="555">
        <v>5</v>
      </c>
      <c r="F106" s="372" t="s">
        <v>561</v>
      </c>
      <c r="G106" s="373" t="s">
        <v>417</v>
      </c>
      <c r="H106" s="373" t="s">
        <v>45</v>
      </c>
      <c r="I106" s="374">
        <v>3200</v>
      </c>
      <c r="J106" s="131">
        <v>785</v>
      </c>
      <c r="K106" s="564">
        <v>154</v>
      </c>
      <c r="L106" s="564">
        <v>337</v>
      </c>
    </row>
    <row r="108" spans="2:12" x14ac:dyDescent="0.3">
      <c r="H108" s="68"/>
    </row>
    <row r="109" spans="2:12" x14ac:dyDescent="0.3">
      <c r="H109" s="69"/>
    </row>
    <row r="110" spans="2:12" x14ac:dyDescent="0.3">
      <c r="H110" s="68"/>
    </row>
    <row r="111" spans="2:12" x14ac:dyDescent="0.3">
      <c r="I111" s="70"/>
    </row>
    <row r="120" spans="8:8" x14ac:dyDescent="0.3">
      <c r="H120" s="71"/>
    </row>
  </sheetData>
  <mergeCells count="2">
    <mergeCell ref="B2:B5"/>
    <mergeCell ref="C2:J5"/>
  </mergeCells>
  <phoneticPr fontId="64" type="noConversion"/>
  <pageMargins left="0.7" right="0.7" top="0.75" bottom="0.75" header="0.3" footer="0.3"/>
  <pageSetup paperSize="9"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87"/>
  <sheetViews>
    <sheetView showGridLines="0" topLeftCell="A4" zoomScale="70" zoomScaleNormal="70" workbookViewId="0">
      <pane ySplit="11" topLeftCell="A15" activePane="bottomLeft" state="frozen"/>
      <selection activeCell="K4" sqref="K4"/>
      <selection pane="bottomLeft" activeCell="E16" sqref="E16"/>
    </sheetView>
  </sheetViews>
  <sheetFormatPr baseColWidth="10" defaultColWidth="34.5703125" defaultRowHeight="14.25" x14ac:dyDescent="0.2"/>
  <cols>
    <col min="1" max="1" width="20.5703125" style="20" customWidth="1"/>
    <col min="2" max="2" width="29.28515625" style="20" customWidth="1"/>
    <col min="3" max="3" width="30.7109375" style="20" customWidth="1"/>
    <col min="4" max="4" width="23.28515625" style="20" customWidth="1"/>
    <col min="5" max="5" width="27.140625" style="20" customWidth="1"/>
    <col min="6" max="6" width="20.28515625" style="20" customWidth="1"/>
    <col min="7" max="7" width="25.85546875" style="20" customWidth="1"/>
    <col min="8" max="8" width="25.140625" style="20" customWidth="1"/>
    <col min="9" max="9" width="18" style="20" customWidth="1"/>
    <col min="10" max="10" width="28.5703125" style="20" customWidth="1"/>
    <col min="11" max="12" width="28" style="20" customWidth="1"/>
    <col min="13" max="13" width="30.7109375" style="20" customWidth="1"/>
    <col min="14" max="14" width="17.85546875" style="28" customWidth="1"/>
    <col min="15" max="15" width="68.28515625" style="27" customWidth="1"/>
    <col min="16" max="16" width="19.85546875" style="28" customWidth="1"/>
    <col min="17" max="17" width="34.5703125" style="28" customWidth="1"/>
    <col min="18" max="18" width="10.140625" style="27" customWidth="1"/>
    <col min="19" max="19" width="34.5703125" style="20" customWidth="1"/>
    <col min="20" max="20" width="60.5703125" style="20" customWidth="1"/>
    <col min="21" max="21" width="11.140625" style="22" customWidth="1"/>
    <col min="22" max="22" width="12.28515625" style="22" customWidth="1"/>
    <col min="23" max="23" width="20.140625" style="22" customWidth="1"/>
    <col min="24" max="24" width="27.28515625" style="20" customWidth="1"/>
    <col min="25" max="25" width="20.7109375" style="21" customWidth="1"/>
    <col min="26" max="26" width="19.85546875" style="104" customWidth="1"/>
    <col min="27" max="27" width="20.5703125" style="72" customWidth="1"/>
    <col min="28" max="28" width="21.7109375" style="533" customWidth="1"/>
    <col min="29" max="29" width="17" style="120" customWidth="1"/>
    <col min="30" max="30" width="26.85546875" style="20" customWidth="1"/>
    <col min="31" max="31" width="23" style="21" customWidth="1"/>
    <col min="32" max="32" width="19.28515625" style="25" customWidth="1"/>
    <col min="33" max="33" width="25.42578125" style="25" customWidth="1"/>
    <col min="34" max="34" width="70.5703125" style="515" customWidth="1"/>
    <col min="35" max="36" width="34.5703125" style="20"/>
    <col min="37" max="37" width="34.5703125" style="21"/>
    <col min="38" max="42" width="34.5703125" style="20"/>
    <col min="43" max="43" width="34.5703125" style="21"/>
    <col min="44" max="16384" width="34.5703125" style="20"/>
  </cols>
  <sheetData>
    <row r="1" spans="1:81" x14ac:dyDescent="0.2">
      <c r="N1" s="21"/>
      <c r="O1" s="20"/>
      <c r="P1" s="21"/>
      <c r="Q1" s="21"/>
      <c r="R1" s="20"/>
    </row>
    <row r="2" spans="1:81" x14ac:dyDescent="0.2">
      <c r="B2" s="815"/>
      <c r="C2" s="816"/>
      <c r="D2" s="858" t="s">
        <v>562</v>
      </c>
      <c r="E2" s="859"/>
      <c r="F2" s="859"/>
      <c r="G2" s="859"/>
      <c r="H2" s="859"/>
      <c r="I2" s="859"/>
      <c r="J2" s="859"/>
      <c r="K2" s="859"/>
      <c r="L2" s="859"/>
      <c r="M2" s="859"/>
      <c r="N2" s="859"/>
      <c r="O2" s="859"/>
      <c r="P2" s="859"/>
      <c r="Q2" s="859"/>
      <c r="R2" s="859"/>
      <c r="S2" s="859"/>
      <c r="T2" s="859"/>
      <c r="U2" s="860"/>
      <c r="V2" s="860"/>
      <c r="W2" s="859"/>
      <c r="X2" s="859"/>
      <c r="Y2" s="859"/>
      <c r="Z2" s="861"/>
      <c r="AA2" s="862"/>
      <c r="AB2" s="863"/>
      <c r="AC2" s="860"/>
      <c r="AD2" s="859"/>
      <c r="AE2" s="859"/>
      <c r="AF2" s="859"/>
      <c r="AG2" s="859"/>
      <c r="AH2" s="864"/>
      <c r="AI2" s="859"/>
      <c r="AJ2" s="859"/>
      <c r="AK2" s="859"/>
      <c r="AL2" s="859"/>
      <c r="AM2" s="859"/>
      <c r="AN2" s="859"/>
      <c r="AO2" s="859"/>
      <c r="AP2" s="859"/>
      <c r="AQ2" s="859"/>
      <c r="AR2" s="879" t="s">
        <v>563</v>
      </c>
      <c r="AS2" s="880"/>
      <c r="AT2" s="880"/>
      <c r="AU2" s="881"/>
      <c r="AV2" s="23"/>
    </row>
    <row r="3" spans="1:81" x14ac:dyDescent="0.2">
      <c r="B3" s="817"/>
      <c r="C3" s="818"/>
      <c r="D3" s="865"/>
      <c r="E3" s="866"/>
      <c r="F3" s="866"/>
      <c r="G3" s="866"/>
      <c r="H3" s="866"/>
      <c r="I3" s="866"/>
      <c r="J3" s="866"/>
      <c r="K3" s="866"/>
      <c r="L3" s="866"/>
      <c r="M3" s="866"/>
      <c r="N3" s="866"/>
      <c r="O3" s="866"/>
      <c r="P3" s="866"/>
      <c r="Q3" s="866"/>
      <c r="R3" s="866"/>
      <c r="S3" s="866"/>
      <c r="T3" s="866"/>
      <c r="U3" s="867"/>
      <c r="V3" s="867"/>
      <c r="W3" s="866"/>
      <c r="X3" s="866"/>
      <c r="Y3" s="866"/>
      <c r="Z3" s="868"/>
      <c r="AA3" s="869"/>
      <c r="AB3" s="870"/>
      <c r="AC3" s="867"/>
      <c r="AD3" s="866"/>
      <c r="AE3" s="866"/>
      <c r="AF3" s="866"/>
      <c r="AG3" s="866"/>
      <c r="AH3" s="871"/>
      <c r="AI3" s="866"/>
      <c r="AJ3" s="866"/>
      <c r="AK3" s="866"/>
      <c r="AL3" s="866"/>
      <c r="AM3" s="866"/>
      <c r="AN3" s="866"/>
      <c r="AO3" s="866"/>
      <c r="AP3" s="866"/>
      <c r="AQ3" s="866"/>
      <c r="AR3" s="879" t="s">
        <v>564</v>
      </c>
      <c r="AS3" s="880"/>
      <c r="AT3" s="880"/>
      <c r="AU3" s="881"/>
      <c r="AV3" s="23"/>
    </row>
    <row r="4" spans="1:81" x14ac:dyDescent="0.2">
      <c r="B4" s="817"/>
      <c r="C4" s="818"/>
      <c r="D4" s="865"/>
      <c r="E4" s="866"/>
      <c r="F4" s="866"/>
      <c r="G4" s="866"/>
      <c r="H4" s="866"/>
      <c r="I4" s="866"/>
      <c r="J4" s="866"/>
      <c r="K4" s="866"/>
      <c r="L4" s="866"/>
      <c r="M4" s="866"/>
      <c r="N4" s="866"/>
      <c r="O4" s="866"/>
      <c r="P4" s="866"/>
      <c r="Q4" s="866"/>
      <c r="R4" s="866"/>
      <c r="S4" s="866"/>
      <c r="T4" s="866"/>
      <c r="U4" s="867"/>
      <c r="V4" s="867"/>
      <c r="W4" s="866"/>
      <c r="X4" s="866"/>
      <c r="Y4" s="866"/>
      <c r="Z4" s="868"/>
      <c r="AA4" s="869"/>
      <c r="AB4" s="870"/>
      <c r="AC4" s="867"/>
      <c r="AD4" s="866"/>
      <c r="AE4" s="866"/>
      <c r="AF4" s="866"/>
      <c r="AG4" s="866"/>
      <c r="AH4" s="871"/>
      <c r="AI4" s="866"/>
      <c r="AJ4" s="866"/>
      <c r="AK4" s="866"/>
      <c r="AL4" s="866"/>
      <c r="AM4" s="866"/>
      <c r="AN4" s="866"/>
      <c r="AO4" s="866"/>
      <c r="AP4" s="866"/>
      <c r="AQ4" s="866"/>
      <c r="AR4" s="879" t="s">
        <v>565</v>
      </c>
      <c r="AS4" s="880"/>
      <c r="AT4" s="880"/>
      <c r="AU4" s="881"/>
      <c r="AV4" s="23"/>
    </row>
    <row r="5" spans="1:81" x14ac:dyDescent="0.2">
      <c r="B5" s="819"/>
      <c r="C5" s="820"/>
      <c r="D5" s="872"/>
      <c r="E5" s="873"/>
      <c r="F5" s="873"/>
      <c r="G5" s="873"/>
      <c r="H5" s="873"/>
      <c r="I5" s="873"/>
      <c r="J5" s="873"/>
      <c r="K5" s="873"/>
      <c r="L5" s="873"/>
      <c r="M5" s="873"/>
      <c r="N5" s="873"/>
      <c r="O5" s="873"/>
      <c r="P5" s="873"/>
      <c r="Q5" s="873"/>
      <c r="R5" s="873"/>
      <c r="S5" s="873"/>
      <c r="T5" s="873"/>
      <c r="U5" s="874"/>
      <c r="V5" s="874"/>
      <c r="W5" s="873"/>
      <c r="X5" s="873"/>
      <c r="Y5" s="873"/>
      <c r="Z5" s="875"/>
      <c r="AA5" s="876"/>
      <c r="AB5" s="877"/>
      <c r="AC5" s="874"/>
      <c r="AD5" s="873"/>
      <c r="AE5" s="873"/>
      <c r="AF5" s="873"/>
      <c r="AG5" s="873"/>
      <c r="AH5" s="878"/>
      <c r="AI5" s="873"/>
      <c r="AJ5" s="873"/>
      <c r="AK5" s="873"/>
      <c r="AL5" s="873"/>
      <c r="AM5" s="873"/>
      <c r="AN5" s="873"/>
      <c r="AO5" s="873"/>
      <c r="AP5" s="873"/>
      <c r="AQ5" s="873"/>
      <c r="AR5" s="879" t="s">
        <v>566</v>
      </c>
      <c r="AS5" s="880"/>
      <c r="AT5" s="880"/>
      <c r="AU5" s="881"/>
      <c r="AV5" s="23"/>
    </row>
    <row r="6" spans="1:81" x14ac:dyDescent="0.2">
      <c r="B6" s="24"/>
      <c r="C6" s="24"/>
      <c r="D6" s="24"/>
      <c r="E6" s="24"/>
      <c r="F6" s="24"/>
      <c r="G6" s="24"/>
      <c r="H6" s="24"/>
      <c r="I6" s="24"/>
      <c r="J6" s="24"/>
      <c r="K6" s="24"/>
      <c r="L6" s="24"/>
      <c r="M6" s="24"/>
      <c r="N6" s="25"/>
      <c r="O6" s="24"/>
      <c r="P6" s="25"/>
      <c r="Q6" s="25"/>
      <c r="R6" s="24"/>
      <c r="S6" s="24"/>
      <c r="T6" s="24"/>
      <c r="U6" s="24"/>
      <c r="V6" s="24"/>
      <c r="W6" s="24"/>
      <c r="X6" s="24"/>
      <c r="Y6" s="25"/>
      <c r="Z6" s="105"/>
      <c r="AA6" s="73"/>
      <c r="AB6" s="400"/>
      <c r="AC6" s="121"/>
      <c r="AD6" s="24"/>
      <c r="AE6" s="25"/>
      <c r="AI6" s="24"/>
      <c r="AJ6" s="24"/>
      <c r="AK6" s="25"/>
      <c r="AL6" s="24"/>
      <c r="AM6" s="24"/>
      <c r="AN6" s="24"/>
      <c r="AO6" s="24"/>
      <c r="AP6" s="24"/>
      <c r="AQ6" s="25"/>
      <c r="AR6" s="24"/>
      <c r="AS6" s="24"/>
      <c r="AT6" s="24"/>
    </row>
    <row r="7" spans="1:81" x14ac:dyDescent="0.2">
      <c r="B7" s="26" t="s">
        <v>567</v>
      </c>
      <c r="C7" s="828" t="s">
        <v>568</v>
      </c>
      <c r="D7" s="829"/>
      <c r="E7" s="829"/>
      <c r="F7" s="829"/>
      <c r="G7" s="829"/>
      <c r="H7" s="829"/>
      <c r="I7" s="829"/>
      <c r="J7" s="829"/>
      <c r="K7" s="829"/>
      <c r="L7" s="829"/>
      <c r="M7" s="829"/>
      <c r="N7" s="829"/>
      <c r="O7" s="829"/>
      <c r="P7" s="829"/>
      <c r="Q7" s="829"/>
      <c r="R7" s="829"/>
      <c r="S7" s="829"/>
      <c r="T7" s="829"/>
      <c r="U7" s="829"/>
      <c r="V7" s="829"/>
      <c r="W7" s="829"/>
      <c r="X7" s="829"/>
      <c r="Y7" s="829"/>
      <c r="Z7" s="830"/>
      <c r="AA7" s="831"/>
      <c r="AB7" s="832"/>
      <c r="AC7" s="829"/>
      <c r="AD7" s="829"/>
      <c r="AE7" s="829"/>
      <c r="AF7" s="833"/>
      <c r="AG7" s="833"/>
      <c r="AH7" s="834"/>
      <c r="AI7" s="829"/>
      <c r="AJ7" s="829"/>
      <c r="AK7" s="829"/>
      <c r="AL7" s="829"/>
      <c r="AM7" s="829"/>
      <c r="AN7" s="829"/>
      <c r="AO7" s="829"/>
      <c r="AP7" s="829"/>
      <c r="AQ7" s="829"/>
      <c r="AR7" s="829"/>
      <c r="AS7" s="829"/>
      <c r="AT7" s="829"/>
      <c r="AU7" s="835"/>
    </row>
    <row r="8" spans="1:81" x14ac:dyDescent="0.2">
      <c r="B8" s="26" t="s">
        <v>569</v>
      </c>
      <c r="C8" s="836" t="s">
        <v>570</v>
      </c>
      <c r="D8" s="837"/>
      <c r="E8" s="837"/>
      <c r="F8" s="837"/>
      <c r="G8" s="837"/>
      <c r="H8" s="837"/>
      <c r="I8" s="837"/>
      <c r="J8" s="837"/>
      <c r="K8" s="837"/>
      <c r="L8" s="837"/>
      <c r="M8" s="837"/>
      <c r="N8" s="837"/>
      <c r="O8" s="837"/>
      <c r="P8" s="837"/>
      <c r="Q8" s="837"/>
      <c r="R8" s="837"/>
      <c r="S8" s="837"/>
      <c r="T8" s="837"/>
      <c r="U8" s="837"/>
      <c r="V8" s="837"/>
      <c r="W8" s="837"/>
      <c r="X8" s="837"/>
      <c r="Y8" s="837"/>
      <c r="Z8" s="838"/>
      <c r="AA8" s="839"/>
      <c r="AB8" s="840"/>
      <c r="AC8" s="837"/>
      <c r="AD8" s="837"/>
      <c r="AE8" s="837"/>
      <c r="AF8" s="841"/>
      <c r="AG8" s="841"/>
      <c r="AH8" s="842"/>
      <c r="AI8" s="837"/>
      <c r="AJ8" s="837"/>
      <c r="AK8" s="837"/>
      <c r="AL8" s="837"/>
      <c r="AM8" s="837"/>
      <c r="AN8" s="837"/>
      <c r="AO8" s="837"/>
      <c r="AP8" s="837"/>
      <c r="AQ8" s="837"/>
      <c r="AR8" s="837"/>
      <c r="AS8" s="837"/>
      <c r="AT8" s="837"/>
      <c r="AU8" s="843"/>
    </row>
    <row r="9" spans="1:81" x14ac:dyDescent="0.2">
      <c r="B9" s="26" t="s">
        <v>571</v>
      </c>
      <c r="C9" s="836" t="s">
        <v>572</v>
      </c>
      <c r="D9" s="837"/>
      <c r="E9" s="837"/>
      <c r="F9" s="837"/>
      <c r="G9" s="837"/>
      <c r="H9" s="837"/>
      <c r="I9" s="837"/>
      <c r="J9" s="837"/>
      <c r="K9" s="837"/>
      <c r="L9" s="837"/>
      <c r="M9" s="837"/>
      <c r="N9" s="837"/>
      <c r="O9" s="837"/>
      <c r="P9" s="837"/>
      <c r="Q9" s="837"/>
      <c r="R9" s="837"/>
      <c r="S9" s="837"/>
      <c r="T9" s="837"/>
      <c r="U9" s="837"/>
      <c r="V9" s="837"/>
      <c r="W9" s="837"/>
      <c r="X9" s="837"/>
      <c r="Y9" s="837"/>
      <c r="Z9" s="838"/>
      <c r="AA9" s="839"/>
      <c r="AB9" s="840"/>
      <c r="AC9" s="837"/>
      <c r="AD9" s="837"/>
      <c r="AE9" s="837"/>
      <c r="AF9" s="841"/>
      <c r="AG9" s="841"/>
      <c r="AH9" s="842"/>
      <c r="AI9" s="837"/>
      <c r="AJ9" s="837"/>
      <c r="AK9" s="837"/>
      <c r="AL9" s="837"/>
      <c r="AM9" s="837"/>
      <c r="AN9" s="837"/>
      <c r="AO9" s="837"/>
      <c r="AP9" s="837"/>
      <c r="AQ9" s="837"/>
      <c r="AR9" s="837"/>
      <c r="AS9" s="837"/>
      <c r="AT9" s="837"/>
      <c r="AU9" s="843"/>
    </row>
    <row r="10" spans="1:81" x14ac:dyDescent="0.2">
      <c r="N10" s="21"/>
      <c r="O10" s="20"/>
      <c r="P10" s="21"/>
      <c r="Q10" s="21"/>
      <c r="R10" s="20"/>
      <c r="U10" s="20"/>
      <c r="V10" s="20"/>
      <c r="W10" s="20"/>
    </row>
    <row r="11" spans="1:81" s="116" customFormat="1" x14ac:dyDescent="0.2">
      <c r="B11" s="822" t="s">
        <v>573</v>
      </c>
      <c r="C11" s="823"/>
      <c r="D11" s="824"/>
      <c r="E11" s="822" t="s">
        <v>574</v>
      </c>
      <c r="F11" s="824"/>
      <c r="G11" s="844" t="s">
        <v>575</v>
      </c>
      <c r="H11" s="844"/>
      <c r="I11" s="844"/>
      <c r="J11" s="844"/>
      <c r="K11" s="844"/>
      <c r="L11" s="844"/>
      <c r="M11" s="844"/>
      <c r="N11" s="844"/>
      <c r="O11" s="844"/>
      <c r="P11" s="844"/>
      <c r="Q11" s="844"/>
      <c r="R11" s="844"/>
      <c r="S11" s="844"/>
      <c r="T11" s="844"/>
      <c r="U11" s="845"/>
      <c r="V11" s="845"/>
      <c r="W11" s="844"/>
      <c r="X11" s="844"/>
      <c r="Y11" s="844"/>
      <c r="Z11" s="846"/>
      <c r="AA11" s="847"/>
      <c r="AB11" s="848"/>
      <c r="AC11" s="845"/>
      <c r="AD11" s="844"/>
      <c r="AE11" s="844"/>
      <c r="AF11" s="844"/>
      <c r="AG11" s="844"/>
      <c r="AH11" s="849"/>
      <c r="AI11" s="844"/>
      <c r="AJ11" s="844"/>
      <c r="AK11" s="844"/>
      <c r="AL11" s="844"/>
      <c r="AM11" s="844"/>
      <c r="AN11" s="844"/>
      <c r="AO11" s="844"/>
      <c r="AP11" s="844"/>
      <c r="AQ11" s="844"/>
      <c r="AR11" s="844"/>
      <c r="AS11" s="844"/>
      <c r="AT11" s="844"/>
      <c r="AU11" s="844"/>
    </row>
    <row r="12" spans="1:81" s="116" customFormat="1" x14ac:dyDescent="0.2">
      <c r="B12" s="825"/>
      <c r="C12" s="826"/>
      <c r="D12" s="827"/>
      <c r="E12" s="825"/>
      <c r="F12" s="827"/>
      <c r="G12" s="844" t="s">
        <v>576</v>
      </c>
      <c r="H12" s="844"/>
      <c r="I12" s="844"/>
      <c r="J12" s="844"/>
      <c r="K12" s="844"/>
      <c r="L12" s="844"/>
      <c r="M12" s="844"/>
      <c r="N12" s="844"/>
      <c r="O12" s="844"/>
      <c r="P12" s="844"/>
      <c r="Q12" s="844"/>
      <c r="R12" s="844"/>
      <c r="S12" s="844"/>
      <c r="T12" s="844"/>
      <c r="U12" s="845"/>
      <c r="V12" s="845"/>
      <c r="W12" s="844"/>
      <c r="X12" s="844"/>
      <c r="Y12" s="844"/>
      <c r="Z12" s="846"/>
      <c r="AA12" s="847"/>
      <c r="AB12" s="848"/>
      <c r="AC12" s="845"/>
      <c r="AD12" s="844"/>
      <c r="AE12" s="844"/>
      <c r="AF12" s="844"/>
      <c r="AG12" s="844"/>
      <c r="AH12" s="849"/>
      <c r="AI12" s="844"/>
      <c r="AJ12" s="844"/>
      <c r="AK12" s="844"/>
      <c r="AL12" s="844"/>
      <c r="AM12" s="844"/>
      <c r="AN12" s="844"/>
      <c r="AO12" s="844"/>
      <c r="AP12" s="844"/>
      <c r="AQ12" s="844"/>
      <c r="AR12" s="844"/>
      <c r="AS12" s="844"/>
      <c r="AT12" s="844"/>
      <c r="AU12" s="844"/>
    </row>
    <row r="13" spans="1:81" s="116" customFormat="1" x14ac:dyDescent="0.2">
      <c r="B13" s="825"/>
      <c r="C13" s="826"/>
      <c r="D13" s="827"/>
      <c r="E13" s="825"/>
      <c r="F13" s="827"/>
      <c r="G13" s="850"/>
      <c r="H13" s="850"/>
      <c r="I13" s="850"/>
      <c r="J13" s="850"/>
      <c r="K13" s="850"/>
      <c r="L13" s="850"/>
      <c r="M13" s="850"/>
      <c r="N13" s="852" t="s">
        <v>577</v>
      </c>
      <c r="O13" s="852"/>
      <c r="P13" s="852"/>
      <c r="Q13" s="852"/>
      <c r="R13" s="852"/>
      <c r="S13" s="852"/>
      <c r="T13" s="852"/>
      <c r="U13" s="853"/>
      <c r="V13" s="853"/>
      <c r="W13" s="852"/>
      <c r="X13" s="851" t="s">
        <v>578</v>
      </c>
      <c r="Y13" s="851"/>
      <c r="Z13" s="854" t="s">
        <v>579</v>
      </c>
      <c r="AA13" s="855"/>
      <c r="AB13" s="856"/>
      <c r="AC13" s="853"/>
      <c r="AD13" s="851" t="s">
        <v>580</v>
      </c>
      <c r="AE13" s="851"/>
      <c r="AF13" s="852" t="s">
        <v>581</v>
      </c>
      <c r="AG13" s="852"/>
      <c r="AH13" s="857"/>
      <c r="AI13" s="852"/>
      <c r="AJ13" s="851" t="s">
        <v>582</v>
      </c>
      <c r="AK13" s="851"/>
      <c r="AL13" s="852" t="s">
        <v>583</v>
      </c>
      <c r="AM13" s="852"/>
      <c r="AN13" s="852"/>
      <c r="AO13" s="852"/>
      <c r="AP13" s="851" t="s">
        <v>584</v>
      </c>
      <c r="AQ13" s="851"/>
      <c r="AR13" s="882" t="s">
        <v>585</v>
      </c>
      <c r="AS13" s="882"/>
      <c r="AT13" s="882"/>
      <c r="AU13" s="882"/>
      <c r="AW13" s="821" t="s">
        <v>586</v>
      </c>
      <c r="AX13" s="821"/>
      <c r="AY13" s="821"/>
      <c r="AZ13" s="821"/>
    </row>
    <row r="14" spans="1:81" x14ac:dyDescent="0.2">
      <c r="B14" s="520" t="s">
        <v>587</v>
      </c>
      <c r="C14" s="521" t="s">
        <v>588</v>
      </c>
      <c r="D14" s="521" t="s">
        <v>589</v>
      </c>
      <c r="E14" s="521" t="s">
        <v>3</v>
      </c>
      <c r="F14" s="521" t="s">
        <v>5</v>
      </c>
      <c r="G14" s="452" t="s">
        <v>590</v>
      </c>
      <c r="H14" s="452" t="s">
        <v>7</v>
      </c>
      <c r="I14" s="452" t="s">
        <v>591</v>
      </c>
      <c r="J14" s="452" t="s">
        <v>9</v>
      </c>
      <c r="K14" s="452" t="s">
        <v>10</v>
      </c>
      <c r="L14" s="452" t="s">
        <v>11</v>
      </c>
      <c r="M14" s="452" t="s">
        <v>592</v>
      </c>
      <c r="N14" s="452" t="s">
        <v>593</v>
      </c>
      <c r="O14" s="452" t="s">
        <v>594</v>
      </c>
      <c r="P14" s="452" t="s">
        <v>595</v>
      </c>
      <c r="Q14" s="452" t="s">
        <v>596</v>
      </c>
      <c r="R14" s="452" t="s">
        <v>597</v>
      </c>
      <c r="S14" s="452" t="s">
        <v>598</v>
      </c>
      <c r="T14" s="452" t="s">
        <v>599</v>
      </c>
      <c r="U14" s="452" t="s">
        <v>600</v>
      </c>
      <c r="V14" s="452" t="s">
        <v>601</v>
      </c>
      <c r="W14" s="453" t="s">
        <v>16</v>
      </c>
      <c r="X14" s="452" t="s">
        <v>602</v>
      </c>
      <c r="Y14" s="452" t="s">
        <v>603</v>
      </c>
      <c r="Z14" s="453" t="s">
        <v>604</v>
      </c>
      <c r="AA14" s="522" t="s">
        <v>605</v>
      </c>
      <c r="AB14" s="523" t="s">
        <v>606</v>
      </c>
      <c r="AC14" s="453" t="s">
        <v>607</v>
      </c>
      <c r="AD14" s="452" t="s">
        <v>608</v>
      </c>
      <c r="AE14" s="452" t="s">
        <v>609</v>
      </c>
      <c r="AF14" s="524" t="s">
        <v>610</v>
      </c>
      <c r="AG14" s="453" t="s">
        <v>611</v>
      </c>
      <c r="AH14" s="524" t="s">
        <v>612</v>
      </c>
      <c r="AI14" s="524" t="s">
        <v>613</v>
      </c>
      <c r="AJ14" s="452" t="s">
        <v>614</v>
      </c>
      <c r="AK14" s="452" t="s">
        <v>615</v>
      </c>
      <c r="AL14" s="453" t="s">
        <v>616</v>
      </c>
      <c r="AM14" s="453" t="s">
        <v>617</v>
      </c>
      <c r="AN14" s="453" t="s">
        <v>618</v>
      </c>
      <c r="AO14" s="453" t="s">
        <v>619</v>
      </c>
      <c r="AP14" s="452" t="s">
        <v>620</v>
      </c>
      <c r="AQ14" s="525" t="s">
        <v>621</v>
      </c>
      <c r="AR14" s="117" t="s">
        <v>622</v>
      </c>
      <c r="AS14" s="118" t="s">
        <v>623</v>
      </c>
      <c r="AT14" s="118" t="s">
        <v>624</v>
      </c>
      <c r="AU14" s="118" t="s">
        <v>607</v>
      </c>
      <c r="AW14" s="119" t="s">
        <v>625</v>
      </c>
      <c r="AX14" s="119" t="s">
        <v>626</v>
      </c>
      <c r="AY14" s="119" t="s">
        <v>627</v>
      </c>
      <c r="AZ14" s="119" t="s">
        <v>628</v>
      </c>
    </row>
    <row r="15" spans="1:81" s="79" customFormat="1" x14ac:dyDescent="0.2">
      <c r="A15" s="74"/>
      <c r="B15" s="440" t="s">
        <v>320</v>
      </c>
      <c r="C15" s="402" t="s">
        <v>76</v>
      </c>
      <c r="D15" s="402" t="s">
        <v>184</v>
      </c>
      <c r="E15" s="402" t="s">
        <v>102</v>
      </c>
      <c r="F15" s="402" t="s">
        <v>338</v>
      </c>
      <c r="G15" s="402" t="s">
        <v>629</v>
      </c>
      <c r="H15" s="402" t="s">
        <v>212</v>
      </c>
      <c r="I15" s="402" t="s">
        <v>25</v>
      </c>
      <c r="J15" s="402" t="s">
        <v>222</v>
      </c>
      <c r="K15" s="402" t="s">
        <v>403</v>
      </c>
      <c r="L15" s="402" t="s">
        <v>257</v>
      </c>
      <c r="M15" s="402" t="s">
        <v>630</v>
      </c>
      <c r="N15" s="401">
        <v>1</v>
      </c>
      <c r="O15" s="402" t="s">
        <v>631</v>
      </c>
      <c r="P15" s="401">
        <v>2</v>
      </c>
      <c r="Q15" s="401">
        <f>+Y15+AE15+AK15+AQ15</f>
        <v>2</v>
      </c>
      <c r="R15" s="402" t="s">
        <v>45</v>
      </c>
      <c r="S15" s="402" t="s">
        <v>632</v>
      </c>
      <c r="T15" s="402" t="s">
        <v>633</v>
      </c>
      <c r="U15" s="403">
        <v>44562</v>
      </c>
      <c r="V15" s="402" t="s">
        <v>634</v>
      </c>
      <c r="W15" s="402" t="s">
        <v>31</v>
      </c>
      <c r="X15" s="402" t="s">
        <v>635</v>
      </c>
      <c r="Y15" s="404">
        <v>0</v>
      </c>
      <c r="Z15" s="418"/>
      <c r="AA15" s="405"/>
      <c r="AB15" s="418"/>
      <c r="AC15" s="407"/>
      <c r="AD15" s="413" t="s">
        <v>636</v>
      </c>
      <c r="AE15" s="418">
        <v>1</v>
      </c>
      <c r="AF15" s="511">
        <v>1</v>
      </c>
      <c r="AG15" s="414">
        <f t="shared" ref="AG15:AG46" si="0">(AF15/AE15)</f>
        <v>1</v>
      </c>
      <c r="AH15" s="96" t="s">
        <v>637</v>
      </c>
      <c r="AI15" s="75" t="s">
        <v>638</v>
      </c>
      <c r="AJ15" s="402" t="s">
        <v>635</v>
      </c>
      <c r="AK15" s="401">
        <v>0</v>
      </c>
      <c r="AL15" s="402" t="s">
        <v>639</v>
      </c>
      <c r="AM15" s="402" t="s">
        <v>639</v>
      </c>
      <c r="AN15" s="402" t="s">
        <v>639</v>
      </c>
      <c r="AO15" s="402" t="s">
        <v>639</v>
      </c>
      <c r="AP15" s="402" t="s">
        <v>640</v>
      </c>
      <c r="AQ15" s="430">
        <v>1</v>
      </c>
      <c r="AR15" s="108" t="s">
        <v>639</v>
      </c>
      <c r="AS15" s="75" t="s">
        <v>639</v>
      </c>
      <c r="AT15" s="75"/>
      <c r="AU15" s="75" t="s">
        <v>639</v>
      </c>
      <c r="AV15" s="78" t="s">
        <v>639</v>
      </c>
      <c r="AW15" s="78" t="s">
        <v>639</v>
      </c>
      <c r="AX15" s="78" t="s">
        <v>639</v>
      </c>
      <c r="AY15" s="74" t="s">
        <v>639</v>
      </c>
      <c r="AZ15" s="74" t="s">
        <v>639</v>
      </c>
      <c r="BA15" s="74" t="s">
        <v>639</v>
      </c>
      <c r="BB15" s="74" t="s">
        <v>639</v>
      </c>
      <c r="BC15" s="74" t="s">
        <v>639</v>
      </c>
      <c r="BD15" s="74" t="s">
        <v>639</v>
      </c>
      <c r="BE15" s="74" t="s">
        <v>639</v>
      </c>
      <c r="BF15" s="74" t="s">
        <v>639</v>
      </c>
      <c r="BG15" s="74" t="s">
        <v>639</v>
      </c>
      <c r="BH15" s="74" t="s">
        <v>639</v>
      </c>
      <c r="BI15" s="74" t="s">
        <v>639</v>
      </c>
      <c r="BJ15" s="74" t="s">
        <v>639</v>
      </c>
      <c r="BK15" s="74" t="s">
        <v>639</v>
      </c>
      <c r="BL15" s="74" t="s">
        <v>639</v>
      </c>
      <c r="BM15" s="74" t="s">
        <v>639</v>
      </c>
      <c r="BN15" s="74" t="s">
        <v>639</v>
      </c>
      <c r="BO15" s="74" t="s">
        <v>639</v>
      </c>
      <c r="BP15" s="74" t="s">
        <v>639</v>
      </c>
      <c r="BQ15" s="74" t="s">
        <v>639</v>
      </c>
      <c r="BR15" s="74" t="s">
        <v>639</v>
      </c>
      <c r="BS15" s="74" t="s">
        <v>639</v>
      </c>
      <c r="BT15" s="74" t="s">
        <v>639</v>
      </c>
      <c r="BU15" s="74" t="s">
        <v>639</v>
      </c>
      <c r="BV15" s="74" t="s">
        <v>639</v>
      </c>
      <c r="BW15" s="74" t="s">
        <v>639</v>
      </c>
      <c r="BX15" s="74" t="s">
        <v>639</v>
      </c>
      <c r="BY15" s="74" t="s">
        <v>639</v>
      </c>
      <c r="BZ15" s="74" t="s">
        <v>639</v>
      </c>
      <c r="CA15" s="74" t="s">
        <v>639</v>
      </c>
      <c r="CB15" s="74" t="s">
        <v>639</v>
      </c>
      <c r="CC15" s="74" t="s">
        <v>639</v>
      </c>
    </row>
    <row r="16" spans="1:81" s="27" customFormat="1" x14ac:dyDescent="0.2">
      <c r="A16" s="74"/>
      <c r="B16" s="440" t="s">
        <v>289</v>
      </c>
      <c r="C16" s="402" t="s">
        <v>18</v>
      </c>
      <c r="D16" s="402" t="s">
        <v>641</v>
      </c>
      <c r="E16" s="402" t="s">
        <v>50</v>
      </c>
      <c r="F16" s="402" t="s">
        <v>313</v>
      </c>
      <c r="G16" s="402" t="s">
        <v>220</v>
      </c>
      <c r="H16" s="402" t="s">
        <v>212</v>
      </c>
      <c r="I16" s="402" t="s">
        <v>25</v>
      </c>
      <c r="J16" s="402" t="s">
        <v>106</v>
      </c>
      <c r="K16" s="402" t="s">
        <v>322</v>
      </c>
      <c r="L16" s="402" t="s">
        <v>257</v>
      </c>
      <c r="M16" s="402" t="s">
        <v>225</v>
      </c>
      <c r="N16" s="401">
        <v>2</v>
      </c>
      <c r="O16" s="402" t="s">
        <v>642</v>
      </c>
      <c r="P16" s="401">
        <v>12</v>
      </c>
      <c r="Q16" s="401">
        <f>+Y16+AE16+AK16+AQ16</f>
        <v>12</v>
      </c>
      <c r="R16" s="402" t="s">
        <v>45</v>
      </c>
      <c r="S16" s="402" t="s">
        <v>643</v>
      </c>
      <c r="T16" s="402" t="s">
        <v>644</v>
      </c>
      <c r="U16" s="403">
        <v>44562</v>
      </c>
      <c r="V16" s="402" t="s">
        <v>634</v>
      </c>
      <c r="W16" s="402" t="s">
        <v>162</v>
      </c>
      <c r="X16" s="402" t="s">
        <v>645</v>
      </c>
      <c r="Y16" s="401">
        <v>3</v>
      </c>
      <c r="Z16" s="401">
        <v>3</v>
      </c>
      <c r="AA16" s="406">
        <f>(Z16/Y16)</f>
        <v>1</v>
      </c>
      <c r="AB16" s="454" t="s">
        <v>646</v>
      </c>
      <c r="AC16" s="424" t="s">
        <v>647</v>
      </c>
      <c r="AD16" s="402" t="s">
        <v>645</v>
      </c>
      <c r="AE16" s="401">
        <v>3</v>
      </c>
      <c r="AF16" s="76">
        <v>3</v>
      </c>
      <c r="AG16" s="407">
        <f t="shared" si="0"/>
        <v>1</v>
      </c>
      <c r="AH16" s="526" t="s">
        <v>648</v>
      </c>
      <c r="AI16" s="75" t="s">
        <v>647</v>
      </c>
      <c r="AJ16" s="402" t="s">
        <v>645</v>
      </c>
      <c r="AK16" s="401">
        <v>3</v>
      </c>
      <c r="AL16" s="402" t="s">
        <v>639</v>
      </c>
      <c r="AM16" s="402" t="s">
        <v>639</v>
      </c>
      <c r="AN16" s="402" t="s">
        <v>639</v>
      </c>
      <c r="AO16" s="402" t="s">
        <v>639</v>
      </c>
      <c r="AP16" s="402" t="s">
        <v>645</v>
      </c>
      <c r="AQ16" s="430">
        <v>3</v>
      </c>
      <c r="AR16" s="108" t="s">
        <v>639</v>
      </c>
      <c r="AS16" s="75" t="s">
        <v>639</v>
      </c>
      <c r="AT16" s="75" t="s">
        <v>639</v>
      </c>
      <c r="AU16" s="75" t="s">
        <v>639</v>
      </c>
      <c r="AV16" s="74"/>
      <c r="AW16" s="80" t="s">
        <v>639</v>
      </c>
      <c r="AX16" s="81" t="s">
        <v>639</v>
      </c>
      <c r="AY16" s="81" t="s">
        <v>639</v>
      </c>
      <c r="AZ16" s="81" t="s">
        <v>639</v>
      </c>
      <c r="BA16" s="74"/>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row>
    <row r="17" spans="1:81" s="27" customFormat="1" hidden="1" x14ac:dyDescent="0.2">
      <c r="A17" s="74"/>
      <c r="B17" s="440" t="s">
        <v>289</v>
      </c>
      <c r="C17" s="402" t="s">
        <v>18</v>
      </c>
      <c r="D17" s="402" t="s">
        <v>641</v>
      </c>
      <c r="E17" s="402" t="s">
        <v>50</v>
      </c>
      <c r="F17" s="402" t="s">
        <v>313</v>
      </c>
      <c r="G17" s="402" t="s">
        <v>220</v>
      </c>
      <c r="H17" s="402" t="s">
        <v>212</v>
      </c>
      <c r="I17" s="402" t="s">
        <v>25</v>
      </c>
      <c r="J17" s="402" t="s">
        <v>106</v>
      </c>
      <c r="K17" s="402" t="s">
        <v>322</v>
      </c>
      <c r="L17" s="402" t="s">
        <v>257</v>
      </c>
      <c r="M17" s="402" t="s">
        <v>225</v>
      </c>
      <c r="N17" s="401">
        <v>3</v>
      </c>
      <c r="O17" s="402" t="s">
        <v>649</v>
      </c>
      <c r="P17" s="407">
        <v>1</v>
      </c>
      <c r="Q17" s="29">
        <f>+AQ17</f>
        <v>1</v>
      </c>
      <c r="R17" s="402" t="s">
        <v>60</v>
      </c>
      <c r="S17" s="402" t="s">
        <v>650</v>
      </c>
      <c r="T17" s="402" t="s">
        <v>651</v>
      </c>
      <c r="U17" s="403">
        <v>44562</v>
      </c>
      <c r="V17" s="402" t="s">
        <v>634</v>
      </c>
      <c r="W17" s="402" t="s">
        <v>162</v>
      </c>
      <c r="X17" s="408" t="s">
        <v>635</v>
      </c>
      <c r="Y17" s="401">
        <v>0</v>
      </c>
      <c r="Z17" s="401" t="s">
        <v>639</v>
      </c>
      <c r="AA17" s="402" t="s">
        <v>639</v>
      </c>
      <c r="AB17" s="401" t="s">
        <v>639</v>
      </c>
      <c r="AC17" s="401" t="s">
        <v>639</v>
      </c>
      <c r="AD17" s="402" t="s">
        <v>635</v>
      </c>
      <c r="AE17" s="401">
        <v>0</v>
      </c>
      <c r="AF17" s="76"/>
      <c r="AG17" s="406" t="e">
        <f t="shared" si="0"/>
        <v>#DIV/0!</v>
      </c>
      <c r="AH17" s="75" t="s">
        <v>639</v>
      </c>
      <c r="AI17" s="402" t="s">
        <v>639</v>
      </c>
      <c r="AJ17" s="402" t="s">
        <v>652</v>
      </c>
      <c r="AK17" s="407">
        <v>0.5</v>
      </c>
      <c r="AL17" s="402" t="s">
        <v>639</v>
      </c>
      <c r="AM17" s="402" t="s">
        <v>639</v>
      </c>
      <c r="AN17" s="402" t="s">
        <v>639</v>
      </c>
      <c r="AO17" s="402" t="s">
        <v>639</v>
      </c>
      <c r="AP17" s="402" t="s">
        <v>653</v>
      </c>
      <c r="AQ17" s="486">
        <v>1</v>
      </c>
      <c r="AR17" s="108" t="s">
        <v>639</v>
      </c>
      <c r="AS17" s="75" t="s">
        <v>639</v>
      </c>
      <c r="AT17" s="75" t="s">
        <v>639</v>
      </c>
      <c r="AU17" s="75" t="s">
        <v>639</v>
      </c>
      <c r="AV17" s="74"/>
      <c r="AW17" s="80" t="s">
        <v>639</v>
      </c>
      <c r="AX17" s="81" t="s">
        <v>639</v>
      </c>
      <c r="AY17" s="81" t="s">
        <v>639</v>
      </c>
      <c r="AZ17" s="81" t="s">
        <v>639</v>
      </c>
      <c r="BA17" s="74"/>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row>
    <row r="18" spans="1:81" s="27" customFormat="1" hidden="1" x14ac:dyDescent="0.2">
      <c r="A18" s="74"/>
      <c r="B18" s="440" t="s">
        <v>320</v>
      </c>
      <c r="C18" s="402" t="s">
        <v>48</v>
      </c>
      <c r="D18" s="402" t="s">
        <v>164</v>
      </c>
      <c r="E18" s="402" t="s">
        <v>35</v>
      </c>
      <c r="F18" s="402" t="s">
        <v>336</v>
      </c>
      <c r="G18" s="402" t="s">
        <v>220</v>
      </c>
      <c r="H18" s="402" t="s">
        <v>147</v>
      </c>
      <c r="I18" s="402" t="s">
        <v>25</v>
      </c>
      <c r="J18" s="402" t="s">
        <v>106</v>
      </c>
      <c r="K18" s="402" t="s">
        <v>318</v>
      </c>
      <c r="L18" s="402" t="s">
        <v>257</v>
      </c>
      <c r="M18" s="402" t="s">
        <v>59</v>
      </c>
      <c r="N18" s="401">
        <v>4</v>
      </c>
      <c r="O18" s="402" t="s">
        <v>654</v>
      </c>
      <c r="P18" s="407">
        <v>1</v>
      </c>
      <c r="Q18" s="29">
        <f>+AQ18</f>
        <v>1</v>
      </c>
      <c r="R18" s="402" t="s">
        <v>60</v>
      </c>
      <c r="S18" s="402" t="s">
        <v>655</v>
      </c>
      <c r="T18" s="402" t="s">
        <v>656</v>
      </c>
      <c r="U18" s="403">
        <v>44562</v>
      </c>
      <c r="V18" s="402" t="s">
        <v>634</v>
      </c>
      <c r="W18" s="402" t="s">
        <v>162</v>
      </c>
      <c r="X18" s="408" t="s">
        <v>635</v>
      </c>
      <c r="Y18" s="401">
        <v>0</v>
      </c>
      <c r="Z18" s="401" t="s">
        <v>639</v>
      </c>
      <c r="AA18" s="402" t="s">
        <v>639</v>
      </c>
      <c r="AB18" s="401" t="s">
        <v>639</v>
      </c>
      <c r="AC18" s="401" t="s">
        <v>639</v>
      </c>
      <c r="AD18" s="402" t="s">
        <v>635</v>
      </c>
      <c r="AE18" s="401">
        <v>0</v>
      </c>
      <c r="AF18" s="76"/>
      <c r="AG18" s="406" t="e">
        <f t="shared" si="0"/>
        <v>#DIV/0!</v>
      </c>
      <c r="AH18" s="75" t="s">
        <v>639</v>
      </c>
      <c r="AI18" s="402" t="s">
        <v>639</v>
      </c>
      <c r="AJ18" s="402" t="s">
        <v>657</v>
      </c>
      <c r="AK18" s="407">
        <v>0.5</v>
      </c>
      <c r="AL18" s="402" t="s">
        <v>639</v>
      </c>
      <c r="AM18" s="402" t="s">
        <v>639</v>
      </c>
      <c r="AN18" s="402" t="s">
        <v>639</v>
      </c>
      <c r="AO18" s="402" t="s">
        <v>639</v>
      </c>
      <c r="AP18" s="402" t="s">
        <v>658</v>
      </c>
      <c r="AQ18" s="486">
        <v>1</v>
      </c>
      <c r="AR18" s="108" t="s">
        <v>639</v>
      </c>
      <c r="AS18" s="75" t="s">
        <v>639</v>
      </c>
      <c r="AT18" s="75" t="s">
        <v>639</v>
      </c>
      <c r="AU18" s="75" t="s">
        <v>639</v>
      </c>
      <c r="AV18" s="74"/>
      <c r="AW18" s="80" t="s">
        <v>639</v>
      </c>
      <c r="AX18" s="81" t="s">
        <v>639</v>
      </c>
      <c r="AY18" s="81" t="s">
        <v>639</v>
      </c>
      <c r="AZ18" s="81" t="s">
        <v>639</v>
      </c>
      <c r="BA18" s="74"/>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row>
    <row r="19" spans="1:81" s="27" customFormat="1" hidden="1" x14ac:dyDescent="0.2">
      <c r="A19" s="74"/>
      <c r="B19" s="440" t="s">
        <v>320</v>
      </c>
      <c r="C19" s="402" t="s">
        <v>48</v>
      </c>
      <c r="D19" s="402" t="s">
        <v>174</v>
      </c>
      <c r="E19" s="402" t="s">
        <v>50</v>
      </c>
      <c r="F19" s="402" t="s">
        <v>336</v>
      </c>
      <c r="G19" s="402" t="s">
        <v>220</v>
      </c>
      <c r="H19" s="402" t="s">
        <v>147</v>
      </c>
      <c r="I19" s="402" t="s">
        <v>25</v>
      </c>
      <c r="J19" s="402" t="s">
        <v>106</v>
      </c>
      <c r="K19" s="402" t="s">
        <v>318</v>
      </c>
      <c r="L19" s="402" t="s">
        <v>257</v>
      </c>
      <c r="M19" s="402" t="s">
        <v>225</v>
      </c>
      <c r="N19" s="401">
        <v>5</v>
      </c>
      <c r="O19" s="402" t="s">
        <v>659</v>
      </c>
      <c r="P19" s="407">
        <v>1</v>
      </c>
      <c r="Q19" s="29">
        <f>+AQ19</f>
        <v>1</v>
      </c>
      <c r="R19" s="402" t="s">
        <v>60</v>
      </c>
      <c r="S19" s="402" t="s">
        <v>660</v>
      </c>
      <c r="T19" s="402" t="s">
        <v>661</v>
      </c>
      <c r="U19" s="403">
        <v>44562</v>
      </c>
      <c r="V19" s="402" t="s">
        <v>634</v>
      </c>
      <c r="W19" s="402" t="s">
        <v>162</v>
      </c>
      <c r="X19" s="408" t="s">
        <v>635</v>
      </c>
      <c r="Y19" s="401">
        <v>0</v>
      </c>
      <c r="Z19" s="401" t="s">
        <v>639</v>
      </c>
      <c r="AA19" s="402" t="s">
        <v>639</v>
      </c>
      <c r="AB19" s="401" t="s">
        <v>639</v>
      </c>
      <c r="AC19" s="401" t="s">
        <v>639</v>
      </c>
      <c r="AD19" s="402" t="s">
        <v>635</v>
      </c>
      <c r="AE19" s="401">
        <v>0</v>
      </c>
      <c r="AF19" s="76"/>
      <c r="AG19" s="406" t="e">
        <f t="shared" si="0"/>
        <v>#DIV/0!</v>
      </c>
      <c r="AH19" s="75" t="s">
        <v>639</v>
      </c>
      <c r="AI19" s="402" t="s">
        <v>639</v>
      </c>
      <c r="AJ19" s="402" t="s">
        <v>662</v>
      </c>
      <c r="AK19" s="407">
        <v>0.5</v>
      </c>
      <c r="AL19" s="402" t="s">
        <v>639</v>
      </c>
      <c r="AM19" s="402" t="s">
        <v>639</v>
      </c>
      <c r="AN19" s="402" t="s">
        <v>639</v>
      </c>
      <c r="AO19" s="402" t="s">
        <v>639</v>
      </c>
      <c r="AP19" s="402" t="s">
        <v>663</v>
      </c>
      <c r="AQ19" s="486">
        <v>1</v>
      </c>
      <c r="AR19" s="108" t="s">
        <v>639</v>
      </c>
      <c r="AS19" s="75" t="s">
        <v>639</v>
      </c>
      <c r="AT19" s="75" t="s">
        <v>639</v>
      </c>
      <c r="AU19" s="75" t="s">
        <v>639</v>
      </c>
      <c r="AV19" s="74"/>
      <c r="AW19" s="80" t="s">
        <v>639</v>
      </c>
      <c r="AX19" s="81" t="s">
        <v>639</v>
      </c>
      <c r="AY19" s="81" t="s">
        <v>639</v>
      </c>
      <c r="AZ19" s="81" t="s">
        <v>639</v>
      </c>
      <c r="BA19" s="74"/>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row>
    <row r="20" spans="1:81" s="27" customFormat="1" x14ac:dyDescent="0.2">
      <c r="A20" s="74"/>
      <c r="B20" s="440" t="s">
        <v>320</v>
      </c>
      <c r="C20" s="402" t="s">
        <v>63</v>
      </c>
      <c r="D20" s="402" t="s">
        <v>49</v>
      </c>
      <c r="E20" s="402" t="s">
        <v>20</v>
      </c>
      <c r="F20" s="402" t="s">
        <v>336</v>
      </c>
      <c r="G20" s="402" t="s">
        <v>186</v>
      </c>
      <c r="H20" s="402" t="s">
        <v>82</v>
      </c>
      <c r="I20" s="402" t="s">
        <v>25</v>
      </c>
      <c r="J20" s="402" t="s">
        <v>106</v>
      </c>
      <c r="K20" s="402" t="s">
        <v>325</v>
      </c>
      <c r="L20" s="402" t="s">
        <v>257</v>
      </c>
      <c r="M20" s="402" t="s">
        <v>233</v>
      </c>
      <c r="N20" s="401">
        <v>6</v>
      </c>
      <c r="O20" s="402" t="s">
        <v>664</v>
      </c>
      <c r="P20" s="401">
        <v>2</v>
      </c>
      <c r="Q20" s="401">
        <f>+Y20+AE20+AK20+AQ20</f>
        <v>2</v>
      </c>
      <c r="R20" s="402" t="s">
        <v>45</v>
      </c>
      <c r="S20" s="402" t="s">
        <v>665</v>
      </c>
      <c r="T20" s="402" t="s">
        <v>666</v>
      </c>
      <c r="U20" s="403">
        <v>44562</v>
      </c>
      <c r="V20" s="402" t="s">
        <v>634</v>
      </c>
      <c r="W20" s="402" t="s">
        <v>162</v>
      </c>
      <c r="X20" s="416" t="s">
        <v>635</v>
      </c>
      <c r="Y20" s="401">
        <v>0</v>
      </c>
      <c r="Z20" s="401" t="s">
        <v>639</v>
      </c>
      <c r="AA20" s="402" t="s">
        <v>639</v>
      </c>
      <c r="AB20" s="401" t="s">
        <v>639</v>
      </c>
      <c r="AC20" s="401" t="s">
        <v>639</v>
      </c>
      <c r="AD20" s="402" t="s">
        <v>667</v>
      </c>
      <c r="AE20" s="401">
        <v>1</v>
      </c>
      <c r="AF20" s="76">
        <v>1</v>
      </c>
      <c r="AG20" s="407">
        <f t="shared" si="0"/>
        <v>1</v>
      </c>
      <c r="AH20" s="526" t="s">
        <v>668</v>
      </c>
      <c r="AI20" s="75" t="s">
        <v>669</v>
      </c>
      <c r="AJ20" s="402" t="s">
        <v>635</v>
      </c>
      <c r="AK20" s="401">
        <v>0</v>
      </c>
      <c r="AL20" s="402" t="s">
        <v>639</v>
      </c>
      <c r="AM20" s="402" t="s">
        <v>639</v>
      </c>
      <c r="AN20" s="402" t="s">
        <v>639</v>
      </c>
      <c r="AO20" s="402" t="s">
        <v>639</v>
      </c>
      <c r="AP20" s="402" t="s">
        <v>667</v>
      </c>
      <c r="AQ20" s="430">
        <v>1</v>
      </c>
      <c r="AR20" s="108" t="s">
        <v>639</v>
      </c>
      <c r="AS20" s="75" t="s">
        <v>639</v>
      </c>
      <c r="AT20" s="75" t="s">
        <v>639</v>
      </c>
      <c r="AU20" s="75" t="s">
        <v>639</v>
      </c>
      <c r="AV20" s="74"/>
      <c r="AW20" s="80" t="s">
        <v>639</v>
      </c>
      <c r="AX20" s="81" t="s">
        <v>639</v>
      </c>
      <c r="AY20" s="81" t="s">
        <v>639</v>
      </c>
      <c r="AZ20" s="81" t="s">
        <v>639</v>
      </c>
      <c r="BA20" s="74"/>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row>
    <row r="21" spans="1:81" s="27" customFormat="1" x14ac:dyDescent="0.2">
      <c r="A21" s="83"/>
      <c r="B21" s="440" t="s">
        <v>320</v>
      </c>
      <c r="C21" s="402" t="s">
        <v>48</v>
      </c>
      <c r="D21" s="402" t="s">
        <v>174</v>
      </c>
      <c r="E21" s="402" t="s">
        <v>670</v>
      </c>
      <c r="F21" s="402" t="s">
        <v>336</v>
      </c>
      <c r="G21" s="402" t="s">
        <v>186</v>
      </c>
      <c r="H21" s="402" t="s">
        <v>212</v>
      </c>
      <c r="I21" s="402" t="s">
        <v>25</v>
      </c>
      <c r="J21" s="402" t="s">
        <v>106</v>
      </c>
      <c r="K21" s="402" t="s">
        <v>325</v>
      </c>
      <c r="L21" s="402" t="s">
        <v>257</v>
      </c>
      <c r="M21" s="402" t="s">
        <v>225</v>
      </c>
      <c r="N21" s="401">
        <v>7</v>
      </c>
      <c r="O21" s="408" t="s">
        <v>671</v>
      </c>
      <c r="P21" s="407">
        <v>1</v>
      </c>
      <c r="Q21" s="29">
        <f>+AQ21</f>
        <v>1</v>
      </c>
      <c r="R21" s="402" t="s">
        <v>60</v>
      </c>
      <c r="S21" s="408" t="s">
        <v>672</v>
      </c>
      <c r="T21" s="402" t="s">
        <v>673</v>
      </c>
      <c r="U21" s="421">
        <v>44562</v>
      </c>
      <c r="V21" s="402" t="s">
        <v>634</v>
      </c>
      <c r="W21" s="402" t="s">
        <v>162</v>
      </c>
      <c r="X21" s="408" t="s">
        <v>635</v>
      </c>
      <c r="Y21" s="401">
        <v>0</v>
      </c>
      <c r="Z21" s="401" t="s">
        <v>639</v>
      </c>
      <c r="AA21" s="402" t="s">
        <v>639</v>
      </c>
      <c r="AB21" s="401" t="s">
        <v>639</v>
      </c>
      <c r="AC21" s="401" t="s">
        <v>639</v>
      </c>
      <c r="AD21" s="408" t="s">
        <v>674</v>
      </c>
      <c r="AE21" s="409">
        <v>0.5</v>
      </c>
      <c r="AF21" s="498">
        <v>0.5</v>
      </c>
      <c r="AG21" s="407">
        <f t="shared" si="0"/>
        <v>1</v>
      </c>
      <c r="AH21" s="526" t="s">
        <v>675</v>
      </c>
      <c r="AI21" s="75" t="s">
        <v>647</v>
      </c>
      <c r="AJ21" s="402" t="s">
        <v>635</v>
      </c>
      <c r="AK21" s="401">
        <v>0</v>
      </c>
      <c r="AL21" s="402" t="s">
        <v>639</v>
      </c>
      <c r="AM21" s="402" t="s">
        <v>639</v>
      </c>
      <c r="AN21" s="402" t="s">
        <v>639</v>
      </c>
      <c r="AO21" s="402" t="s">
        <v>639</v>
      </c>
      <c r="AP21" s="402" t="s">
        <v>676</v>
      </c>
      <c r="AQ21" s="486">
        <v>1</v>
      </c>
      <c r="AR21" s="108" t="s">
        <v>639</v>
      </c>
      <c r="AS21" s="75" t="s">
        <v>639</v>
      </c>
      <c r="AT21" s="75" t="s">
        <v>639</v>
      </c>
      <c r="AU21" s="75" t="s">
        <v>639</v>
      </c>
      <c r="AV21" s="83"/>
      <c r="AW21" s="84" t="s">
        <v>639</v>
      </c>
      <c r="AX21" s="85" t="s">
        <v>639</v>
      </c>
      <c r="AY21" s="85" t="s">
        <v>639</v>
      </c>
      <c r="AZ21" s="85" t="s">
        <v>639</v>
      </c>
      <c r="BA21" s="83"/>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row>
    <row r="22" spans="1:81" s="87" customFormat="1" x14ac:dyDescent="0.2">
      <c r="A22" s="83"/>
      <c r="B22" s="440" t="s">
        <v>320</v>
      </c>
      <c r="C22" s="402" t="s">
        <v>48</v>
      </c>
      <c r="D22" s="402" t="s">
        <v>174</v>
      </c>
      <c r="E22" s="402" t="s">
        <v>670</v>
      </c>
      <c r="F22" s="402" t="s">
        <v>677</v>
      </c>
      <c r="G22" s="402" t="s">
        <v>678</v>
      </c>
      <c r="H22" s="402" t="s">
        <v>679</v>
      </c>
      <c r="I22" s="402" t="s">
        <v>25</v>
      </c>
      <c r="J22" s="402" t="s">
        <v>106</v>
      </c>
      <c r="K22" s="402" t="s">
        <v>325</v>
      </c>
      <c r="L22" s="402" t="s">
        <v>257</v>
      </c>
      <c r="M22" s="402" t="s">
        <v>225</v>
      </c>
      <c r="N22" s="401">
        <v>8</v>
      </c>
      <c r="O22" s="402" t="s">
        <v>680</v>
      </c>
      <c r="P22" s="401">
        <v>4</v>
      </c>
      <c r="Q22" s="401">
        <f>+Y22+AE22+AK22+AQ22</f>
        <v>4</v>
      </c>
      <c r="R22" s="402" t="s">
        <v>45</v>
      </c>
      <c r="S22" s="402" t="s">
        <v>681</v>
      </c>
      <c r="T22" s="402" t="s">
        <v>682</v>
      </c>
      <c r="U22" s="403">
        <v>44562</v>
      </c>
      <c r="V22" s="402" t="s">
        <v>634</v>
      </c>
      <c r="W22" s="402" t="s">
        <v>162</v>
      </c>
      <c r="X22" s="402" t="s">
        <v>683</v>
      </c>
      <c r="Y22" s="401">
        <v>1</v>
      </c>
      <c r="Z22" s="401">
        <v>1</v>
      </c>
      <c r="AA22" s="406">
        <f>(Z22/Y22)</f>
        <v>1</v>
      </c>
      <c r="AB22" s="527" t="s">
        <v>684</v>
      </c>
      <c r="AC22" s="424" t="s">
        <v>647</v>
      </c>
      <c r="AD22" s="402" t="s">
        <v>683</v>
      </c>
      <c r="AE22" s="401">
        <v>1</v>
      </c>
      <c r="AF22" s="76">
        <v>1</v>
      </c>
      <c r="AG22" s="407">
        <f t="shared" si="0"/>
        <v>1</v>
      </c>
      <c r="AH22" s="526" t="s">
        <v>685</v>
      </c>
      <c r="AI22" s="75" t="s">
        <v>647</v>
      </c>
      <c r="AJ22" s="402" t="s">
        <v>683</v>
      </c>
      <c r="AK22" s="401">
        <v>1</v>
      </c>
      <c r="AL22" s="408" t="s">
        <v>639</v>
      </c>
      <c r="AM22" s="408" t="s">
        <v>639</v>
      </c>
      <c r="AN22" s="408" t="s">
        <v>639</v>
      </c>
      <c r="AO22" s="408" t="s">
        <v>639</v>
      </c>
      <c r="AP22" s="402" t="s">
        <v>683</v>
      </c>
      <c r="AQ22" s="430">
        <v>1</v>
      </c>
      <c r="AR22" s="109" t="s">
        <v>639</v>
      </c>
      <c r="AS22" s="32" t="s">
        <v>639</v>
      </c>
      <c r="AT22" s="32" t="s">
        <v>639</v>
      </c>
      <c r="AU22" s="32" t="s">
        <v>639</v>
      </c>
      <c r="AV22" s="83"/>
      <c r="AW22" s="86" t="s">
        <v>639</v>
      </c>
      <c r="AX22" s="86" t="s">
        <v>639</v>
      </c>
      <c r="AY22" s="86" t="s">
        <v>639</v>
      </c>
      <c r="AZ22" s="86" t="s">
        <v>639</v>
      </c>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row>
    <row r="23" spans="1:81" s="87" customFormat="1" x14ac:dyDescent="0.2">
      <c r="A23" s="83"/>
      <c r="B23" s="440" t="s">
        <v>320</v>
      </c>
      <c r="C23" s="402" t="s">
        <v>48</v>
      </c>
      <c r="D23" s="402" t="s">
        <v>174</v>
      </c>
      <c r="E23" s="402" t="s">
        <v>670</v>
      </c>
      <c r="F23" s="402" t="s">
        <v>336</v>
      </c>
      <c r="G23" s="408" t="s">
        <v>678</v>
      </c>
      <c r="H23" s="408" t="s">
        <v>39</v>
      </c>
      <c r="I23" s="408" t="s">
        <v>25</v>
      </c>
      <c r="J23" s="408" t="s">
        <v>106</v>
      </c>
      <c r="K23" s="408" t="s">
        <v>325</v>
      </c>
      <c r="L23" s="402" t="s">
        <v>257</v>
      </c>
      <c r="M23" s="402" t="s">
        <v>225</v>
      </c>
      <c r="N23" s="401">
        <v>9</v>
      </c>
      <c r="O23" s="408" t="s">
        <v>686</v>
      </c>
      <c r="P23" s="409">
        <v>1</v>
      </c>
      <c r="Q23" s="407">
        <f>(+Y23+AE23+AK23+AQ23)/2</f>
        <v>1</v>
      </c>
      <c r="R23" s="408" t="s">
        <v>30</v>
      </c>
      <c r="S23" s="408" t="s">
        <v>687</v>
      </c>
      <c r="T23" s="408" t="s">
        <v>688</v>
      </c>
      <c r="U23" s="403">
        <v>44562</v>
      </c>
      <c r="V23" s="403">
        <v>44926</v>
      </c>
      <c r="W23" s="408" t="s">
        <v>162</v>
      </c>
      <c r="X23" s="410" t="s">
        <v>635</v>
      </c>
      <c r="Y23" s="411">
        <v>0</v>
      </c>
      <c r="Z23" s="401"/>
      <c r="AA23" s="412"/>
      <c r="AB23" s="401"/>
      <c r="AC23" s="401"/>
      <c r="AD23" s="402" t="s">
        <v>689</v>
      </c>
      <c r="AE23" s="407">
        <v>1</v>
      </c>
      <c r="AF23" s="498">
        <v>1</v>
      </c>
      <c r="AG23" s="407">
        <f t="shared" si="0"/>
        <v>1</v>
      </c>
      <c r="AH23" s="528" t="s">
        <v>690</v>
      </c>
      <c r="AI23" s="75" t="s">
        <v>647</v>
      </c>
      <c r="AJ23" s="410" t="s">
        <v>635</v>
      </c>
      <c r="AK23" s="411">
        <v>0</v>
      </c>
      <c r="AL23" s="412"/>
      <c r="AM23" s="412"/>
      <c r="AN23" s="412"/>
      <c r="AO23" s="412"/>
      <c r="AP23" s="402" t="s">
        <v>689</v>
      </c>
      <c r="AQ23" s="487">
        <v>1</v>
      </c>
      <c r="AR23" s="110"/>
      <c r="AS23" s="88"/>
      <c r="AT23" s="32"/>
      <c r="AU23" s="88"/>
      <c r="AV23" s="83"/>
      <c r="AW23" s="84"/>
      <c r="AX23" s="84"/>
      <c r="AY23" s="84"/>
      <c r="AZ23" s="84"/>
      <c r="BA23" s="83"/>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row>
    <row r="24" spans="1:81" s="79" customFormat="1" x14ac:dyDescent="0.2">
      <c r="A24" s="83"/>
      <c r="B24" s="440" t="s">
        <v>320</v>
      </c>
      <c r="C24" s="402" t="s">
        <v>48</v>
      </c>
      <c r="D24" s="402" t="s">
        <v>174</v>
      </c>
      <c r="E24" s="402" t="s">
        <v>670</v>
      </c>
      <c r="F24" s="402" t="s">
        <v>336</v>
      </c>
      <c r="G24" s="408" t="s">
        <v>186</v>
      </c>
      <c r="H24" s="408" t="s">
        <v>212</v>
      </c>
      <c r="I24" s="408" t="s">
        <v>25</v>
      </c>
      <c r="J24" s="408" t="s">
        <v>106</v>
      </c>
      <c r="K24" s="408" t="s">
        <v>325</v>
      </c>
      <c r="L24" s="402" t="s">
        <v>257</v>
      </c>
      <c r="M24" s="402" t="s">
        <v>225</v>
      </c>
      <c r="N24" s="401">
        <v>10</v>
      </c>
      <c r="O24" s="408" t="s">
        <v>691</v>
      </c>
      <c r="P24" s="411">
        <v>2</v>
      </c>
      <c r="Q24" s="401">
        <f>+Y24+AE24+AK24+AQ24</f>
        <v>2</v>
      </c>
      <c r="R24" s="408" t="s">
        <v>45</v>
      </c>
      <c r="S24" s="402" t="s">
        <v>692</v>
      </c>
      <c r="T24" s="402" t="s">
        <v>693</v>
      </c>
      <c r="U24" s="403">
        <v>44562</v>
      </c>
      <c r="V24" s="402" t="s">
        <v>634</v>
      </c>
      <c r="W24" s="408" t="s">
        <v>162</v>
      </c>
      <c r="X24" s="416" t="s">
        <v>635</v>
      </c>
      <c r="Y24" s="411">
        <v>0</v>
      </c>
      <c r="Z24" s="401"/>
      <c r="AA24" s="408"/>
      <c r="AB24" s="401"/>
      <c r="AC24" s="401"/>
      <c r="AD24" s="402" t="s">
        <v>694</v>
      </c>
      <c r="AE24" s="401">
        <v>1</v>
      </c>
      <c r="AF24" s="76">
        <v>1</v>
      </c>
      <c r="AG24" s="407">
        <f t="shared" si="0"/>
        <v>1</v>
      </c>
      <c r="AH24" s="526" t="s">
        <v>695</v>
      </c>
      <c r="AI24" s="75" t="s">
        <v>647</v>
      </c>
      <c r="AJ24" s="402" t="s">
        <v>635</v>
      </c>
      <c r="AK24" s="411">
        <v>0</v>
      </c>
      <c r="AL24" s="408"/>
      <c r="AM24" s="408"/>
      <c r="AN24" s="408"/>
      <c r="AO24" s="408"/>
      <c r="AP24" s="402" t="s">
        <v>694</v>
      </c>
      <c r="AQ24" s="430">
        <v>1</v>
      </c>
      <c r="AR24" s="109"/>
      <c r="AS24" s="32"/>
      <c r="AT24" s="32"/>
      <c r="AU24" s="32"/>
      <c r="AV24" s="83"/>
      <c r="AW24" s="86"/>
      <c r="AX24" s="86"/>
      <c r="AY24" s="86"/>
      <c r="AZ24" s="86"/>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row>
    <row r="25" spans="1:81" s="79" customFormat="1" x14ac:dyDescent="0.2">
      <c r="A25" s="87"/>
      <c r="B25" s="441" t="s">
        <v>293</v>
      </c>
      <c r="C25" s="402" t="s">
        <v>48</v>
      </c>
      <c r="D25" s="402" t="s">
        <v>696</v>
      </c>
      <c r="E25" s="413" t="s">
        <v>91</v>
      </c>
      <c r="F25" s="413" t="s">
        <v>697</v>
      </c>
      <c r="G25" s="413" t="s">
        <v>186</v>
      </c>
      <c r="H25" s="413" t="s">
        <v>212</v>
      </c>
      <c r="I25" s="413" t="s">
        <v>25</v>
      </c>
      <c r="J25" s="413" t="s">
        <v>106</v>
      </c>
      <c r="K25" s="413" t="s">
        <v>402</v>
      </c>
      <c r="L25" s="413" t="s">
        <v>257</v>
      </c>
      <c r="M25" s="402" t="s">
        <v>630</v>
      </c>
      <c r="N25" s="401">
        <v>11</v>
      </c>
      <c r="O25" s="413" t="s">
        <v>698</v>
      </c>
      <c r="P25" s="414">
        <v>1</v>
      </c>
      <c r="Q25" s="407">
        <f>(+Y25+AE25+AK25+AQ25)/4</f>
        <v>1</v>
      </c>
      <c r="R25" s="413" t="s">
        <v>30</v>
      </c>
      <c r="S25" s="413" t="s">
        <v>699</v>
      </c>
      <c r="T25" s="413" t="s">
        <v>700</v>
      </c>
      <c r="U25" s="415">
        <v>44562</v>
      </c>
      <c r="V25" s="415">
        <v>44926</v>
      </c>
      <c r="W25" s="413" t="s">
        <v>162</v>
      </c>
      <c r="X25" s="413" t="s">
        <v>701</v>
      </c>
      <c r="Y25" s="414">
        <v>1</v>
      </c>
      <c r="Z25" s="414">
        <v>1.1399999999999999</v>
      </c>
      <c r="AA25" s="406">
        <v>1</v>
      </c>
      <c r="AB25" s="455" t="s">
        <v>702</v>
      </c>
      <c r="AC25" s="424" t="s">
        <v>647</v>
      </c>
      <c r="AD25" s="413" t="s">
        <v>701</v>
      </c>
      <c r="AE25" s="414">
        <v>1</v>
      </c>
      <c r="AF25" s="498">
        <v>1</v>
      </c>
      <c r="AG25" s="407">
        <f t="shared" si="0"/>
        <v>1</v>
      </c>
      <c r="AH25" s="538" t="s">
        <v>703</v>
      </c>
      <c r="AI25" s="75" t="s">
        <v>647</v>
      </c>
      <c r="AJ25" s="413" t="s">
        <v>701</v>
      </c>
      <c r="AK25" s="414">
        <v>1</v>
      </c>
      <c r="AL25" s="416"/>
      <c r="AM25" s="416"/>
      <c r="AN25" s="416"/>
      <c r="AO25" s="416"/>
      <c r="AP25" s="413" t="s">
        <v>701</v>
      </c>
      <c r="AQ25" s="488">
        <v>1</v>
      </c>
      <c r="AR25" s="111"/>
      <c r="AS25" s="82"/>
      <c r="AT25" s="82"/>
      <c r="AU25" s="82"/>
      <c r="AV25" s="87"/>
      <c r="AW25" s="89"/>
      <c r="AX25" s="89"/>
      <c r="AY25" s="89"/>
      <c r="AZ25" s="89"/>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7"/>
    </row>
    <row r="26" spans="1:81" s="79" customFormat="1" x14ac:dyDescent="0.2">
      <c r="A26" s="87"/>
      <c r="B26" s="440" t="s">
        <v>320</v>
      </c>
      <c r="C26" s="402" t="s">
        <v>48</v>
      </c>
      <c r="D26" s="413" t="s">
        <v>174</v>
      </c>
      <c r="E26" s="413" t="s">
        <v>102</v>
      </c>
      <c r="F26" s="413" t="s">
        <v>336</v>
      </c>
      <c r="G26" s="413" t="s">
        <v>53</v>
      </c>
      <c r="H26" s="413" t="s">
        <v>79</v>
      </c>
      <c r="I26" s="413" t="s">
        <v>55</v>
      </c>
      <c r="J26" s="413" t="s">
        <v>106</v>
      </c>
      <c r="K26" s="413" t="s">
        <v>402</v>
      </c>
      <c r="L26" s="413" t="s">
        <v>252</v>
      </c>
      <c r="M26" s="402" t="s">
        <v>225</v>
      </c>
      <c r="N26" s="401">
        <v>12</v>
      </c>
      <c r="O26" s="413" t="s">
        <v>704</v>
      </c>
      <c r="P26" s="414">
        <v>1</v>
      </c>
      <c r="Q26" s="407">
        <f>(+Y26+AE26+AK26+AQ26)/4</f>
        <v>1</v>
      </c>
      <c r="R26" s="413" t="s">
        <v>30</v>
      </c>
      <c r="S26" s="413" t="s">
        <v>705</v>
      </c>
      <c r="T26" s="413" t="s">
        <v>706</v>
      </c>
      <c r="U26" s="415">
        <v>44562</v>
      </c>
      <c r="V26" s="415">
        <v>44926</v>
      </c>
      <c r="W26" s="413" t="s">
        <v>162</v>
      </c>
      <c r="X26" s="413" t="s">
        <v>707</v>
      </c>
      <c r="Y26" s="414">
        <v>1</v>
      </c>
      <c r="Z26" s="414">
        <v>1</v>
      </c>
      <c r="AA26" s="406">
        <f>(Z26/Y26)</f>
        <v>1</v>
      </c>
      <c r="AB26" s="455" t="s">
        <v>708</v>
      </c>
      <c r="AC26" s="424" t="s">
        <v>647</v>
      </c>
      <c r="AD26" s="413" t="s">
        <v>707</v>
      </c>
      <c r="AE26" s="414">
        <v>1</v>
      </c>
      <c r="AF26" s="498">
        <v>0.88</v>
      </c>
      <c r="AG26" s="407">
        <f t="shared" si="0"/>
        <v>0.88</v>
      </c>
      <c r="AH26" s="539" t="s">
        <v>709</v>
      </c>
      <c r="AI26" s="75" t="s">
        <v>647</v>
      </c>
      <c r="AJ26" s="413" t="s">
        <v>707</v>
      </c>
      <c r="AK26" s="414">
        <v>1</v>
      </c>
      <c r="AL26" s="416"/>
      <c r="AM26" s="416"/>
      <c r="AN26" s="416"/>
      <c r="AO26" s="416"/>
      <c r="AP26" s="413" t="s">
        <v>707</v>
      </c>
      <c r="AQ26" s="488">
        <v>1</v>
      </c>
      <c r="AR26" s="111"/>
      <c r="AS26" s="82"/>
      <c r="AT26" s="82"/>
      <c r="AU26" s="82"/>
      <c r="AV26" s="87"/>
      <c r="AW26" s="89"/>
      <c r="AX26" s="89"/>
      <c r="AY26" s="89"/>
      <c r="AZ26" s="89"/>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7"/>
    </row>
    <row r="27" spans="1:81" s="87" customFormat="1" hidden="1" x14ac:dyDescent="0.2">
      <c r="B27" s="442" t="s">
        <v>305</v>
      </c>
      <c r="C27" s="402" t="s">
        <v>48</v>
      </c>
      <c r="D27" s="416" t="s">
        <v>710</v>
      </c>
      <c r="E27" s="402" t="s">
        <v>670</v>
      </c>
      <c r="F27" s="416" t="s">
        <v>298</v>
      </c>
      <c r="G27" s="416" t="s">
        <v>176</v>
      </c>
      <c r="H27" s="416" t="s">
        <v>94</v>
      </c>
      <c r="I27" s="416" t="s">
        <v>25</v>
      </c>
      <c r="J27" s="416" t="s">
        <v>138</v>
      </c>
      <c r="K27" s="416" t="s">
        <v>359</v>
      </c>
      <c r="L27" s="416" t="s">
        <v>711</v>
      </c>
      <c r="M27" s="416" t="s">
        <v>225</v>
      </c>
      <c r="N27" s="401">
        <v>13</v>
      </c>
      <c r="O27" s="416" t="s">
        <v>712</v>
      </c>
      <c r="P27" s="404">
        <v>2</v>
      </c>
      <c r="Q27" s="401">
        <f>+Y27+AE27+AK27+AQ27</f>
        <v>2</v>
      </c>
      <c r="R27" s="416" t="s">
        <v>45</v>
      </c>
      <c r="S27" s="416" t="s">
        <v>713</v>
      </c>
      <c r="T27" s="416" t="s">
        <v>714</v>
      </c>
      <c r="U27" s="417">
        <v>44562</v>
      </c>
      <c r="V27" s="416" t="s">
        <v>634</v>
      </c>
      <c r="W27" s="416" t="s">
        <v>110</v>
      </c>
      <c r="X27" s="416" t="s">
        <v>635</v>
      </c>
      <c r="Y27" s="404">
        <v>0</v>
      </c>
      <c r="Z27" s="418" t="s">
        <v>639</v>
      </c>
      <c r="AA27" s="416" t="s">
        <v>639</v>
      </c>
      <c r="AB27" s="418" t="s">
        <v>639</v>
      </c>
      <c r="AC27" s="418" t="s">
        <v>639</v>
      </c>
      <c r="AD27" s="416" t="s">
        <v>635</v>
      </c>
      <c r="AE27" s="404">
        <v>0</v>
      </c>
      <c r="AF27" s="76"/>
      <c r="AG27" s="406" t="e">
        <f t="shared" si="0"/>
        <v>#DIV/0!</v>
      </c>
      <c r="AH27" s="32" t="s">
        <v>639</v>
      </c>
      <c r="AI27" s="416" t="s">
        <v>639</v>
      </c>
      <c r="AJ27" s="416" t="s">
        <v>715</v>
      </c>
      <c r="AK27" s="404">
        <v>1</v>
      </c>
      <c r="AL27" s="416" t="s">
        <v>639</v>
      </c>
      <c r="AM27" s="416" t="s">
        <v>639</v>
      </c>
      <c r="AN27" s="416" t="s">
        <v>639</v>
      </c>
      <c r="AO27" s="416" t="s">
        <v>639</v>
      </c>
      <c r="AP27" s="416" t="s">
        <v>716</v>
      </c>
      <c r="AQ27" s="433">
        <v>1</v>
      </c>
      <c r="AR27" s="111"/>
      <c r="AS27" s="82"/>
      <c r="AT27" s="82"/>
      <c r="AU27" s="82"/>
      <c r="AW27" s="89"/>
      <c r="AX27" s="89"/>
      <c r="AY27" s="89"/>
      <c r="AZ27" s="89"/>
    </row>
    <row r="28" spans="1:81" s="87" customFormat="1" x14ac:dyDescent="0.2">
      <c r="B28" s="441" t="s">
        <v>305</v>
      </c>
      <c r="C28" s="402" t="s">
        <v>48</v>
      </c>
      <c r="D28" s="413" t="s">
        <v>710</v>
      </c>
      <c r="E28" s="402" t="s">
        <v>670</v>
      </c>
      <c r="F28" s="413" t="s">
        <v>717</v>
      </c>
      <c r="G28" s="413" t="s">
        <v>81</v>
      </c>
      <c r="H28" s="413" t="s">
        <v>105</v>
      </c>
      <c r="I28" s="413" t="s">
        <v>25</v>
      </c>
      <c r="J28" s="413" t="s">
        <v>138</v>
      </c>
      <c r="K28" s="413" t="s">
        <v>356</v>
      </c>
      <c r="L28" s="413" t="s">
        <v>215</v>
      </c>
      <c r="M28" s="413" t="s">
        <v>225</v>
      </c>
      <c r="N28" s="401">
        <v>14</v>
      </c>
      <c r="O28" s="413" t="s">
        <v>718</v>
      </c>
      <c r="P28" s="418">
        <v>12</v>
      </c>
      <c r="Q28" s="401">
        <f>+Y28+AE28+AK28+AQ28</f>
        <v>12</v>
      </c>
      <c r="R28" s="413" t="s">
        <v>45</v>
      </c>
      <c r="S28" s="413" t="s">
        <v>719</v>
      </c>
      <c r="T28" s="413" t="s">
        <v>720</v>
      </c>
      <c r="U28" s="415">
        <v>44562</v>
      </c>
      <c r="V28" s="413" t="s">
        <v>634</v>
      </c>
      <c r="W28" s="413" t="s">
        <v>110</v>
      </c>
      <c r="X28" s="413" t="s">
        <v>721</v>
      </c>
      <c r="Y28" s="418">
        <v>3</v>
      </c>
      <c r="Z28" s="418">
        <v>3</v>
      </c>
      <c r="AA28" s="406">
        <f>(Z28/Y28)</f>
        <v>1</v>
      </c>
      <c r="AB28" s="455" t="s">
        <v>722</v>
      </c>
      <c r="AC28" s="424" t="s">
        <v>647</v>
      </c>
      <c r="AD28" s="413" t="s">
        <v>723</v>
      </c>
      <c r="AE28" s="418">
        <v>3</v>
      </c>
      <c r="AF28" s="76">
        <v>3</v>
      </c>
      <c r="AG28" s="407">
        <f t="shared" si="0"/>
        <v>1</v>
      </c>
      <c r="AH28" s="82" t="s">
        <v>724</v>
      </c>
      <c r="AI28" s="75" t="s">
        <v>647</v>
      </c>
      <c r="AJ28" s="413" t="s">
        <v>725</v>
      </c>
      <c r="AK28" s="418">
        <v>3</v>
      </c>
      <c r="AL28" s="416"/>
      <c r="AM28" s="416"/>
      <c r="AN28" s="416"/>
      <c r="AO28" s="416"/>
      <c r="AP28" s="413" t="s">
        <v>726</v>
      </c>
      <c r="AQ28" s="431">
        <v>3</v>
      </c>
      <c r="AR28" s="111"/>
      <c r="AS28" s="82"/>
      <c r="AT28" s="82"/>
      <c r="AU28" s="82"/>
      <c r="AW28" s="89"/>
      <c r="AX28" s="90"/>
      <c r="AY28" s="90"/>
      <c r="AZ28" s="90"/>
    </row>
    <row r="29" spans="1:81" s="87" customFormat="1" x14ac:dyDescent="0.2">
      <c r="B29" s="441" t="s">
        <v>308</v>
      </c>
      <c r="C29" s="402" t="s">
        <v>48</v>
      </c>
      <c r="D29" s="413" t="s">
        <v>710</v>
      </c>
      <c r="E29" s="402" t="s">
        <v>670</v>
      </c>
      <c r="F29" s="413" t="s">
        <v>717</v>
      </c>
      <c r="G29" s="413" t="s">
        <v>93</v>
      </c>
      <c r="H29" s="413" t="s">
        <v>137</v>
      </c>
      <c r="I29" s="413" t="s">
        <v>25</v>
      </c>
      <c r="J29" s="413" t="s">
        <v>138</v>
      </c>
      <c r="K29" s="413" t="s">
        <v>362</v>
      </c>
      <c r="L29" s="413" t="s">
        <v>252</v>
      </c>
      <c r="M29" s="413" t="s">
        <v>225</v>
      </c>
      <c r="N29" s="401">
        <v>15</v>
      </c>
      <c r="O29" s="413" t="s">
        <v>727</v>
      </c>
      <c r="P29" s="414">
        <v>1</v>
      </c>
      <c r="Q29" s="407">
        <f>(+Y29+AE29+AK29+AQ29)/4</f>
        <v>1</v>
      </c>
      <c r="R29" s="413" t="s">
        <v>30</v>
      </c>
      <c r="S29" s="413" t="s">
        <v>728</v>
      </c>
      <c r="T29" s="413" t="s">
        <v>706</v>
      </c>
      <c r="U29" s="415">
        <v>44562</v>
      </c>
      <c r="V29" s="415">
        <v>44592</v>
      </c>
      <c r="W29" s="413" t="s">
        <v>110</v>
      </c>
      <c r="X29" s="413" t="s">
        <v>707</v>
      </c>
      <c r="Y29" s="414">
        <v>1</v>
      </c>
      <c r="Z29" s="414">
        <v>1</v>
      </c>
      <c r="AA29" s="406">
        <f>(Z29/Y29)</f>
        <v>1</v>
      </c>
      <c r="AB29" s="455" t="s">
        <v>729</v>
      </c>
      <c r="AC29" s="424" t="s">
        <v>647</v>
      </c>
      <c r="AD29" s="413" t="s">
        <v>707</v>
      </c>
      <c r="AE29" s="414">
        <v>1</v>
      </c>
      <c r="AF29" s="498">
        <v>1</v>
      </c>
      <c r="AG29" s="407">
        <f t="shared" si="0"/>
        <v>1</v>
      </c>
      <c r="AH29" s="539" t="s">
        <v>730</v>
      </c>
      <c r="AI29" s="75" t="s">
        <v>647</v>
      </c>
      <c r="AJ29" s="413" t="s">
        <v>707</v>
      </c>
      <c r="AK29" s="414">
        <v>1</v>
      </c>
      <c r="AL29" s="416"/>
      <c r="AM29" s="416"/>
      <c r="AN29" s="416"/>
      <c r="AO29" s="416"/>
      <c r="AP29" s="413" t="s">
        <v>707</v>
      </c>
      <c r="AQ29" s="488">
        <v>1</v>
      </c>
      <c r="AR29" s="111"/>
      <c r="AS29" s="82"/>
      <c r="AT29" s="82"/>
      <c r="AU29" s="82"/>
      <c r="AW29" s="89"/>
      <c r="AX29" s="89"/>
      <c r="AY29" s="89"/>
      <c r="AZ29" s="89"/>
    </row>
    <row r="30" spans="1:81" s="83" customFormat="1" x14ac:dyDescent="0.2">
      <c r="A30" s="87"/>
      <c r="B30" s="441" t="s">
        <v>320</v>
      </c>
      <c r="C30" s="402" t="s">
        <v>48</v>
      </c>
      <c r="D30" s="413" t="s">
        <v>184</v>
      </c>
      <c r="E30" s="413" t="s">
        <v>102</v>
      </c>
      <c r="F30" s="413" t="s">
        <v>338</v>
      </c>
      <c r="G30" s="413" t="s">
        <v>186</v>
      </c>
      <c r="H30" s="413" t="s">
        <v>137</v>
      </c>
      <c r="I30" s="413" t="s">
        <v>25</v>
      </c>
      <c r="J30" s="413" t="s">
        <v>138</v>
      </c>
      <c r="K30" s="413" t="s">
        <v>402</v>
      </c>
      <c r="L30" s="413" t="s">
        <v>257</v>
      </c>
      <c r="M30" s="413" t="s">
        <v>225</v>
      </c>
      <c r="N30" s="401">
        <v>16</v>
      </c>
      <c r="O30" s="413" t="s">
        <v>731</v>
      </c>
      <c r="P30" s="414">
        <v>1</v>
      </c>
      <c r="Q30" s="407">
        <f>(+Y30+AE30+AK30+AQ30)/4</f>
        <v>1</v>
      </c>
      <c r="R30" s="413" t="s">
        <v>30</v>
      </c>
      <c r="S30" s="413" t="s">
        <v>699</v>
      </c>
      <c r="T30" s="413" t="s">
        <v>700</v>
      </c>
      <c r="U30" s="415">
        <v>44562</v>
      </c>
      <c r="V30" s="415">
        <v>44592</v>
      </c>
      <c r="W30" s="413" t="s">
        <v>110</v>
      </c>
      <c r="X30" s="413" t="s">
        <v>701</v>
      </c>
      <c r="Y30" s="414">
        <v>1</v>
      </c>
      <c r="Z30" s="414">
        <v>0.86</v>
      </c>
      <c r="AA30" s="406">
        <f>(Z30/Y30)</f>
        <v>0.86</v>
      </c>
      <c r="AB30" s="455" t="s">
        <v>702</v>
      </c>
      <c r="AC30" s="424" t="s">
        <v>732</v>
      </c>
      <c r="AD30" s="413" t="s">
        <v>701</v>
      </c>
      <c r="AE30" s="414">
        <v>1</v>
      </c>
      <c r="AF30" s="498">
        <v>1</v>
      </c>
      <c r="AG30" s="407">
        <f t="shared" si="0"/>
        <v>1</v>
      </c>
      <c r="AH30" s="538" t="s">
        <v>703</v>
      </c>
      <c r="AI30" s="75" t="s">
        <v>647</v>
      </c>
      <c r="AJ30" s="413" t="s">
        <v>701</v>
      </c>
      <c r="AK30" s="414">
        <v>1</v>
      </c>
      <c r="AL30" s="416"/>
      <c r="AM30" s="416"/>
      <c r="AN30" s="416"/>
      <c r="AO30" s="416"/>
      <c r="AP30" s="413" t="s">
        <v>701</v>
      </c>
      <c r="AQ30" s="488">
        <v>1</v>
      </c>
      <c r="AR30" s="111"/>
      <c r="AS30" s="82"/>
      <c r="AT30" s="82"/>
      <c r="AU30" s="82"/>
      <c r="AV30" s="87"/>
      <c r="AW30" s="89"/>
      <c r="AX30" s="89"/>
      <c r="AY30" s="89"/>
      <c r="AZ30" s="89"/>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row>
    <row r="31" spans="1:81" s="83" customFormat="1" hidden="1" x14ac:dyDescent="0.2">
      <c r="A31" s="87"/>
      <c r="B31" s="441" t="s">
        <v>320</v>
      </c>
      <c r="C31" s="402" t="s">
        <v>48</v>
      </c>
      <c r="D31" s="413" t="s">
        <v>184</v>
      </c>
      <c r="E31" s="413" t="s">
        <v>102</v>
      </c>
      <c r="F31" s="413" t="s">
        <v>338</v>
      </c>
      <c r="G31" s="413" t="s">
        <v>186</v>
      </c>
      <c r="H31" s="413" t="s">
        <v>137</v>
      </c>
      <c r="I31" s="413" t="s">
        <v>25</v>
      </c>
      <c r="J31" s="413" t="s">
        <v>41</v>
      </c>
      <c r="K31" s="413" t="s">
        <v>402</v>
      </c>
      <c r="L31" s="413" t="s">
        <v>257</v>
      </c>
      <c r="M31" s="413" t="s">
        <v>225</v>
      </c>
      <c r="N31" s="401">
        <v>17</v>
      </c>
      <c r="O31" s="413" t="s">
        <v>733</v>
      </c>
      <c r="P31" s="414">
        <v>1</v>
      </c>
      <c r="Q31" s="407">
        <f>(+Y31+AE31+AK31+AQ31)/4</f>
        <v>0.5</v>
      </c>
      <c r="R31" s="413" t="s">
        <v>30</v>
      </c>
      <c r="S31" s="413" t="s">
        <v>699</v>
      </c>
      <c r="T31" s="413" t="s">
        <v>700</v>
      </c>
      <c r="U31" s="415">
        <v>44562</v>
      </c>
      <c r="V31" s="415">
        <v>44592</v>
      </c>
      <c r="W31" s="413" t="s">
        <v>110</v>
      </c>
      <c r="X31" s="413" t="s">
        <v>701</v>
      </c>
      <c r="Y31" s="414">
        <v>1</v>
      </c>
      <c r="Z31" s="414">
        <v>1</v>
      </c>
      <c r="AA31" s="406">
        <f>(Z31/Y31)</f>
        <v>1</v>
      </c>
      <c r="AB31" s="455" t="s">
        <v>702</v>
      </c>
      <c r="AC31" s="424" t="s">
        <v>647</v>
      </c>
      <c r="AD31" s="413" t="s">
        <v>635</v>
      </c>
      <c r="AE31" s="418">
        <v>0</v>
      </c>
      <c r="AF31" s="498"/>
      <c r="AG31" s="406" t="e">
        <f t="shared" si="0"/>
        <v>#DIV/0!</v>
      </c>
      <c r="AH31" s="500"/>
      <c r="AI31" s="416"/>
      <c r="AJ31" s="413" t="s">
        <v>635</v>
      </c>
      <c r="AK31" s="418">
        <v>0</v>
      </c>
      <c r="AL31" s="416"/>
      <c r="AM31" s="416"/>
      <c r="AN31" s="416"/>
      <c r="AO31" s="416"/>
      <c r="AP31" s="413" t="s">
        <v>701</v>
      </c>
      <c r="AQ31" s="488">
        <v>1</v>
      </c>
      <c r="AR31" s="111"/>
      <c r="AS31" s="82"/>
      <c r="AT31" s="82"/>
      <c r="AU31" s="82"/>
      <c r="AV31" s="87"/>
      <c r="AW31" s="89"/>
      <c r="AX31" s="89"/>
      <c r="AY31" s="89"/>
      <c r="AZ31" s="89"/>
      <c r="BA31" s="87"/>
      <c r="BB31" s="87"/>
      <c r="BC31" s="87"/>
      <c r="BD31" s="87"/>
      <c r="BE31" s="87"/>
      <c r="BF31" s="87"/>
      <c r="BG31" s="87"/>
      <c r="BH31" s="87"/>
      <c r="BI31" s="87"/>
      <c r="BJ31" s="87"/>
      <c r="BK31" s="87"/>
      <c r="BL31" s="87"/>
      <c r="BM31" s="87"/>
      <c r="BN31" s="87"/>
      <c r="BO31" s="87"/>
      <c r="BP31" s="87"/>
      <c r="BQ31" s="87"/>
      <c r="BR31" s="87"/>
      <c r="BS31" s="87"/>
      <c r="BT31" s="87"/>
      <c r="BU31" s="87"/>
      <c r="BV31" s="87"/>
      <c r="BW31" s="87"/>
      <c r="BX31" s="87"/>
      <c r="BY31" s="87"/>
      <c r="BZ31" s="87"/>
      <c r="CA31" s="87"/>
      <c r="CB31" s="87"/>
      <c r="CC31" s="87"/>
    </row>
    <row r="32" spans="1:81" s="79" customFormat="1" hidden="1" x14ac:dyDescent="0.2">
      <c r="A32" s="87"/>
      <c r="B32" s="441" t="s">
        <v>209</v>
      </c>
      <c r="C32" s="402" t="s">
        <v>33</v>
      </c>
      <c r="D32" s="413" t="s">
        <v>134</v>
      </c>
      <c r="E32" s="402" t="s">
        <v>50</v>
      </c>
      <c r="F32" s="413" t="s">
        <v>734</v>
      </c>
      <c r="G32" s="413" t="s">
        <v>68</v>
      </c>
      <c r="H32" s="413" t="s">
        <v>221</v>
      </c>
      <c r="I32" s="413" t="s">
        <v>25</v>
      </c>
      <c r="J32" s="413" t="s">
        <v>128</v>
      </c>
      <c r="K32" s="413" t="s">
        <v>128</v>
      </c>
      <c r="L32" s="413" t="s">
        <v>215</v>
      </c>
      <c r="M32" s="413" t="s">
        <v>161</v>
      </c>
      <c r="N32" s="401">
        <v>18</v>
      </c>
      <c r="O32" s="413" t="s">
        <v>735</v>
      </c>
      <c r="P32" s="407">
        <v>1</v>
      </c>
      <c r="Q32" s="29">
        <f>+Y32+AE32+AK32+AQ32</f>
        <v>1</v>
      </c>
      <c r="R32" s="402" t="s">
        <v>45</v>
      </c>
      <c r="S32" s="413" t="s">
        <v>736</v>
      </c>
      <c r="T32" s="413" t="s">
        <v>737</v>
      </c>
      <c r="U32" s="415">
        <v>44562</v>
      </c>
      <c r="V32" s="415">
        <v>44651</v>
      </c>
      <c r="W32" s="413" t="s">
        <v>269</v>
      </c>
      <c r="X32" s="413" t="s">
        <v>738</v>
      </c>
      <c r="Y32" s="407">
        <v>1</v>
      </c>
      <c r="Z32" s="414">
        <v>1</v>
      </c>
      <c r="AA32" s="406">
        <f>(Z32/Y32)</f>
        <v>1</v>
      </c>
      <c r="AB32" s="455" t="s">
        <v>739</v>
      </c>
      <c r="AC32" s="424" t="s">
        <v>647</v>
      </c>
      <c r="AD32" s="402" t="s">
        <v>635</v>
      </c>
      <c r="AE32" s="401">
        <v>0</v>
      </c>
      <c r="AF32" s="76"/>
      <c r="AG32" s="406" t="e">
        <f t="shared" si="0"/>
        <v>#DIV/0!</v>
      </c>
      <c r="AH32" s="82"/>
      <c r="AI32" s="416"/>
      <c r="AJ32" s="402" t="s">
        <v>635</v>
      </c>
      <c r="AK32" s="401">
        <v>0</v>
      </c>
      <c r="AL32" s="416"/>
      <c r="AM32" s="416"/>
      <c r="AN32" s="416"/>
      <c r="AO32" s="416"/>
      <c r="AP32" s="413" t="s">
        <v>635</v>
      </c>
      <c r="AQ32" s="431">
        <v>0</v>
      </c>
      <c r="AR32" s="111"/>
      <c r="AS32" s="82"/>
      <c r="AT32" s="82"/>
      <c r="AU32" s="82"/>
      <c r="AV32" s="87"/>
      <c r="AW32" s="89"/>
      <c r="AX32" s="89"/>
      <c r="AY32" s="89"/>
      <c r="AZ32" s="89"/>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row>
    <row r="33" spans="1:81" s="87" customFormat="1" x14ac:dyDescent="0.2">
      <c r="B33" s="442" t="s">
        <v>262</v>
      </c>
      <c r="C33" s="408" t="s">
        <v>33</v>
      </c>
      <c r="D33" s="416" t="s">
        <v>134</v>
      </c>
      <c r="E33" s="402" t="s">
        <v>50</v>
      </c>
      <c r="F33" s="416" t="s">
        <v>165</v>
      </c>
      <c r="G33" s="416" t="s">
        <v>68</v>
      </c>
      <c r="H33" s="416" t="s">
        <v>221</v>
      </c>
      <c r="I33" s="416" t="s">
        <v>25</v>
      </c>
      <c r="J33" s="416" t="s">
        <v>128</v>
      </c>
      <c r="K33" s="416" t="s">
        <v>128</v>
      </c>
      <c r="L33" s="416" t="s">
        <v>215</v>
      </c>
      <c r="M33" s="408" t="s">
        <v>161</v>
      </c>
      <c r="N33" s="401">
        <v>19</v>
      </c>
      <c r="O33" s="416" t="s">
        <v>740</v>
      </c>
      <c r="P33" s="407">
        <v>1</v>
      </c>
      <c r="Q33" s="29">
        <f>+Y33+AE33+AK33+AQ33</f>
        <v>1</v>
      </c>
      <c r="R33" s="402" t="s">
        <v>45</v>
      </c>
      <c r="S33" s="416" t="s">
        <v>741</v>
      </c>
      <c r="T33" s="416" t="s">
        <v>742</v>
      </c>
      <c r="U33" s="417">
        <v>44652</v>
      </c>
      <c r="V33" s="417">
        <v>44742</v>
      </c>
      <c r="W33" s="416" t="s">
        <v>269</v>
      </c>
      <c r="X33" s="416" t="s">
        <v>635</v>
      </c>
      <c r="Y33" s="401">
        <v>0</v>
      </c>
      <c r="Z33" s="418"/>
      <c r="AA33" s="416"/>
      <c r="AB33" s="418"/>
      <c r="AC33" s="418"/>
      <c r="AD33" s="410" t="s">
        <v>743</v>
      </c>
      <c r="AE33" s="407">
        <v>1</v>
      </c>
      <c r="AF33" s="498">
        <v>1</v>
      </c>
      <c r="AG33" s="407">
        <f t="shared" si="0"/>
        <v>1</v>
      </c>
      <c r="AH33" s="82" t="s">
        <v>744</v>
      </c>
      <c r="AI33" s="82" t="s">
        <v>745</v>
      </c>
      <c r="AJ33" s="402" t="s">
        <v>635</v>
      </c>
      <c r="AK33" s="411">
        <v>0</v>
      </c>
      <c r="AL33" s="416"/>
      <c r="AM33" s="416"/>
      <c r="AN33" s="416"/>
      <c r="AO33" s="416"/>
      <c r="AP33" s="416" t="s">
        <v>635</v>
      </c>
      <c r="AQ33" s="433">
        <v>0</v>
      </c>
      <c r="AR33" s="111"/>
      <c r="AS33" s="82"/>
      <c r="AT33" s="82"/>
      <c r="AU33" s="82"/>
      <c r="AW33" s="89"/>
      <c r="AX33" s="89"/>
      <c r="AY33" s="89"/>
      <c r="AZ33" s="89"/>
    </row>
    <row r="34" spans="1:81" s="87" customFormat="1" x14ac:dyDescent="0.2">
      <c r="B34" s="441" t="s">
        <v>320</v>
      </c>
      <c r="C34" s="402" t="s">
        <v>48</v>
      </c>
      <c r="D34" s="413" t="s">
        <v>184</v>
      </c>
      <c r="E34" s="413" t="s">
        <v>102</v>
      </c>
      <c r="F34" s="413" t="s">
        <v>338</v>
      </c>
      <c r="G34" s="413" t="s">
        <v>186</v>
      </c>
      <c r="H34" s="413" t="s">
        <v>69</v>
      </c>
      <c r="I34" s="413" t="s">
        <v>25</v>
      </c>
      <c r="J34" s="413" t="s">
        <v>128</v>
      </c>
      <c r="K34" s="413" t="s">
        <v>402</v>
      </c>
      <c r="L34" s="413" t="s">
        <v>257</v>
      </c>
      <c r="M34" s="413" t="s">
        <v>233</v>
      </c>
      <c r="N34" s="401">
        <v>20</v>
      </c>
      <c r="O34" s="413" t="s">
        <v>746</v>
      </c>
      <c r="P34" s="414">
        <v>1</v>
      </c>
      <c r="Q34" s="407">
        <f>(+Y34+AE34+AK34+AQ34)/4</f>
        <v>1</v>
      </c>
      <c r="R34" s="413" t="s">
        <v>30</v>
      </c>
      <c r="S34" s="413" t="s">
        <v>699</v>
      </c>
      <c r="T34" s="413" t="s">
        <v>700</v>
      </c>
      <c r="U34" s="415">
        <v>44562</v>
      </c>
      <c r="V34" s="415">
        <v>44592</v>
      </c>
      <c r="W34" s="413" t="s">
        <v>269</v>
      </c>
      <c r="X34" s="413" t="s">
        <v>701</v>
      </c>
      <c r="Y34" s="414">
        <v>1</v>
      </c>
      <c r="Z34" s="414">
        <v>0.56000000000000005</v>
      </c>
      <c r="AA34" s="406">
        <f>(Z34/Y34)</f>
        <v>0.56000000000000005</v>
      </c>
      <c r="AB34" s="455" t="s">
        <v>702</v>
      </c>
      <c r="AC34" s="424" t="s">
        <v>732</v>
      </c>
      <c r="AD34" s="413" t="s">
        <v>701</v>
      </c>
      <c r="AE34" s="414">
        <v>1</v>
      </c>
      <c r="AF34" s="498">
        <v>0.6</v>
      </c>
      <c r="AG34" s="407">
        <f t="shared" si="0"/>
        <v>0.6</v>
      </c>
      <c r="AH34" s="538" t="s">
        <v>703</v>
      </c>
      <c r="AI34" s="75" t="s">
        <v>647</v>
      </c>
      <c r="AJ34" s="413" t="s">
        <v>701</v>
      </c>
      <c r="AK34" s="414">
        <v>1</v>
      </c>
      <c r="AL34" s="416"/>
      <c r="AM34" s="416"/>
      <c r="AN34" s="416"/>
      <c r="AO34" s="416"/>
      <c r="AP34" s="413" t="s">
        <v>701</v>
      </c>
      <c r="AQ34" s="488">
        <v>1</v>
      </c>
      <c r="AR34" s="111"/>
      <c r="AS34" s="82"/>
      <c r="AT34" s="82"/>
      <c r="AU34" s="82"/>
      <c r="AW34" s="89"/>
      <c r="AX34" s="89"/>
      <c r="AY34" s="89"/>
      <c r="AZ34" s="89"/>
    </row>
    <row r="35" spans="1:81" s="87" customFormat="1" x14ac:dyDescent="0.2">
      <c r="A35" s="20"/>
      <c r="B35" s="442" t="s">
        <v>320</v>
      </c>
      <c r="C35" s="402" t="s">
        <v>63</v>
      </c>
      <c r="D35" s="416" t="s">
        <v>747</v>
      </c>
      <c r="E35" s="416" t="s">
        <v>20</v>
      </c>
      <c r="F35" s="416" t="s">
        <v>336</v>
      </c>
      <c r="G35" s="416" t="s">
        <v>93</v>
      </c>
      <c r="H35" s="416" t="s">
        <v>82</v>
      </c>
      <c r="I35" s="416" t="s">
        <v>55</v>
      </c>
      <c r="J35" s="416" t="s">
        <v>748</v>
      </c>
      <c r="K35" s="416" t="s">
        <v>749</v>
      </c>
      <c r="L35" s="416" t="s">
        <v>257</v>
      </c>
      <c r="M35" s="402" t="s">
        <v>225</v>
      </c>
      <c r="N35" s="401">
        <v>21</v>
      </c>
      <c r="O35" s="416" t="s">
        <v>750</v>
      </c>
      <c r="P35" s="411">
        <v>2</v>
      </c>
      <c r="Q35" s="419">
        <f>(+AE35+AQ35)</f>
        <v>2</v>
      </c>
      <c r="R35" s="416" t="s">
        <v>45</v>
      </c>
      <c r="S35" s="416" t="s">
        <v>751</v>
      </c>
      <c r="T35" s="416" t="s">
        <v>752</v>
      </c>
      <c r="U35" s="417">
        <v>44562</v>
      </c>
      <c r="V35" s="417" t="s">
        <v>634</v>
      </c>
      <c r="W35" s="416" t="s">
        <v>253</v>
      </c>
      <c r="X35" s="416" t="s">
        <v>635</v>
      </c>
      <c r="Y35" s="420">
        <v>0</v>
      </c>
      <c r="Z35" s="418" t="s">
        <v>639</v>
      </c>
      <c r="AA35" s="416" t="s">
        <v>639</v>
      </c>
      <c r="AB35" s="418" t="s">
        <v>639</v>
      </c>
      <c r="AC35" s="418" t="s">
        <v>639</v>
      </c>
      <c r="AD35" s="416" t="s">
        <v>753</v>
      </c>
      <c r="AE35" s="401">
        <v>1</v>
      </c>
      <c r="AF35" s="76">
        <v>1</v>
      </c>
      <c r="AG35" s="407">
        <f t="shared" si="0"/>
        <v>1</v>
      </c>
      <c r="AH35" s="82" t="s">
        <v>754</v>
      </c>
      <c r="AI35" s="82" t="s">
        <v>669</v>
      </c>
      <c r="AJ35" s="416" t="s">
        <v>635</v>
      </c>
      <c r="AK35" s="420">
        <v>0</v>
      </c>
      <c r="AL35" s="416" t="s">
        <v>639</v>
      </c>
      <c r="AM35" s="416" t="s">
        <v>639</v>
      </c>
      <c r="AN35" s="416" t="s">
        <v>639</v>
      </c>
      <c r="AO35" s="416" t="s">
        <v>639</v>
      </c>
      <c r="AP35" s="416" t="s">
        <v>753</v>
      </c>
      <c r="AQ35" s="430">
        <v>1</v>
      </c>
      <c r="AR35" s="111" t="s">
        <v>639</v>
      </c>
      <c r="AS35" s="82" t="s">
        <v>639</v>
      </c>
      <c r="AT35" s="427" t="s">
        <v>639</v>
      </c>
      <c r="AU35" s="427" t="s">
        <v>639</v>
      </c>
      <c r="AV35" s="20"/>
      <c r="AW35" s="33"/>
      <c r="AX35" s="33"/>
      <c r="AY35" s="33"/>
      <c r="AZ35" s="33"/>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row>
    <row r="36" spans="1:81" s="87" customFormat="1" x14ac:dyDescent="0.2">
      <c r="A36" s="20"/>
      <c r="B36" s="442" t="s">
        <v>320</v>
      </c>
      <c r="C36" s="402" t="s">
        <v>63</v>
      </c>
      <c r="D36" s="416" t="s">
        <v>747</v>
      </c>
      <c r="E36" s="416" t="s">
        <v>20</v>
      </c>
      <c r="F36" s="416" t="s">
        <v>336</v>
      </c>
      <c r="G36" s="416" t="s">
        <v>93</v>
      </c>
      <c r="H36" s="416" t="s">
        <v>82</v>
      </c>
      <c r="I36" s="416" t="s">
        <v>55</v>
      </c>
      <c r="J36" s="416" t="s">
        <v>748</v>
      </c>
      <c r="K36" s="416" t="s">
        <v>749</v>
      </c>
      <c r="L36" s="416" t="s">
        <v>257</v>
      </c>
      <c r="M36" s="402" t="s">
        <v>225</v>
      </c>
      <c r="N36" s="401">
        <v>22</v>
      </c>
      <c r="O36" s="416" t="s">
        <v>755</v>
      </c>
      <c r="P36" s="411">
        <v>2</v>
      </c>
      <c r="Q36" s="419">
        <f>(+AE36+AQ36)</f>
        <v>2</v>
      </c>
      <c r="R36" s="416" t="s">
        <v>45</v>
      </c>
      <c r="S36" s="416" t="s">
        <v>756</v>
      </c>
      <c r="T36" s="416" t="s">
        <v>757</v>
      </c>
      <c r="U36" s="417">
        <v>44562</v>
      </c>
      <c r="V36" s="417" t="s">
        <v>634</v>
      </c>
      <c r="W36" s="416" t="s">
        <v>253</v>
      </c>
      <c r="X36" s="416" t="s">
        <v>635</v>
      </c>
      <c r="Y36" s="420">
        <v>0</v>
      </c>
      <c r="Z36" s="418" t="s">
        <v>639</v>
      </c>
      <c r="AA36" s="416" t="s">
        <v>639</v>
      </c>
      <c r="AB36" s="418" t="s">
        <v>639</v>
      </c>
      <c r="AC36" s="418" t="s">
        <v>639</v>
      </c>
      <c r="AD36" s="416" t="s">
        <v>758</v>
      </c>
      <c r="AE36" s="401">
        <v>1</v>
      </c>
      <c r="AF36" s="76">
        <v>1</v>
      </c>
      <c r="AG36" s="407">
        <f t="shared" si="0"/>
        <v>1</v>
      </c>
      <c r="AH36" s="82" t="s">
        <v>759</v>
      </c>
      <c r="AI36" s="82" t="s">
        <v>669</v>
      </c>
      <c r="AJ36" s="416" t="s">
        <v>635</v>
      </c>
      <c r="AK36" s="420">
        <v>0</v>
      </c>
      <c r="AL36" s="416" t="s">
        <v>639</v>
      </c>
      <c r="AM36" s="416" t="s">
        <v>639</v>
      </c>
      <c r="AN36" s="416" t="s">
        <v>639</v>
      </c>
      <c r="AO36" s="416" t="s">
        <v>639</v>
      </c>
      <c r="AP36" s="416" t="s">
        <v>760</v>
      </c>
      <c r="AQ36" s="430">
        <v>1</v>
      </c>
      <c r="AR36" s="111" t="s">
        <v>639</v>
      </c>
      <c r="AS36" s="82" t="s">
        <v>639</v>
      </c>
      <c r="AT36" s="427" t="s">
        <v>639</v>
      </c>
      <c r="AU36" s="427" t="s">
        <v>639</v>
      </c>
      <c r="AV36" s="20"/>
      <c r="AW36" s="33"/>
      <c r="AX36" s="33"/>
      <c r="AY36" s="33"/>
      <c r="AZ36" s="33"/>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row>
    <row r="37" spans="1:81" s="87" customFormat="1" x14ac:dyDescent="0.2">
      <c r="A37" s="20"/>
      <c r="B37" s="442" t="s">
        <v>320</v>
      </c>
      <c r="C37" s="402" t="s">
        <v>63</v>
      </c>
      <c r="D37" s="416" t="s">
        <v>747</v>
      </c>
      <c r="E37" s="416" t="s">
        <v>20</v>
      </c>
      <c r="F37" s="416" t="s">
        <v>336</v>
      </c>
      <c r="G37" s="416" t="s">
        <v>93</v>
      </c>
      <c r="H37" s="416" t="s">
        <v>82</v>
      </c>
      <c r="I37" s="416" t="s">
        <v>55</v>
      </c>
      <c r="J37" s="416" t="s">
        <v>748</v>
      </c>
      <c r="K37" s="416" t="s">
        <v>749</v>
      </c>
      <c r="L37" s="416" t="s">
        <v>257</v>
      </c>
      <c r="M37" s="402" t="s">
        <v>225</v>
      </c>
      <c r="N37" s="401">
        <v>23</v>
      </c>
      <c r="O37" s="416" t="s">
        <v>761</v>
      </c>
      <c r="P37" s="411">
        <v>2</v>
      </c>
      <c r="Q37" s="419">
        <f>(+AE37+AQ37)</f>
        <v>2</v>
      </c>
      <c r="R37" s="416" t="s">
        <v>45</v>
      </c>
      <c r="S37" s="416" t="s">
        <v>762</v>
      </c>
      <c r="T37" s="416" t="s">
        <v>763</v>
      </c>
      <c r="U37" s="417">
        <v>44652</v>
      </c>
      <c r="V37" s="417" t="s">
        <v>634</v>
      </c>
      <c r="W37" s="416" t="s">
        <v>253</v>
      </c>
      <c r="X37" s="416" t="s">
        <v>635</v>
      </c>
      <c r="Y37" s="420">
        <v>0</v>
      </c>
      <c r="Z37" s="418" t="s">
        <v>639</v>
      </c>
      <c r="AA37" s="416" t="s">
        <v>639</v>
      </c>
      <c r="AB37" s="418" t="s">
        <v>639</v>
      </c>
      <c r="AC37" s="418" t="s">
        <v>639</v>
      </c>
      <c r="AD37" s="416" t="s">
        <v>764</v>
      </c>
      <c r="AE37" s="401">
        <v>1</v>
      </c>
      <c r="AF37" s="76">
        <v>1</v>
      </c>
      <c r="AG37" s="407">
        <f t="shared" si="0"/>
        <v>1</v>
      </c>
      <c r="AH37" s="82" t="s">
        <v>765</v>
      </c>
      <c r="AI37" s="82" t="s">
        <v>669</v>
      </c>
      <c r="AJ37" s="416" t="s">
        <v>635</v>
      </c>
      <c r="AK37" s="420">
        <v>0</v>
      </c>
      <c r="AL37" s="416" t="s">
        <v>639</v>
      </c>
      <c r="AM37" s="416" t="s">
        <v>639</v>
      </c>
      <c r="AN37" s="416" t="s">
        <v>639</v>
      </c>
      <c r="AO37" s="416" t="s">
        <v>639</v>
      </c>
      <c r="AP37" s="416" t="s">
        <v>766</v>
      </c>
      <c r="AQ37" s="430">
        <v>1</v>
      </c>
      <c r="AR37" s="111" t="s">
        <v>639</v>
      </c>
      <c r="AS37" s="82" t="s">
        <v>639</v>
      </c>
      <c r="AT37" s="427" t="s">
        <v>639</v>
      </c>
      <c r="AU37" s="427" t="s">
        <v>639</v>
      </c>
      <c r="AV37" s="20"/>
      <c r="AW37" s="33"/>
      <c r="AX37" s="33"/>
      <c r="AY37" s="33"/>
      <c r="AZ37" s="33"/>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row>
    <row r="38" spans="1:81" s="87" customFormat="1" hidden="1" x14ac:dyDescent="0.2">
      <c r="A38" s="91"/>
      <c r="B38" s="443" t="s">
        <v>248</v>
      </c>
      <c r="C38" s="408" t="s">
        <v>48</v>
      </c>
      <c r="D38" s="408" t="s">
        <v>747</v>
      </c>
      <c r="E38" s="408" t="s">
        <v>20</v>
      </c>
      <c r="F38" s="408" t="s">
        <v>283</v>
      </c>
      <c r="G38" s="408" t="s">
        <v>93</v>
      </c>
      <c r="H38" s="408" t="s">
        <v>82</v>
      </c>
      <c r="I38" s="408" t="s">
        <v>40</v>
      </c>
      <c r="J38" s="408" t="s">
        <v>767</v>
      </c>
      <c r="K38" s="408" t="s">
        <v>768</v>
      </c>
      <c r="L38" s="408" t="s">
        <v>257</v>
      </c>
      <c r="M38" s="408" t="s">
        <v>44</v>
      </c>
      <c r="N38" s="401">
        <v>24</v>
      </c>
      <c r="O38" s="416" t="s">
        <v>769</v>
      </c>
      <c r="P38" s="404">
        <v>6</v>
      </c>
      <c r="Q38" s="401">
        <f>+Y38+AE38+AK38+AQ38</f>
        <v>6</v>
      </c>
      <c r="R38" s="416" t="s">
        <v>45</v>
      </c>
      <c r="S38" s="416" t="s">
        <v>770</v>
      </c>
      <c r="T38" s="416" t="s">
        <v>771</v>
      </c>
      <c r="U38" s="417">
        <v>44571</v>
      </c>
      <c r="V38" s="416" t="s">
        <v>634</v>
      </c>
      <c r="W38" s="416" t="s">
        <v>217</v>
      </c>
      <c r="X38" s="416" t="s">
        <v>635</v>
      </c>
      <c r="Y38" s="411">
        <v>0</v>
      </c>
      <c r="Z38" s="401" t="s">
        <v>639</v>
      </c>
      <c r="AA38" s="408" t="s">
        <v>639</v>
      </c>
      <c r="AB38" s="401" t="s">
        <v>639</v>
      </c>
      <c r="AC38" s="401" t="s">
        <v>639</v>
      </c>
      <c r="AD38" s="416" t="s">
        <v>635</v>
      </c>
      <c r="AE38" s="404">
        <v>0</v>
      </c>
      <c r="AF38" s="76"/>
      <c r="AG38" s="406" t="e">
        <f t="shared" si="0"/>
        <v>#DIV/0!</v>
      </c>
      <c r="AH38" s="32" t="s">
        <v>639</v>
      </c>
      <c r="AI38" s="408" t="s">
        <v>639</v>
      </c>
      <c r="AJ38" s="416" t="s">
        <v>772</v>
      </c>
      <c r="AK38" s="433">
        <v>6</v>
      </c>
      <c r="AL38" s="408" t="s">
        <v>639</v>
      </c>
      <c r="AM38" s="408" t="s">
        <v>639</v>
      </c>
      <c r="AN38" s="408" t="s">
        <v>639</v>
      </c>
      <c r="AO38" s="408" t="s">
        <v>639</v>
      </c>
      <c r="AP38" s="416" t="s">
        <v>635</v>
      </c>
      <c r="AQ38" s="404">
        <v>0</v>
      </c>
      <c r="AR38" s="109" t="s">
        <v>639</v>
      </c>
      <c r="AS38" s="32" t="s">
        <v>639</v>
      </c>
      <c r="AT38" s="32" t="s">
        <v>639</v>
      </c>
      <c r="AU38" s="32" t="s">
        <v>639</v>
      </c>
      <c r="AV38" s="91"/>
      <c r="AW38" s="92"/>
      <c r="AX38" s="92"/>
      <c r="AY38" s="92"/>
      <c r="AZ38" s="92"/>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row>
    <row r="39" spans="1:81" s="87" customFormat="1" x14ac:dyDescent="0.2">
      <c r="A39" s="91"/>
      <c r="B39" s="440" t="s">
        <v>248</v>
      </c>
      <c r="C39" s="402" t="s">
        <v>48</v>
      </c>
      <c r="D39" s="402" t="s">
        <v>747</v>
      </c>
      <c r="E39" s="402" t="s">
        <v>20</v>
      </c>
      <c r="F39" s="402" t="s">
        <v>283</v>
      </c>
      <c r="G39" s="402" t="s">
        <v>93</v>
      </c>
      <c r="H39" s="402" t="s">
        <v>82</v>
      </c>
      <c r="I39" s="402" t="s">
        <v>40</v>
      </c>
      <c r="J39" s="402" t="s">
        <v>767</v>
      </c>
      <c r="K39" s="402" t="s">
        <v>773</v>
      </c>
      <c r="L39" s="402" t="s">
        <v>257</v>
      </c>
      <c r="M39" s="402" t="s">
        <v>191</v>
      </c>
      <c r="N39" s="401">
        <v>25</v>
      </c>
      <c r="O39" s="402" t="s">
        <v>774</v>
      </c>
      <c r="P39" s="401">
        <v>5</v>
      </c>
      <c r="Q39" s="401">
        <f>+Y39+AE39+AK39+AQ39</f>
        <v>5</v>
      </c>
      <c r="R39" s="402" t="s">
        <v>45</v>
      </c>
      <c r="S39" s="402" t="s">
        <v>775</v>
      </c>
      <c r="T39" s="402" t="s">
        <v>776</v>
      </c>
      <c r="U39" s="403">
        <v>44562</v>
      </c>
      <c r="V39" s="402" t="s">
        <v>634</v>
      </c>
      <c r="W39" s="402" t="s">
        <v>217</v>
      </c>
      <c r="X39" s="402" t="s">
        <v>777</v>
      </c>
      <c r="Y39" s="401">
        <v>2</v>
      </c>
      <c r="Z39" s="401">
        <v>2</v>
      </c>
      <c r="AA39" s="406">
        <f>(Z39/Y39)</f>
        <v>1</v>
      </c>
      <c r="AB39" s="527" t="s">
        <v>778</v>
      </c>
      <c r="AC39" s="424" t="s">
        <v>638</v>
      </c>
      <c r="AD39" s="402" t="s">
        <v>779</v>
      </c>
      <c r="AE39" s="401">
        <v>1</v>
      </c>
      <c r="AF39" s="76">
        <v>1</v>
      </c>
      <c r="AG39" s="407">
        <f t="shared" si="0"/>
        <v>1</v>
      </c>
      <c r="AH39" s="32" t="s">
        <v>780</v>
      </c>
      <c r="AI39" s="75" t="s">
        <v>647</v>
      </c>
      <c r="AJ39" s="402" t="s">
        <v>781</v>
      </c>
      <c r="AK39" s="401">
        <v>1</v>
      </c>
      <c r="AL39" s="408" t="s">
        <v>639</v>
      </c>
      <c r="AM39" s="408" t="s">
        <v>639</v>
      </c>
      <c r="AN39" s="408" t="s">
        <v>639</v>
      </c>
      <c r="AO39" s="408" t="s">
        <v>639</v>
      </c>
      <c r="AP39" s="402" t="s">
        <v>782</v>
      </c>
      <c r="AQ39" s="430">
        <v>1</v>
      </c>
      <c r="AR39" s="109" t="s">
        <v>639</v>
      </c>
      <c r="AS39" s="32" t="s">
        <v>639</v>
      </c>
      <c r="AT39" s="32" t="s">
        <v>639</v>
      </c>
      <c r="AU39" s="32" t="s">
        <v>639</v>
      </c>
      <c r="AV39" s="91"/>
      <c r="AW39" s="92"/>
      <c r="AX39" s="92"/>
      <c r="AY39" s="92"/>
      <c r="AZ39" s="92"/>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row>
    <row r="40" spans="1:81" s="87" customFormat="1" x14ac:dyDescent="0.2">
      <c r="A40" s="91"/>
      <c r="B40" s="440" t="s">
        <v>783</v>
      </c>
      <c r="C40" s="402" t="s">
        <v>63</v>
      </c>
      <c r="D40" s="402" t="s">
        <v>90</v>
      </c>
      <c r="E40" s="402" t="s">
        <v>20</v>
      </c>
      <c r="F40" s="402" t="s">
        <v>784</v>
      </c>
      <c r="G40" s="402" t="s">
        <v>93</v>
      </c>
      <c r="H40" s="402" t="s">
        <v>82</v>
      </c>
      <c r="I40" s="402" t="s">
        <v>40</v>
      </c>
      <c r="J40" s="402" t="s">
        <v>767</v>
      </c>
      <c r="K40" s="402" t="s">
        <v>773</v>
      </c>
      <c r="L40" s="402" t="s">
        <v>257</v>
      </c>
      <c r="M40" s="402" t="s">
        <v>29</v>
      </c>
      <c r="N40" s="401">
        <v>26</v>
      </c>
      <c r="O40" s="413" t="s">
        <v>785</v>
      </c>
      <c r="P40" s="418">
        <v>14</v>
      </c>
      <c r="Q40" s="401">
        <f>+Y40+AE40+AK40+AQ40</f>
        <v>14</v>
      </c>
      <c r="R40" s="413" t="s">
        <v>45</v>
      </c>
      <c r="S40" s="413" t="s">
        <v>786</v>
      </c>
      <c r="T40" s="413" t="s">
        <v>787</v>
      </c>
      <c r="U40" s="415">
        <v>44562</v>
      </c>
      <c r="V40" s="413" t="s">
        <v>634</v>
      </c>
      <c r="W40" s="413" t="s">
        <v>217</v>
      </c>
      <c r="X40" s="402" t="s">
        <v>788</v>
      </c>
      <c r="Y40" s="401">
        <v>3</v>
      </c>
      <c r="Z40" s="401">
        <v>3</v>
      </c>
      <c r="AA40" s="406">
        <f>(Z40/Y40)</f>
        <v>1</v>
      </c>
      <c r="AB40" s="527" t="s">
        <v>789</v>
      </c>
      <c r="AC40" s="424" t="s">
        <v>790</v>
      </c>
      <c r="AD40" s="413" t="s">
        <v>791</v>
      </c>
      <c r="AE40" s="418">
        <v>4</v>
      </c>
      <c r="AF40" s="76">
        <v>4</v>
      </c>
      <c r="AG40" s="407">
        <f t="shared" si="0"/>
        <v>1</v>
      </c>
      <c r="AH40" s="32" t="s">
        <v>792</v>
      </c>
      <c r="AI40" s="75" t="s">
        <v>647</v>
      </c>
      <c r="AJ40" s="413" t="s">
        <v>793</v>
      </c>
      <c r="AK40" s="418">
        <v>3</v>
      </c>
      <c r="AL40" s="408" t="s">
        <v>639</v>
      </c>
      <c r="AM40" s="408" t="s">
        <v>639</v>
      </c>
      <c r="AN40" s="408" t="s">
        <v>639</v>
      </c>
      <c r="AO40" s="408" t="s">
        <v>639</v>
      </c>
      <c r="AP40" s="413" t="s">
        <v>794</v>
      </c>
      <c r="AQ40" s="431">
        <v>4</v>
      </c>
      <c r="AR40" s="109" t="s">
        <v>639</v>
      </c>
      <c r="AS40" s="32" t="s">
        <v>639</v>
      </c>
      <c r="AT40" s="32" t="s">
        <v>639</v>
      </c>
      <c r="AU40" s="32" t="s">
        <v>639</v>
      </c>
      <c r="AV40" s="91"/>
      <c r="AW40" s="92"/>
      <c r="AX40" s="92"/>
      <c r="AY40" s="92"/>
      <c r="AZ40" s="92"/>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row>
    <row r="41" spans="1:81" s="87" customFormat="1" x14ac:dyDescent="0.2">
      <c r="A41" s="91"/>
      <c r="B41" s="440" t="s">
        <v>783</v>
      </c>
      <c r="C41" s="402" t="s">
        <v>63</v>
      </c>
      <c r="D41" s="402" t="s">
        <v>90</v>
      </c>
      <c r="E41" s="402" t="s">
        <v>20</v>
      </c>
      <c r="F41" s="402" t="s">
        <v>784</v>
      </c>
      <c r="G41" s="402" t="s">
        <v>93</v>
      </c>
      <c r="H41" s="402" t="s">
        <v>82</v>
      </c>
      <c r="I41" s="402" t="s">
        <v>40</v>
      </c>
      <c r="J41" s="402" t="s">
        <v>767</v>
      </c>
      <c r="K41" s="402" t="s">
        <v>795</v>
      </c>
      <c r="L41" s="402" t="s">
        <v>257</v>
      </c>
      <c r="M41" s="402" t="s">
        <v>233</v>
      </c>
      <c r="N41" s="401">
        <v>27</v>
      </c>
      <c r="O41" s="413" t="s">
        <v>796</v>
      </c>
      <c r="P41" s="418">
        <v>2</v>
      </c>
      <c r="Q41" s="401">
        <f>+Y41+AE41+AK41+AQ41</f>
        <v>2</v>
      </c>
      <c r="R41" s="413" t="s">
        <v>45</v>
      </c>
      <c r="S41" s="413" t="s">
        <v>797</v>
      </c>
      <c r="T41" s="413" t="s">
        <v>798</v>
      </c>
      <c r="U41" s="415">
        <v>44562</v>
      </c>
      <c r="V41" s="413" t="s">
        <v>634</v>
      </c>
      <c r="W41" s="413" t="s">
        <v>217</v>
      </c>
      <c r="X41" s="402" t="s">
        <v>635</v>
      </c>
      <c r="Y41" s="401">
        <v>0</v>
      </c>
      <c r="Z41" s="401" t="s">
        <v>639</v>
      </c>
      <c r="AA41" s="406" t="s">
        <v>639</v>
      </c>
      <c r="AB41" s="527" t="s">
        <v>639</v>
      </c>
      <c r="AC41" s="424" t="s">
        <v>639</v>
      </c>
      <c r="AD41" s="413" t="s">
        <v>799</v>
      </c>
      <c r="AE41" s="418">
        <v>1</v>
      </c>
      <c r="AF41" s="76">
        <v>1</v>
      </c>
      <c r="AG41" s="407">
        <f t="shared" si="0"/>
        <v>1</v>
      </c>
      <c r="AH41" s="32" t="s">
        <v>800</v>
      </c>
      <c r="AI41" s="75" t="s">
        <v>647</v>
      </c>
      <c r="AJ41" s="413" t="s">
        <v>635</v>
      </c>
      <c r="AK41" s="418">
        <v>0</v>
      </c>
      <c r="AL41" s="408" t="s">
        <v>639</v>
      </c>
      <c r="AM41" s="408" t="s">
        <v>639</v>
      </c>
      <c r="AN41" s="408" t="s">
        <v>639</v>
      </c>
      <c r="AO41" s="408" t="s">
        <v>639</v>
      </c>
      <c r="AP41" s="413" t="s">
        <v>799</v>
      </c>
      <c r="AQ41" s="431">
        <v>1</v>
      </c>
      <c r="AR41" s="109" t="s">
        <v>639</v>
      </c>
      <c r="AS41" s="32" t="s">
        <v>639</v>
      </c>
      <c r="AT41" s="32" t="s">
        <v>639</v>
      </c>
      <c r="AU41" s="32" t="s">
        <v>639</v>
      </c>
      <c r="AV41" s="91"/>
      <c r="AW41" s="92"/>
      <c r="AX41" s="92"/>
      <c r="AY41" s="92"/>
      <c r="AZ41" s="92"/>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row>
    <row r="42" spans="1:81" s="87" customFormat="1" x14ac:dyDescent="0.2">
      <c r="A42" s="91"/>
      <c r="B42" s="440" t="s">
        <v>783</v>
      </c>
      <c r="C42" s="402" t="s">
        <v>63</v>
      </c>
      <c r="D42" s="402" t="s">
        <v>90</v>
      </c>
      <c r="E42" s="402" t="s">
        <v>20</v>
      </c>
      <c r="F42" s="402" t="s">
        <v>784</v>
      </c>
      <c r="G42" s="402" t="s">
        <v>93</v>
      </c>
      <c r="H42" s="402" t="s">
        <v>82</v>
      </c>
      <c r="I42" s="402" t="s">
        <v>40</v>
      </c>
      <c r="J42" s="402" t="s">
        <v>767</v>
      </c>
      <c r="K42" s="402" t="s">
        <v>773</v>
      </c>
      <c r="L42" s="402" t="s">
        <v>257</v>
      </c>
      <c r="M42" s="402" t="s">
        <v>44</v>
      </c>
      <c r="N42" s="401">
        <v>28</v>
      </c>
      <c r="O42" s="402" t="s">
        <v>801</v>
      </c>
      <c r="P42" s="407">
        <v>1</v>
      </c>
      <c r="Q42" s="407">
        <f>(+Y42+AE42+AK42+AQ42)/4</f>
        <v>1</v>
      </c>
      <c r="R42" s="402" t="s">
        <v>30</v>
      </c>
      <c r="S42" s="402" t="s">
        <v>802</v>
      </c>
      <c r="T42" s="402" t="s">
        <v>803</v>
      </c>
      <c r="U42" s="403">
        <v>44562</v>
      </c>
      <c r="V42" s="402" t="s">
        <v>634</v>
      </c>
      <c r="W42" s="402" t="s">
        <v>217</v>
      </c>
      <c r="X42" s="402" t="s">
        <v>804</v>
      </c>
      <c r="Y42" s="407">
        <v>1</v>
      </c>
      <c r="Z42" s="407">
        <v>1</v>
      </c>
      <c r="AA42" s="406">
        <f>(Z42/Y42)</f>
        <v>1</v>
      </c>
      <c r="AB42" s="527" t="s">
        <v>805</v>
      </c>
      <c r="AC42" s="424" t="s">
        <v>647</v>
      </c>
      <c r="AD42" s="402" t="s">
        <v>804</v>
      </c>
      <c r="AE42" s="407">
        <v>1</v>
      </c>
      <c r="AF42" s="498">
        <v>1</v>
      </c>
      <c r="AG42" s="407">
        <f t="shared" si="0"/>
        <v>1</v>
      </c>
      <c r="AH42" s="32" t="s">
        <v>806</v>
      </c>
      <c r="AI42" s="75" t="s">
        <v>647</v>
      </c>
      <c r="AJ42" s="402" t="s">
        <v>804</v>
      </c>
      <c r="AK42" s="407">
        <v>1</v>
      </c>
      <c r="AL42" s="408" t="s">
        <v>639</v>
      </c>
      <c r="AM42" s="408" t="s">
        <v>639</v>
      </c>
      <c r="AN42" s="408" t="s">
        <v>639</v>
      </c>
      <c r="AO42" s="408" t="s">
        <v>639</v>
      </c>
      <c r="AP42" s="402" t="s">
        <v>804</v>
      </c>
      <c r="AQ42" s="486">
        <v>1</v>
      </c>
      <c r="AR42" s="109" t="s">
        <v>639</v>
      </c>
      <c r="AS42" s="32" t="s">
        <v>639</v>
      </c>
      <c r="AT42" s="32" t="s">
        <v>639</v>
      </c>
      <c r="AU42" s="32" t="s">
        <v>639</v>
      </c>
      <c r="AV42" s="91"/>
      <c r="AW42" s="92"/>
      <c r="AX42" s="92"/>
      <c r="AY42" s="92"/>
      <c r="AZ42" s="92"/>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row>
    <row r="43" spans="1:81" s="87" customFormat="1" x14ac:dyDescent="0.2">
      <c r="A43" s="91"/>
      <c r="B43" s="443" t="s">
        <v>783</v>
      </c>
      <c r="C43" s="408" t="s">
        <v>63</v>
      </c>
      <c r="D43" s="408" t="s">
        <v>90</v>
      </c>
      <c r="E43" s="408" t="s">
        <v>20</v>
      </c>
      <c r="F43" s="408" t="s">
        <v>784</v>
      </c>
      <c r="G43" s="408" t="s">
        <v>93</v>
      </c>
      <c r="H43" s="408" t="s">
        <v>82</v>
      </c>
      <c r="I43" s="408" t="s">
        <v>40</v>
      </c>
      <c r="J43" s="408" t="s">
        <v>767</v>
      </c>
      <c r="K43" s="408" t="s">
        <v>773</v>
      </c>
      <c r="L43" s="408" t="s">
        <v>257</v>
      </c>
      <c r="M43" s="408" t="s">
        <v>44</v>
      </c>
      <c r="N43" s="401">
        <v>29</v>
      </c>
      <c r="O43" s="408" t="s">
        <v>807</v>
      </c>
      <c r="P43" s="411">
        <v>2</v>
      </c>
      <c r="Q43" s="401">
        <f t="shared" ref="Q43:Q48" si="1">+Y43+AE43+AK43+AQ43</f>
        <v>2</v>
      </c>
      <c r="R43" s="408" t="s">
        <v>45</v>
      </c>
      <c r="S43" s="408" t="s">
        <v>808</v>
      </c>
      <c r="T43" s="408" t="s">
        <v>763</v>
      </c>
      <c r="U43" s="421">
        <v>44565</v>
      </c>
      <c r="V43" s="408" t="s">
        <v>634</v>
      </c>
      <c r="W43" s="408" t="s">
        <v>217</v>
      </c>
      <c r="X43" s="416" t="s">
        <v>635</v>
      </c>
      <c r="Y43" s="411">
        <v>0</v>
      </c>
      <c r="Z43" s="401" t="s">
        <v>639</v>
      </c>
      <c r="AA43" s="408" t="s">
        <v>639</v>
      </c>
      <c r="AB43" s="401" t="s">
        <v>639</v>
      </c>
      <c r="AC43" s="401" t="s">
        <v>639</v>
      </c>
      <c r="AD43" s="408" t="s">
        <v>809</v>
      </c>
      <c r="AE43" s="411">
        <v>1</v>
      </c>
      <c r="AF43" s="76">
        <v>1</v>
      </c>
      <c r="AG43" s="407">
        <f t="shared" si="0"/>
        <v>1</v>
      </c>
      <c r="AH43" s="32" t="s">
        <v>810</v>
      </c>
      <c r="AI43" s="75" t="s">
        <v>647</v>
      </c>
      <c r="AJ43" s="402" t="s">
        <v>635</v>
      </c>
      <c r="AK43" s="411">
        <v>0</v>
      </c>
      <c r="AL43" s="408" t="s">
        <v>639</v>
      </c>
      <c r="AM43" s="408" t="s">
        <v>639</v>
      </c>
      <c r="AN43" s="408" t="s">
        <v>639</v>
      </c>
      <c r="AO43" s="408" t="s">
        <v>639</v>
      </c>
      <c r="AP43" s="408" t="s">
        <v>811</v>
      </c>
      <c r="AQ43" s="432">
        <v>1</v>
      </c>
      <c r="AR43" s="109" t="s">
        <v>639</v>
      </c>
      <c r="AS43" s="32" t="s">
        <v>639</v>
      </c>
      <c r="AT43" s="32" t="s">
        <v>639</v>
      </c>
      <c r="AU43" s="32" t="s">
        <v>639</v>
      </c>
      <c r="AV43" s="91"/>
      <c r="AW43" s="92"/>
      <c r="AX43" s="92"/>
      <c r="AY43" s="92"/>
      <c r="AZ43" s="92"/>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row>
    <row r="44" spans="1:81" s="100" customFormat="1" x14ac:dyDescent="0.2">
      <c r="B44" s="441" t="s">
        <v>320</v>
      </c>
      <c r="C44" s="413" t="s">
        <v>48</v>
      </c>
      <c r="D44" s="413" t="s">
        <v>812</v>
      </c>
      <c r="E44" s="413" t="s">
        <v>670</v>
      </c>
      <c r="F44" s="413" t="s">
        <v>336</v>
      </c>
      <c r="G44" s="413" t="s">
        <v>93</v>
      </c>
      <c r="H44" s="413" t="s">
        <v>813</v>
      </c>
      <c r="I44" s="413" t="s">
        <v>40</v>
      </c>
      <c r="J44" s="413" t="s">
        <v>222</v>
      </c>
      <c r="K44" s="413" t="s">
        <v>403</v>
      </c>
      <c r="L44" s="413" t="s">
        <v>257</v>
      </c>
      <c r="M44" s="413" t="s">
        <v>225</v>
      </c>
      <c r="N44" s="418">
        <v>30</v>
      </c>
      <c r="O44" s="413" t="s">
        <v>814</v>
      </c>
      <c r="P44" s="418">
        <v>4</v>
      </c>
      <c r="Q44" s="401">
        <f t="shared" si="1"/>
        <v>4</v>
      </c>
      <c r="R44" s="413" t="s">
        <v>45</v>
      </c>
      <c r="S44" s="413" t="s">
        <v>815</v>
      </c>
      <c r="T44" s="413" t="s">
        <v>816</v>
      </c>
      <c r="U44" s="415">
        <v>44562</v>
      </c>
      <c r="V44" s="413" t="s">
        <v>634</v>
      </c>
      <c r="W44" s="413" t="s">
        <v>192</v>
      </c>
      <c r="X44" s="413" t="s">
        <v>817</v>
      </c>
      <c r="Y44" s="418">
        <v>1</v>
      </c>
      <c r="Z44" s="418">
        <v>1</v>
      </c>
      <c r="AA44" s="423">
        <f>(Z44/Y44)</f>
        <v>1</v>
      </c>
      <c r="AB44" s="455" t="s">
        <v>818</v>
      </c>
      <c r="AC44" s="437" t="s">
        <v>647</v>
      </c>
      <c r="AD44" s="413" t="s">
        <v>817</v>
      </c>
      <c r="AE44" s="418">
        <v>1</v>
      </c>
      <c r="AF44" s="511">
        <v>1</v>
      </c>
      <c r="AG44" s="414">
        <f t="shared" si="0"/>
        <v>1</v>
      </c>
      <c r="AH44" s="82" t="s">
        <v>819</v>
      </c>
      <c r="AI44" s="75" t="s">
        <v>647</v>
      </c>
      <c r="AJ44" s="413" t="s">
        <v>817</v>
      </c>
      <c r="AK44" s="418">
        <v>1</v>
      </c>
      <c r="AL44" s="408" t="s">
        <v>639</v>
      </c>
      <c r="AM44" s="408" t="s">
        <v>639</v>
      </c>
      <c r="AN44" s="408" t="s">
        <v>639</v>
      </c>
      <c r="AO44" s="408" t="s">
        <v>639</v>
      </c>
      <c r="AP44" s="413" t="s">
        <v>817</v>
      </c>
      <c r="AQ44" s="431">
        <v>1</v>
      </c>
      <c r="AR44" s="109" t="s">
        <v>639</v>
      </c>
      <c r="AS44" s="32" t="s">
        <v>639</v>
      </c>
      <c r="AT44" s="32" t="s">
        <v>639</v>
      </c>
      <c r="AU44" s="32" t="s">
        <v>639</v>
      </c>
      <c r="AW44" s="93" t="s">
        <v>639</v>
      </c>
      <c r="AX44" s="93" t="s">
        <v>639</v>
      </c>
      <c r="AY44" s="93" t="s">
        <v>639</v>
      </c>
      <c r="AZ44" s="93" t="s">
        <v>639</v>
      </c>
    </row>
    <row r="45" spans="1:81" s="100" customFormat="1" x14ac:dyDescent="0.2">
      <c r="B45" s="442" t="s">
        <v>320</v>
      </c>
      <c r="C45" s="416" t="s">
        <v>18</v>
      </c>
      <c r="D45" s="416" t="s">
        <v>812</v>
      </c>
      <c r="E45" s="413" t="s">
        <v>670</v>
      </c>
      <c r="F45" s="416" t="s">
        <v>313</v>
      </c>
      <c r="G45" s="416" t="s">
        <v>220</v>
      </c>
      <c r="H45" s="416" t="s">
        <v>221</v>
      </c>
      <c r="I45" s="416" t="s">
        <v>40</v>
      </c>
      <c r="J45" s="416" t="s">
        <v>83</v>
      </c>
      <c r="K45" s="416" t="s">
        <v>403</v>
      </c>
      <c r="L45" s="416" t="s">
        <v>257</v>
      </c>
      <c r="M45" s="416" t="s">
        <v>225</v>
      </c>
      <c r="N45" s="418">
        <v>31</v>
      </c>
      <c r="O45" s="416" t="s">
        <v>820</v>
      </c>
      <c r="P45" s="404">
        <v>2</v>
      </c>
      <c r="Q45" s="401">
        <f t="shared" si="1"/>
        <v>2</v>
      </c>
      <c r="R45" s="416" t="s">
        <v>45</v>
      </c>
      <c r="S45" s="416" t="s">
        <v>821</v>
      </c>
      <c r="T45" s="416" t="s">
        <v>822</v>
      </c>
      <c r="U45" s="417">
        <v>44562</v>
      </c>
      <c r="V45" s="416" t="s">
        <v>634</v>
      </c>
      <c r="W45" s="416" t="s">
        <v>192</v>
      </c>
      <c r="X45" s="416" t="s">
        <v>635</v>
      </c>
      <c r="Y45" s="404">
        <v>0</v>
      </c>
      <c r="Z45" s="418" t="s">
        <v>639</v>
      </c>
      <c r="AA45" s="416" t="s">
        <v>639</v>
      </c>
      <c r="AB45" s="418" t="s">
        <v>639</v>
      </c>
      <c r="AC45" s="418" t="s">
        <v>639</v>
      </c>
      <c r="AD45" s="416" t="s">
        <v>823</v>
      </c>
      <c r="AE45" s="404">
        <v>1</v>
      </c>
      <c r="AF45" s="511">
        <v>1</v>
      </c>
      <c r="AG45" s="414">
        <f t="shared" si="0"/>
        <v>1</v>
      </c>
      <c r="AH45" s="82" t="s">
        <v>824</v>
      </c>
      <c r="AI45" s="75" t="s">
        <v>647</v>
      </c>
      <c r="AJ45" s="413" t="s">
        <v>635</v>
      </c>
      <c r="AK45" s="404">
        <v>0</v>
      </c>
      <c r="AL45" s="408" t="s">
        <v>639</v>
      </c>
      <c r="AM45" s="408" t="s">
        <v>639</v>
      </c>
      <c r="AN45" s="408" t="s">
        <v>639</v>
      </c>
      <c r="AO45" s="408" t="s">
        <v>639</v>
      </c>
      <c r="AP45" s="416" t="s">
        <v>823</v>
      </c>
      <c r="AQ45" s="433">
        <v>1</v>
      </c>
      <c r="AR45" s="109" t="s">
        <v>639</v>
      </c>
      <c r="AS45" s="32" t="s">
        <v>639</v>
      </c>
      <c r="AT45" s="32" t="s">
        <v>639</v>
      </c>
      <c r="AU45" s="32" t="s">
        <v>639</v>
      </c>
      <c r="AW45" s="93" t="s">
        <v>639</v>
      </c>
      <c r="AX45" s="93" t="s">
        <v>639</v>
      </c>
      <c r="AY45" s="93" t="s">
        <v>639</v>
      </c>
      <c r="AZ45" s="93" t="s">
        <v>639</v>
      </c>
    </row>
    <row r="46" spans="1:81" s="100" customFormat="1" x14ac:dyDescent="0.2">
      <c r="B46" s="442" t="s">
        <v>320</v>
      </c>
      <c r="C46" s="413" t="s">
        <v>48</v>
      </c>
      <c r="D46" s="416" t="s">
        <v>134</v>
      </c>
      <c r="E46" s="413" t="s">
        <v>670</v>
      </c>
      <c r="F46" s="416" t="s">
        <v>336</v>
      </c>
      <c r="G46" s="416" t="s">
        <v>93</v>
      </c>
      <c r="H46" s="416" t="s">
        <v>221</v>
      </c>
      <c r="I46" s="416" t="s">
        <v>40</v>
      </c>
      <c r="J46" s="416" t="s">
        <v>222</v>
      </c>
      <c r="K46" s="416" t="s">
        <v>403</v>
      </c>
      <c r="L46" s="416" t="s">
        <v>257</v>
      </c>
      <c r="M46" s="416" t="s">
        <v>225</v>
      </c>
      <c r="N46" s="418">
        <v>32</v>
      </c>
      <c r="O46" s="416" t="s">
        <v>825</v>
      </c>
      <c r="P46" s="404">
        <v>2</v>
      </c>
      <c r="Q46" s="401">
        <f t="shared" si="1"/>
        <v>2</v>
      </c>
      <c r="R46" s="416" t="s">
        <v>45</v>
      </c>
      <c r="S46" s="416" t="s">
        <v>826</v>
      </c>
      <c r="T46" s="416" t="s">
        <v>827</v>
      </c>
      <c r="U46" s="417">
        <v>44562</v>
      </c>
      <c r="V46" s="416" t="s">
        <v>634</v>
      </c>
      <c r="W46" s="416" t="s">
        <v>192</v>
      </c>
      <c r="X46" s="416" t="s">
        <v>635</v>
      </c>
      <c r="Y46" s="404">
        <v>0</v>
      </c>
      <c r="Z46" s="418" t="s">
        <v>639</v>
      </c>
      <c r="AA46" s="416" t="s">
        <v>639</v>
      </c>
      <c r="AB46" s="418" t="s">
        <v>639</v>
      </c>
      <c r="AC46" s="418" t="s">
        <v>639</v>
      </c>
      <c r="AD46" s="416" t="s">
        <v>828</v>
      </c>
      <c r="AE46" s="404">
        <v>1</v>
      </c>
      <c r="AF46" s="511">
        <v>1</v>
      </c>
      <c r="AG46" s="414">
        <f t="shared" si="0"/>
        <v>1</v>
      </c>
      <c r="AH46" s="82" t="s">
        <v>829</v>
      </c>
      <c r="AI46" s="75" t="s">
        <v>647</v>
      </c>
      <c r="AJ46" s="413" t="s">
        <v>635</v>
      </c>
      <c r="AK46" s="404">
        <v>0</v>
      </c>
      <c r="AL46" s="408" t="s">
        <v>639</v>
      </c>
      <c r="AM46" s="408" t="s">
        <v>639</v>
      </c>
      <c r="AN46" s="408" t="s">
        <v>639</v>
      </c>
      <c r="AO46" s="408" t="s">
        <v>639</v>
      </c>
      <c r="AP46" s="416" t="s">
        <v>828</v>
      </c>
      <c r="AQ46" s="433">
        <v>1</v>
      </c>
      <c r="AR46" s="109" t="s">
        <v>639</v>
      </c>
      <c r="AS46" s="32" t="s">
        <v>639</v>
      </c>
      <c r="AT46" s="32" t="s">
        <v>639</v>
      </c>
      <c r="AU46" s="32" t="s">
        <v>639</v>
      </c>
      <c r="AW46" s="93" t="s">
        <v>639</v>
      </c>
      <c r="AX46" s="93" t="s">
        <v>639</v>
      </c>
      <c r="AY46" s="93" t="s">
        <v>639</v>
      </c>
      <c r="AZ46" s="93" t="s">
        <v>639</v>
      </c>
    </row>
    <row r="47" spans="1:81" s="100" customFormat="1" x14ac:dyDescent="0.2">
      <c r="B47" s="441" t="s">
        <v>320</v>
      </c>
      <c r="C47" s="413" t="s">
        <v>48</v>
      </c>
      <c r="D47" s="413" t="s">
        <v>812</v>
      </c>
      <c r="E47" s="413" t="s">
        <v>50</v>
      </c>
      <c r="F47" s="413" t="s">
        <v>336</v>
      </c>
      <c r="G47" s="413" t="s">
        <v>115</v>
      </c>
      <c r="H47" s="413" t="s">
        <v>187</v>
      </c>
      <c r="I47" s="413" t="s">
        <v>55</v>
      </c>
      <c r="J47" s="413" t="s">
        <v>222</v>
      </c>
      <c r="K47" s="413" t="s">
        <v>403</v>
      </c>
      <c r="L47" s="413" t="s">
        <v>257</v>
      </c>
      <c r="M47" s="413" t="s">
        <v>225</v>
      </c>
      <c r="N47" s="418">
        <v>33</v>
      </c>
      <c r="O47" s="413" t="s">
        <v>830</v>
      </c>
      <c r="P47" s="418">
        <v>4</v>
      </c>
      <c r="Q47" s="401">
        <f t="shared" si="1"/>
        <v>4</v>
      </c>
      <c r="R47" s="413" t="s">
        <v>45</v>
      </c>
      <c r="S47" s="413" t="s">
        <v>831</v>
      </c>
      <c r="T47" s="413" t="s">
        <v>832</v>
      </c>
      <c r="U47" s="415">
        <v>44562</v>
      </c>
      <c r="V47" s="413" t="s">
        <v>634</v>
      </c>
      <c r="W47" s="413" t="s">
        <v>192</v>
      </c>
      <c r="X47" s="413" t="s">
        <v>833</v>
      </c>
      <c r="Y47" s="418">
        <v>1</v>
      </c>
      <c r="Z47" s="418">
        <v>1</v>
      </c>
      <c r="AA47" s="423">
        <f t="shared" ref="AA47:AA54" si="2">(Z47/Y47)</f>
        <v>1</v>
      </c>
      <c r="AB47" s="455" t="s">
        <v>834</v>
      </c>
      <c r="AC47" s="437" t="s">
        <v>835</v>
      </c>
      <c r="AD47" s="413" t="s">
        <v>833</v>
      </c>
      <c r="AE47" s="418">
        <v>1</v>
      </c>
      <c r="AF47" s="511">
        <v>1</v>
      </c>
      <c r="AG47" s="414">
        <f t="shared" ref="AG47:AG78" si="3">(AF47/AE47)</f>
        <v>1</v>
      </c>
      <c r="AH47" s="82" t="s">
        <v>836</v>
      </c>
      <c r="AI47" s="75" t="s">
        <v>647</v>
      </c>
      <c r="AJ47" s="413" t="s">
        <v>833</v>
      </c>
      <c r="AK47" s="418">
        <v>1</v>
      </c>
      <c r="AL47" s="408" t="s">
        <v>639</v>
      </c>
      <c r="AM47" s="408" t="s">
        <v>639</v>
      </c>
      <c r="AN47" s="408" t="s">
        <v>639</v>
      </c>
      <c r="AO47" s="408" t="s">
        <v>639</v>
      </c>
      <c r="AP47" s="413" t="s">
        <v>833</v>
      </c>
      <c r="AQ47" s="431">
        <v>1</v>
      </c>
      <c r="AR47" s="109" t="s">
        <v>639</v>
      </c>
      <c r="AS47" s="32" t="s">
        <v>639</v>
      </c>
      <c r="AT47" s="32" t="s">
        <v>639</v>
      </c>
      <c r="AU47" s="32" t="s">
        <v>639</v>
      </c>
      <c r="AW47" s="93" t="s">
        <v>639</v>
      </c>
      <c r="AX47" s="93" t="s">
        <v>639</v>
      </c>
      <c r="AY47" s="93" t="s">
        <v>639</v>
      </c>
      <c r="AZ47" s="93" t="s">
        <v>639</v>
      </c>
    </row>
    <row r="48" spans="1:81" s="100" customFormat="1" x14ac:dyDescent="0.2">
      <c r="B48" s="441" t="s">
        <v>320</v>
      </c>
      <c r="C48" s="413" t="s">
        <v>48</v>
      </c>
      <c r="D48" s="413" t="s">
        <v>812</v>
      </c>
      <c r="E48" s="413" t="s">
        <v>670</v>
      </c>
      <c r="F48" s="413" t="s">
        <v>336</v>
      </c>
      <c r="G48" s="413" t="s">
        <v>68</v>
      </c>
      <c r="H48" s="413" t="s">
        <v>177</v>
      </c>
      <c r="I48" s="413" t="s">
        <v>55</v>
      </c>
      <c r="J48" s="413" t="s">
        <v>222</v>
      </c>
      <c r="K48" s="413" t="s">
        <v>403</v>
      </c>
      <c r="L48" s="413" t="s">
        <v>257</v>
      </c>
      <c r="M48" s="413" t="s">
        <v>225</v>
      </c>
      <c r="N48" s="418">
        <v>34</v>
      </c>
      <c r="O48" s="413" t="s">
        <v>837</v>
      </c>
      <c r="P48" s="418">
        <v>4</v>
      </c>
      <c r="Q48" s="401">
        <f t="shared" si="1"/>
        <v>4</v>
      </c>
      <c r="R48" s="413" t="s">
        <v>45</v>
      </c>
      <c r="S48" s="413" t="s">
        <v>831</v>
      </c>
      <c r="T48" s="413" t="s">
        <v>838</v>
      </c>
      <c r="U48" s="415">
        <v>44562</v>
      </c>
      <c r="V48" s="413" t="s">
        <v>634</v>
      </c>
      <c r="W48" s="413" t="s">
        <v>192</v>
      </c>
      <c r="X48" s="413" t="s">
        <v>839</v>
      </c>
      <c r="Y48" s="418">
        <v>1</v>
      </c>
      <c r="Z48" s="418">
        <v>1</v>
      </c>
      <c r="AA48" s="423">
        <f t="shared" si="2"/>
        <v>1</v>
      </c>
      <c r="AB48" s="455" t="s">
        <v>840</v>
      </c>
      <c r="AC48" s="437" t="s">
        <v>835</v>
      </c>
      <c r="AD48" s="413" t="s">
        <v>841</v>
      </c>
      <c r="AE48" s="418">
        <v>1</v>
      </c>
      <c r="AF48" s="511">
        <v>1</v>
      </c>
      <c r="AG48" s="414">
        <f t="shared" si="3"/>
        <v>1</v>
      </c>
      <c r="AH48" s="82" t="s">
        <v>842</v>
      </c>
      <c r="AI48" s="75" t="s">
        <v>647</v>
      </c>
      <c r="AJ48" s="413" t="s">
        <v>841</v>
      </c>
      <c r="AK48" s="418">
        <v>1</v>
      </c>
      <c r="AL48" s="408" t="s">
        <v>639</v>
      </c>
      <c r="AM48" s="408" t="s">
        <v>639</v>
      </c>
      <c r="AN48" s="408" t="s">
        <v>639</v>
      </c>
      <c r="AO48" s="408" t="s">
        <v>639</v>
      </c>
      <c r="AP48" s="413" t="s">
        <v>841</v>
      </c>
      <c r="AQ48" s="431">
        <v>1</v>
      </c>
      <c r="AR48" s="109" t="s">
        <v>639</v>
      </c>
      <c r="AS48" s="32" t="s">
        <v>639</v>
      </c>
      <c r="AT48" s="32" t="s">
        <v>639</v>
      </c>
      <c r="AU48" s="32" t="s">
        <v>639</v>
      </c>
      <c r="AW48" s="93" t="s">
        <v>639</v>
      </c>
      <c r="AX48" s="93" t="s">
        <v>639</v>
      </c>
      <c r="AY48" s="93" t="s">
        <v>639</v>
      </c>
      <c r="AZ48" s="93" t="s">
        <v>639</v>
      </c>
    </row>
    <row r="49" spans="1:81" s="87" customFormat="1" x14ac:dyDescent="0.2">
      <c r="B49" s="441" t="s">
        <v>320</v>
      </c>
      <c r="C49" s="402" t="s">
        <v>48</v>
      </c>
      <c r="D49" s="413" t="s">
        <v>184</v>
      </c>
      <c r="E49" s="413" t="s">
        <v>102</v>
      </c>
      <c r="F49" s="413" t="s">
        <v>338</v>
      </c>
      <c r="G49" s="413" t="s">
        <v>186</v>
      </c>
      <c r="H49" s="413" t="s">
        <v>69</v>
      </c>
      <c r="I49" s="413" t="s">
        <v>25</v>
      </c>
      <c r="J49" s="413" t="s">
        <v>83</v>
      </c>
      <c r="K49" s="413" t="s">
        <v>402</v>
      </c>
      <c r="L49" s="413" t="s">
        <v>257</v>
      </c>
      <c r="M49" s="413" t="s">
        <v>225</v>
      </c>
      <c r="N49" s="401">
        <v>35</v>
      </c>
      <c r="O49" s="413" t="s">
        <v>843</v>
      </c>
      <c r="P49" s="414">
        <v>1</v>
      </c>
      <c r="Q49" s="407">
        <f>(+Y49+AE49+AK49+AQ49)/4</f>
        <v>1</v>
      </c>
      <c r="R49" s="413" t="s">
        <v>30</v>
      </c>
      <c r="S49" s="413" t="s">
        <v>699</v>
      </c>
      <c r="T49" s="413" t="s">
        <v>700</v>
      </c>
      <c r="U49" s="415">
        <v>44562</v>
      </c>
      <c r="V49" s="415">
        <v>44592</v>
      </c>
      <c r="W49" s="413" t="s">
        <v>192</v>
      </c>
      <c r="X49" s="413" t="s">
        <v>701</v>
      </c>
      <c r="Y49" s="414">
        <v>1</v>
      </c>
      <c r="Z49" s="414">
        <v>1</v>
      </c>
      <c r="AA49" s="406">
        <f t="shared" si="2"/>
        <v>1</v>
      </c>
      <c r="AB49" s="455" t="s">
        <v>702</v>
      </c>
      <c r="AC49" s="424" t="s">
        <v>647</v>
      </c>
      <c r="AD49" s="413" t="s">
        <v>701</v>
      </c>
      <c r="AE49" s="414">
        <v>1</v>
      </c>
      <c r="AF49" s="498">
        <v>1</v>
      </c>
      <c r="AG49" s="407">
        <f t="shared" si="3"/>
        <v>1</v>
      </c>
      <c r="AH49" s="538" t="s">
        <v>703</v>
      </c>
      <c r="AI49" s="75" t="s">
        <v>647</v>
      </c>
      <c r="AJ49" s="413" t="s">
        <v>701</v>
      </c>
      <c r="AK49" s="414">
        <v>1</v>
      </c>
      <c r="AL49" s="416"/>
      <c r="AM49" s="416"/>
      <c r="AN49" s="416"/>
      <c r="AO49" s="416"/>
      <c r="AP49" s="413" t="s">
        <v>701</v>
      </c>
      <c r="AQ49" s="488">
        <v>1</v>
      </c>
      <c r="AR49" s="111"/>
      <c r="AS49" s="82"/>
      <c r="AT49" s="82"/>
      <c r="AU49" s="82"/>
      <c r="AW49" s="89"/>
      <c r="AX49" s="89"/>
      <c r="AY49" s="89"/>
      <c r="AZ49" s="89"/>
    </row>
    <row r="50" spans="1:81" s="87" customFormat="1" x14ac:dyDescent="0.2">
      <c r="B50" s="441" t="s">
        <v>320</v>
      </c>
      <c r="C50" s="402" t="s">
        <v>48</v>
      </c>
      <c r="D50" s="413" t="s">
        <v>184</v>
      </c>
      <c r="E50" s="413" t="s">
        <v>102</v>
      </c>
      <c r="F50" s="413" t="s">
        <v>338</v>
      </c>
      <c r="G50" s="413" t="s">
        <v>186</v>
      </c>
      <c r="H50" s="413" t="s">
        <v>69</v>
      </c>
      <c r="I50" s="413" t="s">
        <v>25</v>
      </c>
      <c r="J50" s="413" t="s">
        <v>56</v>
      </c>
      <c r="K50" s="413" t="s">
        <v>402</v>
      </c>
      <c r="L50" s="413" t="s">
        <v>257</v>
      </c>
      <c r="M50" s="413" t="s">
        <v>233</v>
      </c>
      <c r="N50" s="401">
        <v>36</v>
      </c>
      <c r="O50" s="413" t="s">
        <v>844</v>
      </c>
      <c r="P50" s="414">
        <v>1</v>
      </c>
      <c r="Q50" s="407">
        <f>(+Y50+AE50+AK50+AQ50)/4</f>
        <v>1</v>
      </c>
      <c r="R50" s="413" t="s">
        <v>30</v>
      </c>
      <c r="S50" s="413" t="s">
        <v>699</v>
      </c>
      <c r="T50" s="413" t="s">
        <v>700</v>
      </c>
      <c r="U50" s="415">
        <v>44562</v>
      </c>
      <c r="V50" s="415">
        <v>44592</v>
      </c>
      <c r="W50" s="413" t="s">
        <v>192</v>
      </c>
      <c r="X50" s="413" t="s">
        <v>701</v>
      </c>
      <c r="Y50" s="414">
        <v>1</v>
      </c>
      <c r="Z50" s="414">
        <v>0.67</v>
      </c>
      <c r="AA50" s="406">
        <f t="shared" si="2"/>
        <v>0.67</v>
      </c>
      <c r="AB50" s="455" t="s">
        <v>702</v>
      </c>
      <c r="AC50" s="424" t="s">
        <v>732</v>
      </c>
      <c r="AD50" s="413" t="s">
        <v>701</v>
      </c>
      <c r="AE50" s="414">
        <v>1</v>
      </c>
      <c r="AF50" s="498">
        <v>1</v>
      </c>
      <c r="AG50" s="407">
        <f t="shared" si="3"/>
        <v>1</v>
      </c>
      <c r="AH50" s="538" t="s">
        <v>703</v>
      </c>
      <c r="AI50" s="75" t="s">
        <v>647</v>
      </c>
      <c r="AJ50" s="413" t="s">
        <v>701</v>
      </c>
      <c r="AK50" s="414">
        <v>1</v>
      </c>
      <c r="AL50" s="416"/>
      <c r="AM50" s="416"/>
      <c r="AN50" s="416"/>
      <c r="AO50" s="416"/>
      <c r="AP50" s="413" t="s">
        <v>701</v>
      </c>
      <c r="AQ50" s="488">
        <v>1</v>
      </c>
      <c r="AR50" s="111"/>
      <c r="AS50" s="82"/>
      <c r="AT50" s="82"/>
      <c r="AU50" s="82"/>
      <c r="AW50" s="89"/>
      <c r="AX50" s="89"/>
      <c r="AY50" s="89"/>
      <c r="AZ50" s="89"/>
    </row>
    <row r="51" spans="1:81" s="87" customFormat="1" x14ac:dyDescent="0.2">
      <c r="B51" s="441" t="s">
        <v>320</v>
      </c>
      <c r="C51" s="402" t="s">
        <v>48</v>
      </c>
      <c r="D51" s="413" t="s">
        <v>184</v>
      </c>
      <c r="E51" s="413" t="s">
        <v>102</v>
      </c>
      <c r="F51" s="413" t="s">
        <v>338</v>
      </c>
      <c r="G51" s="413" t="s">
        <v>186</v>
      </c>
      <c r="H51" s="413" t="s">
        <v>69</v>
      </c>
      <c r="I51" s="413" t="s">
        <v>25</v>
      </c>
      <c r="J51" s="413" t="s">
        <v>148</v>
      </c>
      <c r="K51" s="413" t="s">
        <v>402</v>
      </c>
      <c r="L51" s="413" t="s">
        <v>257</v>
      </c>
      <c r="M51" s="413" t="s">
        <v>233</v>
      </c>
      <c r="N51" s="401">
        <v>37</v>
      </c>
      <c r="O51" s="413" t="s">
        <v>845</v>
      </c>
      <c r="P51" s="414">
        <v>1</v>
      </c>
      <c r="Q51" s="407">
        <f>(+Y51+AE51+AK51+AQ51)/4</f>
        <v>1</v>
      </c>
      <c r="R51" s="413" t="s">
        <v>30</v>
      </c>
      <c r="S51" s="413" t="s">
        <v>699</v>
      </c>
      <c r="T51" s="413" t="s">
        <v>700</v>
      </c>
      <c r="U51" s="415">
        <v>44562</v>
      </c>
      <c r="V51" s="415">
        <v>44592</v>
      </c>
      <c r="W51" s="413" t="s">
        <v>192</v>
      </c>
      <c r="X51" s="413" t="s">
        <v>701</v>
      </c>
      <c r="Y51" s="414">
        <v>1</v>
      </c>
      <c r="Z51" s="414">
        <v>1</v>
      </c>
      <c r="AA51" s="406">
        <f t="shared" si="2"/>
        <v>1</v>
      </c>
      <c r="AB51" s="455" t="s">
        <v>702</v>
      </c>
      <c r="AC51" s="424" t="s">
        <v>732</v>
      </c>
      <c r="AD51" s="413" t="s">
        <v>701</v>
      </c>
      <c r="AE51" s="414">
        <v>1</v>
      </c>
      <c r="AF51" s="498">
        <v>0.67</v>
      </c>
      <c r="AG51" s="407">
        <f t="shared" si="3"/>
        <v>0.67</v>
      </c>
      <c r="AH51" s="538" t="s">
        <v>703</v>
      </c>
      <c r="AI51" s="75" t="s">
        <v>647</v>
      </c>
      <c r="AJ51" s="413" t="s">
        <v>701</v>
      </c>
      <c r="AK51" s="414">
        <v>1</v>
      </c>
      <c r="AL51" s="416"/>
      <c r="AM51" s="416"/>
      <c r="AN51" s="416"/>
      <c r="AO51" s="416"/>
      <c r="AP51" s="413" t="s">
        <v>701</v>
      </c>
      <c r="AQ51" s="488">
        <v>1</v>
      </c>
      <c r="AR51" s="111"/>
      <c r="AS51" s="82"/>
      <c r="AT51" s="82"/>
      <c r="AU51" s="82"/>
      <c r="AW51" s="89"/>
      <c r="AX51" s="89"/>
      <c r="AY51" s="89"/>
      <c r="AZ51" s="89"/>
    </row>
    <row r="52" spans="1:81" s="87" customFormat="1" x14ac:dyDescent="0.2">
      <c r="B52" s="441" t="s">
        <v>320</v>
      </c>
      <c r="C52" s="402" t="s">
        <v>48</v>
      </c>
      <c r="D52" s="413" t="s">
        <v>184</v>
      </c>
      <c r="E52" s="413" t="s">
        <v>102</v>
      </c>
      <c r="F52" s="413" t="s">
        <v>338</v>
      </c>
      <c r="G52" s="413" t="s">
        <v>186</v>
      </c>
      <c r="H52" s="413" t="s">
        <v>69</v>
      </c>
      <c r="I52" s="413" t="s">
        <v>25</v>
      </c>
      <c r="J52" s="413" t="s">
        <v>196</v>
      </c>
      <c r="K52" s="413" t="s">
        <v>402</v>
      </c>
      <c r="L52" s="413" t="s">
        <v>257</v>
      </c>
      <c r="M52" s="413" t="s">
        <v>233</v>
      </c>
      <c r="N52" s="401">
        <v>38</v>
      </c>
      <c r="O52" s="413" t="s">
        <v>846</v>
      </c>
      <c r="P52" s="414">
        <v>1</v>
      </c>
      <c r="Q52" s="407">
        <f>(+Y52+AE52+AK52+AQ52)/4</f>
        <v>1</v>
      </c>
      <c r="R52" s="413" t="s">
        <v>30</v>
      </c>
      <c r="S52" s="413" t="s">
        <v>699</v>
      </c>
      <c r="T52" s="413" t="s">
        <v>700</v>
      </c>
      <c r="U52" s="415">
        <v>44562</v>
      </c>
      <c r="V52" s="415">
        <v>44592</v>
      </c>
      <c r="W52" s="413" t="s">
        <v>192</v>
      </c>
      <c r="X52" s="413" t="s">
        <v>701</v>
      </c>
      <c r="Y52" s="414">
        <v>1</v>
      </c>
      <c r="Z52" s="414">
        <v>0.5</v>
      </c>
      <c r="AA52" s="406">
        <f t="shared" si="2"/>
        <v>0.5</v>
      </c>
      <c r="AB52" s="455" t="s">
        <v>702</v>
      </c>
      <c r="AC52" s="424" t="s">
        <v>732</v>
      </c>
      <c r="AD52" s="413" t="s">
        <v>701</v>
      </c>
      <c r="AE52" s="414">
        <v>1</v>
      </c>
      <c r="AF52" s="498">
        <v>1</v>
      </c>
      <c r="AG52" s="407">
        <f t="shared" si="3"/>
        <v>1</v>
      </c>
      <c r="AH52" s="538" t="s">
        <v>703</v>
      </c>
      <c r="AI52" s="75" t="s">
        <v>647</v>
      </c>
      <c r="AJ52" s="413" t="s">
        <v>701</v>
      </c>
      <c r="AK52" s="414">
        <v>1</v>
      </c>
      <c r="AL52" s="416"/>
      <c r="AM52" s="416"/>
      <c r="AN52" s="416"/>
      <c r="AO52" s="416"/>
      <c r="AP52" s="413" t="s">
        <v>701</v>
      </c>
      <c r="AQ52" s="488">
        <v>1</v>
      </c>
      <c r="AR52" s="111"/>
      <c r="AS52" s="82"/>
      <c r="AT52" s="82"/>
      <c r="AU52" s="82"/>
      <c r="AW52" s="89"/>
      <c r="AX52" s="89"/>
      <c r="AY52" s="89"/>
      <c r="AZ52" s="89"/>
    </row>
    <row r="53" spans="1:81" s="87" customFormat="1" x14ac:dyDescent="0.2">
      <c r="B53" s="440" t="s">
        <v>320</v>
      </c>
      <c r="C53" s="402" t="s">
        <v>48</v>
      </c>
      <c r="D53" s="402" t="s">
        <v>174</v>
      </c>
      <c r="E53" s="402" t="s">
        <v>91</v>
      </c>
      <c r="F53" s="402" t="s">
        <v>336</v>
      </c>
      <c r="G53" s="402" t="s">
        <v>104</v>
      </c>
      <c r="H53" s="402" t="s">
        <v>54</v>
      </c>
      <c r="I53" s="402" t="s">
        <v>25</v>
      </c>
      <c r="J53" s="402" t="s">
        <v>106</v>
      </c>
      <c r="K53" s="402" t="s">
        <v>334</v>
      </c>
      <c r="L53" s="402" t="s">
        <v>150</v>
      </c>
      <c r="M53" s="402" t="s">
        <v>225</v>
      </c>
      <c r="N53" s="401">
        <v>39</v>
      </c>
      <c r="O53" s="402" t="s">
        <v>847</v>
      </c>
      <c r="P53" s="401">
        <v>4</v>
      </c>
      <c r="Q53" s="401">
        <f>+Y53+AE53+AK53+AQ53</f>
        <v>4</v>
      </c>
      <c r="R53" s="402" t="s">
        <v>45</v>
      </c>
      <c r="S53" s="402" t="s">
        <v>848</v>
      </c>
      <c r="T53" s="402" t="s">
        <v>849</v>
      </c>
      <c r="U53" s="403">
        <v>44564</v>
      </c>
      <c r="V53" s="402" t="s">
        <v>634</v>
      </c>
      <c r="W53" s="402" t="s">
        <v>61</v>
      </c>
      <c r="X53" s="402" t="s">
        <v>850</v>
      </c>
      <c r="Y53" s="401">
        <v>1</v>
      </c>
      <c r="Z53" s="401">
        <v>1</v>
      </c>
      <c r="AA53" s="406">
        <f t="shared" si="2"/>
        <v>1</v>
      </c>
      <c r="AB53" s="455" t="s">
        <v>851</v>
      </c>
      <c r="AC53" s="424" t="s">
        <v>647</v>
      </c>
      <c r="AD53" s="402" t="s">
        <v>852</v>
      </c>
      <c r="AE53" s="401">
        <v>1</v>
      </c>
      <c r="AF53" s="76">
        <v>1</v>
      </c>
      <c r="AG53" s="407">
        <f t="shared" si="3"/>
        <v>1</v>
      </c>
      <c r="AH53" s="518" t="s">
        <v>853</v>
      </c>
      <c r="AI53" s="75" t="s">
        <v>647</v>
      </c>
      <c r="AJ53" s="402" t="s">
        <v>854</v>
      </c>
      <c r="AK53" s="401">
        <v>1</v>
      </c>
      <c r="AL53" s="408" t="s">
        <v>639</v>
      </c>
      <c r="AM53" s="408" t="s">
        <v>639</v>
      </c>
      <c r="AN53" s="408" t="s">
        <v>639</v>
      </c>
      <c r="AO53" s="408" t="s">
        <v>639</v>
      </c>
      <c r="AP53" s="402" t="s">
        <v>855</v>
      </c>
      <c r="AQ53" s="430">
        <v>1</v>
      </c>
      <c r="AR53" s="109" t="s">
        <v>639</v>
      </c>
      <c r="AS53" s="32" t="s">
        <v>639</v>
      </c>
      <c r="AT53" s="32" t="s">
        <v>639</v>
      </c>
      <c r="AU53" s="32" t="s">
        <v>639</v>
      </c>
      <c r="AW53" s="93" t="s">
        <v>639</v>
      </c>
      <c r="AX53" s="93" t="s">
        <v>639</v>
      </c>
      <c r="AY53" s="93" t="s">
        <v>639</v>
      </c>
      <c r="AZ53" s="93" t="s">
        <v>639</v>
      </c>
    </row>
    <row r="54" spans="1:81" s="87" customFormat="1" x14ac:dyDescent="0.2">
      <c r="B54" s="441" t="s">
        <v>320</v>
      </c>
      <c r="C54" s="402" t="s">
        <v>48</v>
      </c>
      <c r="D54" s="413" t="s">
        <v>174</v>
      </c>
      <c r="E54" s="402" t="s">
        <v>91</v>
      </c>
      <c r="F54" s="413" t="s">
        <v>336</v>
      </c>
      <c r="G54" s="413" t="s">
        <v>104</v>
      </c>
      <c r="H54" s="413" t="s">
        <v>54</v>
      </c>
      <c r="I54" s="413" t="s">
        <v>25</v>
      </c>
      <c r="J54" s="413" t="s">
        <v>106</v>
      </c>
      <c r="K54" s="413" t="s">
        <v>334</v>
      </c>
      <c r="L54" s="413" t="s">
        <v>150</v>
      </c>
      <c r="M54" s="413" t="s">
        <v>225</v>
      </c>
      <c r="N54" s="401">
        <v>40</v>
      </c>
      <c r="O54" s="413" t="s">
        <v>856</v>
      </c>
      <c r="P54" s="414">
        <v>1</v>
      </c>
      <c r="Q54" s="407">
        <f>(+Y54+AE54+AK54+AQ54)/4</f>
        <v>1</v>
      </c>
      <c r="R54" s="413" t="s">
        <v>30</v>
      </c>
      <c r="S54" s="413" t="s">
        <v>857</v>
      </c>
      <c r="T54" s="413" t="s">
        <v>858</v>
      </c>
      <c r="U54" s="415">
        <v>44562</v>
      </c>
      <c r="V54" s="415">
        <v>44926</v>
      </c>
      <c r="W54" s="413" t="s">
        <v>61</v>
      </c>
      <c r="X54" s="413" t="s">
        <v>859</v>
      </c>
      <c r="Y54" s="414">
        <v>1</v>
      </c>
      <c r="Z54" s="414">
        <v>1</v>
      </c>
      <c r="AA54" s="406">
        <f t="shared" si="2"/>
        <v>1</v>
      </c>
      <c r="AB54" s="455" t="s">
        <v>860</v>
      </c>
      <c r="AC54" s="424" t="s">
        <v>647</v>
      </c>
      <c r="AD54" s="402" t="s">
        <v>861</v>
      </c>
      <c r="AE54" s="414">
        <v>1</v>
      </c>
      <c r="AF54" s="498">
        <v>0.91</v>
      </c>
      <c r="AG54" s="407">
        <f t="shared" si="3"/>
        <v>0.91</v>
      </c>
      <c r="AH54" s="518" t="s">
        <v>862</v>
      </c>
      <c r="AI54" s="82" t="s">
        <v>863</v>
      </c>
      <c r="AJ54" s="402" t="s">
        <v>861</v>
      </c>
      <c r="AK54" s="414">
        <v>1</v>
      </c>
      <c r="AL54" s="416"/>
      <c r="AM54" s="416"/>
      <c r="AN54" s="416"/>
      <c r="AO54" s="416"/>
      <c r="AP54" s="402" t="s">
        <v>861</v>
      </c>
      <c r="AQ54" s="488">
        <v>1</v>
      </c>
      <c r="AR54" s="111"/>
      <c r="AS54" s="82"/>
      <c r="AT54" s="82"/>
      <c r="AU54" s="82"/>
      <c r="AW54" s="89"/>
      <c r="AX54" s="89"/>
      <c r="AY54" s="89"/>
      <c r="AZ54" s="89"/>
    </row>
    <row r="55" spans="1:81" s="87" customFormat="1" x14ac:dyDescent="0.2">
      <c r="A55" s="79"/>
      <c r="B55" s="441" t="s">
        <v>320</v>
      </c>
      <c r="C55" s="402" t="s">
        <v>48</v>
      </c>
      <c r="D55" s="413" t="s">
        <v>174</v>
      </c>
      <c r="E55" s="402" t="s">
        <v>670</v>
      </c>
      <c r="F55" s="413" t="s">
        <v>336</v>
      </c>
      <c r="G55" s="413" t="s">
        <v>126</v>
      </c>
      <c r="H55" s="413" t="s">
        <v>187</v>
      </c>
      <c r="I55" s="413" t="s">
        <v>25</v>
      </c>
      <c r="J55" s="456" t="s">
        <v>222</v>
      </c>
      <c r="K55" s="413" t="s">
        <v>403</v>
      </c>
      <c r="L55" s="413" t="s">
        <v>257</v>
      </c>
      <c r="M55" s="413" t="s">
        <v>225</v>
      </c>
      <c r="N55" s="401">
        <v>41</v>
      </c>
      <c r="O55" s="422" t="s">
        <v>864</v>
      </c>
      <c r="P55" s="414">
        <v>1</v>
      </c>
      <c r="Q55" s="407">
        <f>(+Y55+AE55+AK55+AQ55)/4</f>
        <v>1</v>
      </c>
      <c r="R55" s="413" t="s">
        <v>30</v>
      </c>
      <c r="S55" s="413" t="s">
        <v>865</v>
      </c>
      <c r="T55" s="422" t="s">
        <v>866</v>
      </c>
      <c r="U55" s="415">
        <v>44562</v>
      </c>
      <c r="V55" s="415">
        <v>44926</v>
      </c>
      <c r="W55" s="413" t="s">
        <v>74</v>
      </c>
      <c r="X55" s="413" t="s">
        <v>867</v>
      </c>
      <c r="Y55" s="414">
        <v>1</v>
      </c>
      <c r="Z55" s="414">
        <v>1.06</v>
      </c>
      <c r="AA55" s="423">
        <v>1</v>
      </c>
      <c r="AB55" s="455" t="s">
        <v>868</v>
      </c>
      <c r="AC55" s="424" t="s">
        <v>869</v>
      </c>
      <c r="AD55" s="413" t="s">
        <v>867</v>
      </c>
      <c r="AE55" s="414">
        <v>1</v>
      </c>
      <c r="AF55" s="541">
        <v>1</v>
      </c>
      <c r="AG55" s="414">
        <f t="shared" si="3"/>
        <v>1</v>
      </c>
      <c r="AH55" s="82" t="s">
        <v>870</v>
      </c>
      <c r="AI55" s="542" t="s">
        <v>871</v>
      </c>
      <c r="AJ55" s="413" t="s">
        <v>867</v>
      </c>
      <c r="AK55" s="414">
        <v>1</v>
      </c>
      <c r="AL55" s="416"/>
      <c r="AM55" s="416"/>
      <c r="AN55" s="416"/>
      <c r="AO55" s="416"/>
      <c r="AP55" s="413" t="s">
        <v>867</v>
      </c>
      <c r="AQ55" s="488">
        <v>1</v>
      </c>
      <c r="AR55" s="112"/>
      <c r="AS55" s="77"/>
      <c r="AT55" s="77"/>
      <c r="AU55" s="77"/>
      <c r="AV55" s="79"/>
      <c r="AW55" s="92"/>
      <c r="AX55" s="92"/>
      <c r="AY55" s="92"/>
      <c r="AZ55" s="92"/>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row>
    <row r="56" spans="1:81" s="87" customFormat="1" x14ac:dyDescent="0.2">
      <c r="A56" s="79"/>
      <c r="B56" s="441" t="s">
        <v>320</v>
      </c>
      <c r="C56" s="402" t="s">
        <v>48</v>
      </c>
      <c r="D56" s="413" t="s">
        <v>174</v>
      </c>
      <c r="E56" s="402" t="s">
        <v>670</v>
      </c>
      <c r="F56" s="413" t="s">
        <v>336</v>
      </c>
      <c r="G56" s="413" t="s">
        <v>126</v>
      </c>
      <c r="H56" s="413" t="s">
        <v>187</v>
      </c>
      <c r="I56" s="413" t="s">
        <v>25</v>
      </c>
      <c r="J56" s="413" t="s">
        <v>222</v>
      </c>
      <c r="K56" s="413" t="s">
        <v>403</v>
      </c>
      <c r="L56" s="413" t="s">
        <v>257</v>
      </c>
      <c r="M56" s="413" t="s">
        <v>225</v>
      </c>
      <c r="N56" s="401">
        <v>42</v>
      </c>
      <c r="O56" s="422" t="s">
        <v>872</v>
      </c>
      <c r="P56" s="425">
        <v>1</v>
      </c>
      <c r="Q56" s="407">
        <f>(+Y56+AE56+AK56+AQ56)/4</f>
        <v>1</v>
      </c>
      <c r="R56" s="413" t="s">
        <v>30</v>
      </c>
      <c r="S56" s="422" t="s">
        <v>873</v>
      </c>
      <c r="T56" s="413" t="s">
        <v>874</v>
      </c>
      <c r="U56" s="415">
        <v>44562</v>
      </c>
      <c r="V56" s="415">
        <v>44926</v>
      </c>
      <c r="W56" s="413" t="s">
        <v>74</v>
      </c>
      <c r="X56" s="413" t="s">
        <v>875</v>
      </c>
      <c r="Y56" s="414">
        <v>1</v>
      </c>
      <c r="Z56" s="414">
        <v>1</v>
      </c>
      <c r="AA56" s="423">
        <f>(Z56/Y56)</f>
        <v>1</v>
      </c>
      <c r="AB56" s="455" t="s">
        <v>876</v>
      </c>
      <c r="AC56" s="437" t="s">
        <v>877</v>
      </c>
      <c r="AD56" s="413" t="s">
        <v>875</v>
      </c>
      <c r="AE56" s="414">
        <v>1</v>
      </c>
      <c r="AF56" s="510">
        <v>1</v>
      </c>
      <c r="AG56" s="414">
        <f t="shared" si="3"/>
        <v>1</v>
      </c>
      <c r="AH56" s="82" t="s">
        <v>878</v>
      </c>
      <c r="AI56" s="75" t="s">
        <v>647</v>
      </c>
      <c r="AJ56" s="413" t="s">
        <v>875</v>
      </c>
      <c r="AK56" s="414">
        <v>1</v>
      </c>
      <c r="AL56" s="416"/>
      <c r="AM56" s="416"/>
      <c r="AN56" s="416"/>
      <c r="AO56" s="416"/>
      <c r="AP56" s="413" t="s">
        <v>875</v>
      </c>
      <c r="AQ56" s="488">
        <v>1</v>
      </c>
      <c r="AR56" s="112"/>
      <c r="AS56" s="77"/>
      <c r="AT56" s="77"/>
      <c r="AU56" s="77"/>
      <c r="AV56" s="79"/>
      <c r="AW56" s="92"/>
      <c r="AX56" s="92"/>
      <c r="AY56" s="92"/>
      <c r="AZ56" s="92"/>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row>
    <row r="57" spans="1:81" s="87" customFormat="1" x14ac:dyDescent="0.2">
      <c r="A57" s="79"/>
      <c r="B57" s="441" t="s">
        <v>320</v>
      </c>
      <c r="C57" s="402" t="s">
        <v>48</v>
      </c>
      <c r="D57" s="413" t="s">
        <v>174</v>
      </c>
      <c r="E57" s="402" t="s">
        <v>670</v>
      </c>
      <c r="F57" s="413" t="s">
        <v>336</v>
      </c>
      <c r="G57" s="413" t="s">
        <v>126</v>
      </c>
      <c r="H57" s="413" t="s">
        <v>187</v>
      </c>
      <c r="I57" s="413" t="s">
        <v>25</v>
      </c>
      <c r="J57" s="413" t="s">
        <v>222</v>
      </c>
      <c r="K57" s="413" t="s">
        <v>403</v>
      </c>
      <c r="L57" s="413" t="s">
        <v>257</v>
      </c>
      <c r="M57" s="413" t="s">
        <v>225</v>
      </c>
      <c r="N57" s="401">
        <v>43</v>
      </c>
      <c r="O57" s="422" t="s">
        <v>879</v>
      </c>
      <c r="P57" s="425">
        <v>1</v>
      </c>
      <c r="Q57" s="407">
        <f>(+Y57+AE57+AK57+AQ57)/4</f>
        <v>1</v>
      </c>
      <c r="R57" s="413" t="s">
        <v>30</v>
      </c>
      <c r="S57" s="422" t="s">
        <v>880</v>
      </c>
      <c r="T57" s="422" t="s">
        <v>881</v>
      </c>
      <c r="U57" s="415">
        <v>44562</v>
      </c>
      <c r="V57" s="415">
        <v>44926</v>
      </c>
      <c r="W57" s="413" t="s">
        <v>74</v>
      </c>
      <c r="X57" s="413" t="s">
        <v>882</v>
      </c>
      <c r="Y57" s="414">
        <v>1</v>
      </c>
      <c r="Z57" s="414">
        <v>1</v>
      </c>
      <c r="AA57" s="423">
        <f>(Z57/Y57)</f>
        <v>1</v>
      </c>
      <c r="AB57" s="455" t="s">
        <v>883</v>
      </c>
      <c r="AC57" s="437" t="s">
        <v>877</v>
      </c>
      <c r="AD57" s="413" t="s">
        <v>882</v>
      </c>
      <c r="AE57" s="414">
        <v>1</v>
      </c>
      <c r="AF57" s="510">
        <v>1</v>
      </c>
      <c r="AG57" s="414">
        <f t="shared" si="3"/>
        <v>1</v>
      </c>
      <c r="AH57" s="82" t="s">
        <v>884</v>
      </c>
      <c r="AI57" s="75" t="s">
        <v>647</v>
      </c>
      <c r="AJ57" s="413" t="s">
        <v>882</v>
      </c>
      <c r="AK57" s="414">
        <v>1</v>
      </c>
      <c r="AL57" s="416"/>
      <c r="AM57" s="416"/>
      <c r="AN57" s="416"/>
      <c r="AO57" s="416"/>
      <c r="AP57" s="413" t="s">
        <v>882</v>
      </c>
      <c r="AQ57" s="488">
        <v>1</v>
      </c>
      <c r="AR57" s="112"/>
      <c r="AS57" s="77"/>
      <c r="AT57" s="77"/>
      <c r="AU57" s="77"/>
      <c r="AV57" s="79"/>
      <c r="AW57" s="92"/>
      <c r="AX57" s="92"/>
      <c r="AY57" s="92"/>
      <c r="AZ57" s="92"/>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79"/>
    </row>
    <row r="58" spans="1:81" s="79" customFormat="1" x14ac:dyDescent="0.2">
      <c r="A58" s="87"/>
      <c r="B58" s="442" t="s">
        <v>320</v>
      </c>
      <c r="C58" s="402" t="s">
        <v>48</v>
      </c>
      <c r="D58" s="416" t="s">
        <v>174</v>
      </c>
      <c r="E58" s="408" t="s">
        <v>91</v>
      </c>
      <c r="F58" s="416" t="s">
        <v>336</v>
      </c>
      <c r="G58" s="416" t="s">
        <v>885</v>
      </c>
      <c r="H58" s="416" t="s">
        <v>187</v>
      </c>
      <c r="I58" s="416" t="s">
        <v>25</v>
      </c>
      <c r="J58" s="416" t="s">
        <v>222</v>
      </c>
      <c r="K58" s="416" t="s">
        <v>403</v>
      </c>
      <c r="L58" s="416" t="s">
        <v>252</v>
      </c>
      <c r="M58" s="416" t="s">
        <v>225</v>
      </c>
      <c r="N58" s="401">
        <v>44</v>
      </c>
      <c r="O58" s="416" t="s">
        <v>886</v>
      </c>
      <c r="P58" s="426">
        <v>1</v>
      </c>
      <c r="Q58" s="407">
        <f>(+Y58+AE58+AK58+AQ58)/4</f>
        <v>0.5</v>
      </c>
      <c r="R58" s="416" t="s">
        <v>30</v>
      </c>
      <c r="S58" s="416" t="s">
        <v>887</v>
      </c>
      <c r="T58" s="416" t="s">
        <v>888</v>
      </c>
      <c r="U58" s="417">
        <v>44562</v>
      </c>
      <c r="V58" s="417">
        <v>44592</v>
      </c>
      <c r="W58" s="416" t="s">
        <v>74</v>
      </c>
      <c r="X58" s="416" t="s">
        <v>635</v>
      </c>
      <c r="Y58" s="115">
        <v>0</v>
      </c>
      <c r="Z58" s="418"/>
      <c r="AA58" s="416"/>
      <c r="AB58" s="418"/>
      <c r="AC58" s="418"/>
      <c r="AD58" s="416" t="s">
        <v>889</v>
      </c>
      <c r="AE58" s="426">
        <v>1</v>
      </c>
      <c r="AF58" s="498">
        <v>1</v>
      </c>
      <c r="AG58" s="407">
        <f t="shared" si="3"/>
        <v>1</v>
      </c>
      <c r="AH58" s="539" t="s">
        <v>890</v>
      </c>
      <c r="AI58" s="75" t="s">
        <v>647</v>
      </c>
      <c r="AJ58" s="416" t="s">
        <v>635</v>
      </c>
      <c r="AK58" s="115">
        <v>0</v>
      </c>
      <c r="AL58" s="416"/>
      <c r="AM58" s="416"/>
      <c r="AN58" s="416"/>
      <c r="AO58" s="416"/>
      <c r="AP58" s="416" t="s">
        <v>889</v>
      </c>
      <c r="AQ58" s="489">
        <v>1</v>
      </c>
      <c r="AR58" s="111"/>
      <c r="AS58" s="82"/>
      <c r="AT58" s="82"/>
      <c r="AU58" s="82"/>
      <c r="AV58" s="87"/>
      <c r="AW58" s="89"/>
      <c r="AX58" s="90"/>
      <c r="AY58" s="90"/>
      <c r="AZ58" s="90"/>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row>
    <row r="59" spans="1:81" s="79" customFormat="1" x14ac:dyDescent="0.2">
      <c r="A59" s="83"/>
      <c r="B59" s="441" t="s">
        <v>320</v>
      </c>
      <c r="C59" s="402" t="s">
        <v>48</v>
      </c>
      <c r="D59" s="413" t="s">
        <v>174</v>
      </c>
      <c r="E59" s="402" t="s">
        <v>670</v>
      </c>
      <c r="F59" s="413" t="s">
        <v>336</v>
      </c>
      <c r="G59" s="413" t="s">
        <v>23</v>
      </c>
      <c r="H59" s="413" t="s">
        <v>137</v>
      </c>
      <c r="I59" s="413" t="s">
        <v>25</v>
      </c>
      <c r="J59" s="413" t="s">
        <v>138</v>
      </c>
      <c r="K59" s="413" t="s">
        <v>403</v>
      </c>
      <c r="L59" s="413" t="s">
        <v>257</v>
      </c>
      <c r="M59" s="413" t="s">
        <v>225</v>
      </c>
      <c r="N59" s="401">
        <v>45</v>
      </c>
      <c r="O59" s="413" t="s">
        <v>891</v>
      </c>
      <c r="P59" s="418">
        <v>4</v>
      </c>
      <c r="Q59" s="30">
        <f>+Y59+AE59+AK59+AQ59</f>
        <v>4</v>
      </c>
      <c r="R59" s="413" t="s">
        <v>45</v>
      </c>
      <c r="S59" s="413" t="s">
        <v>892</v>
      </c>
      <c r="T59" s="413" t="s">
        <v>893</v>
      </c>
      <c r="U59" s="415">
        <v>44562</v>
      </c>
      <c r="V59" s="415">
        <v>44926</v>
      </c>
      <c r="W59" s="413" t="s">
        <v>87</v>
      </c>
      <c r="X59" s="413" t="s">
        <v>894</v>
      </c>
      <c r="Y59" s="418">
        <v>1</v>
      </c>
      <c r="Z59" s="418">
        <v>1</v>
      </c>
      <c r="AA59" s="406">
        <f>(Z59/Y59)</f>
        <v>1</v>
      </c>
      <c r="AB59" s="455" t="s">
        <v>895</v>
      </c>
      <c r="AC59" s="424" t="s">
        <v>896</v>
      </c>
      <c r="AD59" s="413" t="s">
        <v>894</v>
      </c>
      <c r="AE59" s="418">
        <v>1</v>
      </c>
      <c r="AF59" s="76">
        <v>1</v>
      </c>
      <c r="AG59" s="407">
        <f t="shared" si="3"/>
        <v>1</v>
      </c>
      <c r="AH59" s="82" t="s">
        <v>897</v>
      </c>
      <c r="AI59" s="75" t="s">
        <v>647</v>
      </c>
      <c r="AJ59" s="413" t="s">
        <v>894</v>
      </c>
      <c r="AK59" s="418">
        <v>1</v>
      </c>
      <c r="AL59" s="444"/>
      <c r="AM59" s="416"/>
      <c r="AN59" s="416"/>
      <c r="AO59" s="416"/>
      <c r="AP59" s="413" t="s">
        <v>894</v>
      </c>
      <c r="AQ59" s="431">
        <v>1</v>
      </c>
      <c r="AR59" s="113"/>
      <c r="AS59" s="82"/>
      <c r="AT59" s="82"/>
      <c r="AU59" s="82"/>
      <c r="AV59" s="83"/>
      <c r="AW59" s="94"/>
      <c r="AX59" s="95"/>
      <c r="AY59" s="95"/>
      <c r="AZ59" s="95"/>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row>
    <row r="60" spans="1:81" s="79" customFormat="1" x14ac:dyDescent="0.2">
      <c r="A60" s="83"/>
      <c r="B60" s="441" t="s">
        <v>320</v>
      </c>
      <c r="C60" s="402" t="s">
        <v>48</v>
      </c>
      <c r="D60" s="413" t="s">
        <v>174</v>
      </c>
      <c r="E60" s="402" t="s">
        <v>670</v>
      </c>
      <c r="F60" s="413" t="s">
        <v>336</v>
      </c>
      <c r="G60" s="413" t="s">
        <v>23</v>
      </c>
      <c r="H60" s="413" t="s">
        <v>137</v>
      </c>
      <c r="I60" s="413" t="s">
        <v>25</v>
      </c>
      <c r="J60" s="413" t="s">
        <v>138</v>
      </c>
      <c r="K60" s="413" t="s">
        <v>403</v>
      </c>
      <c r="L60" s="413" t="s">
        <v>257</v>
      </c>
      <c r="M60" s="413" t="s">
        <v>225</v>
      </c>
      <c r="N60" s="401">
        <v>46</v>
      </c>
      <c r="O60" s="413" t="s">
        <v>898</v>
      </c>
      <c r="P60" s="418">
        <v>12</v>
      </c>
      <c r="Q60" s="401">
        <f>+Y60+AE60+AK60+AQ60</f>
        <v>12</v>
      </c>
      <c r="R60" s="413" t="s">
        <v>45</v>
      </c>
      <c r="S60" s="413" t="s">
        <v>899</v>
      </c>
      <c r="T60" s="413" t="s">
        <v>900</v>
      </c>
      <c r="U60" s="415">
        <v>44562</v>
      </c>
      <c r="V60" s="415">
        <v>44926</v>
      </c>
      <c r="W60" s="413" t="s">
        <v>87</v>
      </c>
      <c r="X60" s="413" t="s">
        <v>901</v>
      </c>
      <c r="Y60" s="418">
        <v>3</v>
      </c>
      <c r="Z60" s="418">
        <v>5</v>
      </c>
      <c r="AA60" s="406">
        <v>1</v>
      </c>
      <c r="AB60" s="455" t="s">
        <v>902</v>
      </c>
      <c r="AC60" s="424" t="s">
        <v>903</v>
      </c>
      <c r="AD60" s="413" t="s">
        <v>901</v>
      </c>
      <c r="AE60" s="418">
        <v>3</v>
      </c>
      <c r="AF60" s="76">
        <v>3</v>
      </c>
      <c r="AG60" s="407">
        <f t="shared" si="3"/>
        <v>1</v>
      </c>
      <c r="AH60" s="82" t="s">
        <v>904</v>
      </c>
      <c r="AI60" s="75" t="s">
        <v>647</v>
      </c>
      <c r="AJ60" s="413" t="s">
        <v>901</v>
      </c>
      <c r="AK60" s="418">
        <v>3</v>
      </c>
      <c r="AL60" s="444"/>
      <c r="AM60" s="416"/>
      <c r="AN60" s="416"/>
      <c r="AO60" s="416"/>
      <c r="AP60" s="413" t="s">
        <v>901</v>
      </c>
      <c r="AQ60" s="431">
        <v>3</v>
      </c>
      <c r="AR60" s="113"/>
      <c r="AS60" s="82"/>
      <c r="AT60" s="82"/>
      <c r="AU60" s="82"/>
      <c r="AV60" s="83"/>
      <c r="AW60" s="94"/>
      <c r="AX60" s="95"/>
      <c r="AY60" s="95"/>
      <c r="AZ60" s="95"/>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row>
    <row r="61" spans="1:81" s="79" customFormat="1" x14ac:dyDescent="0.2">
      <c r="B61" s="441" t="s">
        <v>308</v>
      </c>
      <c r="C61" s="402" t="s">
        <v>48</v>
      </c>
      <c r="D61" s="413" t="s">
        <v>812</v>
      </c>
      <c r="E61" s="402" t="s">
        <v>670</v>
      </c>
      <c r="F61" s="413" t="s">
        <v>336</v>
      </c>
      <c r="G61" s="413" t="s">
        <v>229</v>
      </c>
      <c r="H61" s="413" t="s">
        <v>39</v>
      </c>
      <c r="I61" s="413" t="s">
        <v>25</v>
      </c>
      <c r="J61" s="413" t="s">
        <v>138</v>
      </c>
      <c r="K61" s="413" t="s">
        <v>403</v>
      </c>
      <c r="L61" s="413" t="s">
        <v>257</v>
      </c>
      <c r="M61" s="413" t="s">
        <v>225</v>
      </c>
      <c r="N61" s="401">
        <v>47</v>
      </c>
      <c r="O61" s="413" t="s">
        <v>905</v>
      </c>
      <c r="P61" s="414">
        <v>1</v>
      </c>
      <c r="Q61" s="407">
        <f>(+Y61+AE61+AK61+AQ61)/4</f>
        <v>1</v>
      </c>
      <c r="R61" s="422" t="s">
        <v>30</v>
      </c>
      <c r="S61" s="413" t="s">
        <v>906</v>
      </c>
      <c r="T61" s="413" t="s">
        <v>907</v>
      </c>
      <c r="U61" s="415">
        <v>44562</v>
      </c>
      <c r="V61" s="413" t="s">
        <v>634</v>
      </c>
      <c r="W61" s="413" t="s">
        <v>99</v>
      </c>
      <c r="X61" s="413" t="s">
        <v>908</v>
      </c>
      <c r="Y61" s="414">
        <v>1</v>
      </c>
      <c r="Z61" s="414">
        <v>1</v>
      </c>
      <c r="AA61" s="423">
        <f>(Z61/Y61)</f>
        <v>1</v>
      </c>
      <c r="AB61" s="455" t="s">
        <v>909</v>
      </c>
      <c r="AC61" s="424" t="s">
        <v>647</v>
      </c>
      <c r="AD61" s="413" t="s">
        <v>908</v>
      </c>
      <c r="AE61" s="414">
        <v>1</v>
      </c>
      <c r="AF61" s="498">
        <v>1</v>
      </c>
      <c r="AG61" s="407">
        <f t="shared" si="3"/>
        <v>1</v>
      </c>
      <c r="AH61" s="96" t="s">
        <v>910</v>
      </c>
      <c r="AI61" s="75" t="s">
        <v>647</v>
      </c>
      <c r="AJ61" s="413" t="s">
        <v>908</v>
      </c>
      <c r="AK61" s="414">
        <v>1</v>
      </c>
      <c r="AL61" s="413" t="s">
        <v>639</v>
      </c>
      <c r="AM61" s="413" t="s">
        <v>639</v>
      </c>
      <c r="AN61" s="413" t="s">
        <v>639</v>
      </c>
      <c r="AO61" s="413" t="s">
        <v>639</v>
      </c>
      <c r="AP61" s="413" t="s">
        <v>908</v>
      </c>
      <c r="AQ61" s="488">
        <v>1</v>
      </c>
      <c r="AR61" s="114" t="s">
        <v>639</v>
      </c>
      <c r="AS61" s="96" t="s">
        <v>639</v>
      </c>
      <c r="AT61" s="96" t="s">
        <v>639</v>
      </c>
      <c r="AU61" s="96" t="s">
        <v>639</v>
      </c>
      <c r="AW61" s="92"/>
      <c r="AX61" s="97"/>
      <c r="AY61" s="97"/>
      <c r="AZ61" s="97"/>
    </row>
    <row r="62" spans="1:81" s="91" customFormat="1" x14ac:dyDescent="0.2">
      <c r="A62" s="100"/>
      <c r="B62" s="442" t="s">
        <v>320</v>
      </c>
      <c r="C62" s="413" t="s">
        <v>48</v>
      </c>
      <c r="D62" s="416" t="s">
        <v>812</v>
      </c>
      <c r="E62" s="413" t="s">
        <v>670</v>
      </c>
      <c r="F62" s="416" t="s">
        <v>336</v>
      </c>
      <c r="G62" s="416" t="s">
        <v>93</v>
      </c>
      <c r="H62" s="416" t="s">
        <v>813</v>
      </c>
      <c r="I62" s="416" t="s">
        <v>40</v>
      </c>
      <c r="J62" s="416" t="s">
        <v>222</v>
      </c>
      <c r="K62" s="416" t="s">
        <v>403</v>
      </c>
      <c r="L62" s="416" t="s">
        <v>257</v>
      </c>
      <c r="M62" s="416" t="s">
        <v>225</v>
      </c>
      <c r="N62" s="418">
        <v>48</v>
      </c>
      <c r="O62" s="416" t="s">
        <v>911</v>
      </c>
      <c r="P62" s="404">
        <v>2</v>
      </c>
      <c r="Q62" s="401">
        <f t="shared" ref="Q62:Q95" si="4">+Y62+AE62+AK62+AQ62</f>
        <v>2</v>
      </c>
      <c r="R62" s="416" t="s">
        <v>45</v>
      </c>
      <c r="S62" s="416" t="s">
        <v>912</v>
      </c>
      <c r="T62" s="416" t="s">
        <v>816</v>
      </c>
      <c r="U62" s="417">
        <v>44562</v>
      </c>
      <c r="V62" s="416" t="s">
        <v>634</v>
      </c>
      <c r="W62" s="416" t="s">
        <v>315</v>
      </c>
      <c r="X62" s="416" t="s">
        <v>635</v>
      </c>
      <c r="Y62" s="404">
        <v>0</v>
      </c>
      <c r="Z62" s="418" t="s">
        <v>639</v>
      </c>
      <c r="AA62" s="416" t="s">
        <v>639</v>
      </c>
      <c r="AB62" s="418" t="s">
        <v>639</v>
      </c>
      <c r="AC62" s="418" t="s">
        <v>639</v>
      </c>
      <c r="AD62" s="416" t="s">
        <v>913</v>
      </c>
      <c r="AE62" s="404">
        <v>1</v>
      </c>
      <c r="AF62" s="511">
        <v>1</v>
      </c>
      <c r="AG62" s="414">
        <f t="shared" si="3"/>
        <v>1</v>
      </c>
      <c r="AH62" s="82" t="s">
        <v>914</v>
      </c>
      <c r="AI62" s="75" t="s">
        <v>647</v>
      </c>
      <c r="AJ62" s="413" t="s">
        <v>635</v>
      </c>
      <c r="AK62" s="404">
        <v>0</v>
      </c>
      <c r="AL62" s="408" t="s">
        <v>639</v>
      </c>
      <c r="AM62" s="408" t="s">
        <v>639</v>
      </c>
      <c r="AN62" s="408" t="s">
        <v>639</v>
      </c>
      <c r="AO62" s="408" t="s">
        <v>639</v>
      </c>
      <c r="AP62" s="416" t="s">
        <v>913</v>
      </c>
      <c r="AQ62" s="433">
        <v>1</v>
      </c>
      <c r="AR62" s="109" t="s">
        <v>639</v>
      </c>
      <c r="AS62" s="32" t="s">
        <v>639</v>
      </c>
      <c r="AT62" s="32" t="s">
        <v>639</v>
      </c>
      <c r="AU62" s="32" t="s">
        <v>639</v>
      </c>
      <c r="AV62" s="100"/>
      <c r="AW62" s="93" t="s">
        <v>639</v>
      </c>
      <c r="AX62" s="98" t="s">
        <v>639</v>
      </c>
      <c r="AY62" s="98" t="s">
        <v>639</v>
      </c>
      <c r="AZ62" s="98" t="s">
        <v>639</v>
      </c>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row>
    <row r="63" spans="1:81" s="91" customFormat="1" x14ac:dyDescent="0.2">
      <c r="A63" s="100"/>
      <c r="B63" s="442" t="s">
        <v>312</v>
      </c>
      <c r="C63" s="416" t="s">
        <v>33</v>
      </c>
      <c r="D63" s="416" t="s">
        <v>134</v>
      </c>
      <c r="E63" s="416" t="s">
        <v>20</v>
      </c>
      <c r="F63" s="416" t="s">
        <v>290</v>
      </c>
      <c r="G63" s="416" t="s">
        <v>146</v>
      </c>
      <c r="H63" s="416" t="s">
        <v>221</v>
      </c>
      <c r="I63" s="416" t="s">
        <v>25</v>
      </c>
      <c r="J63" s="416" t="s">
        <v>83</v>
      </c>
      <c r="K63" s="416" t="s">
        <v>264</v>
      </c>
      <c r="L63" s="416" t="s">
        <v>257</v>
      </c>
      <c r="M63" s="416" t="s">
        <v>233</v>
      </c>
      <c r="N63" s="418">
        <v>49</v>
      </c>
      <c r="O63" s="416" t="s">
        <v>915</v>
      </c>
      <c r="P63" s="404">
        <v>2</v>
      </c>
      <c r="Q63" s="401">
        <f t="shared" si="4"/>
        <v>2</v>
      </c>
      <c r="R63" s="416" t="s">
        <v>45</v>
      </c>
      <c r="S63" s="416" t="s">
        <v>916</v>
      </c>
      <c r="T63" s="416" t="s">
        <v>917</v>
      </c>
      <c r="U63" s="417">
        <v>44562</v>
      </c>
      <c r="V63" s="416" t="s">
        <v>634</v>
      </c>
      <c r="W63" s="416" t="s">
        <v>315</v>
      </c>
      <c r="X63" s="416" t="s">
        <v>635</v>
      </c>
      <c r="Y63" s="404">
        <v>0</v>
      </c>
      <c r="Z63" s="418" t="s">
        <v>639</v>
      </c>
      <c r="AA63" s="416" t="s">
        <v>639</v>
      </c>
      <c r="AB63" s="418" t="s">
        <v>639</v>
      </c>
      <c r="AC63" s="418" t="s">
        <v>639</v>
      </c>
      <c r="AD63" s="416" t="s">
        <v>918</v>
      </c>
      <c r="AE63" s="404">
        <v>1</v>
      </c>
      <c r="AF63" s="511">
        <v>1</v>
      </c>
      <c r="AG63" s="414">
        <f t="shared" si="3"/>
        <v>1</v>
      </c>
      <c r="AH63" s="82" t="s">
        <v>919</v>
      </c>
      <c r="AI63" s="75" t="s">
        <v>647</v>
      </c>
      <c r="AJ63" s="413" t="s">
        <v>635</v>
      </c>
      <c r="AK63" s="404">
        <v>0</v>
      </c>
      <c r="AL63" s="408" t="s">
        <v>639</v>
      </c>
      <c r="AM63" s="408" t="s">
        <v>639</v>
      </c>
      <c r="AN63" s="408" t="s">
        <v>639</v>
      </c>
      <c r="AO63" s="408" t="s">
        <v>639</v>
      </c>
      <c r="AP63" s="416" t="s">
        <v>918</v>
      </c>
      <c r="AQ63" s="433">
        <v>1</v>
      </c>
      <c r="AR63" s="109" t="s">
        <v>639</v>
      </c>
      <c r="AS63" s="32" t="s">
        <v>639</v>
      </c>
      <c r="AT63" s="32" t="s">
        <v>639</v>
      </c>
      <c r="AU63" s="32" t="s">
        <v>639</v>
      </c>
      <c r="AV63" s="100"/>
      <c r="AW63" s="93" t="s">
        <v>639</v>
      </c>
      <c r="AX63" s="98" t="s">
        <v>639</v>
      </c>
      <c r="AY63" s="98" t="s">
        <v>639</v>
      </c>
      <c r="AZ63" s="98" t="s">
        <v>639</v>
      </c>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row>
    <row r="64" spans="1:81" s="99" customFormat="1" x14ac:dyDescent="0.2">
      <c r="A64" s="100"/>
      <c r="B64" s="442" t="s">
        <v>320</v>
      </c>
      <c r="C64" s="413" t="s">
        <v>48</v>
      </c>
      <c r="D64" s="416" t="s">
        <v>812</v>
      </c>
      <c r="E64" s="413" t="s">
        <v>670</v>
      </c>
      <c r="F64" s="416" t="s">
        <v>336</v>
      </c>
      <c r="G64" s="416" t="s">
        <v>93</v>
      </c>
      <c r="H64" s="416" t="s">
        <v>813</v>
      </c>
      <c r="I64" s="416" t="s">
        <v>40</v>
      </c>
      <c r="J64" s="416" t="s">
        <v>222</v>
      </c>
      <c r="K64" s="416" t="s">
        <v>403</v>
      </c>
      <c r="L64" s="416" t="s">
        <v>257</v>
      </c>
      <c r="M64" s="416" t="s">
        <v>225</v>
      </c>
      <c r="N64" s="418">
        <v>50</v>
      </c>
      <c r="O64" s="416" t="s">
        <v>920</v>
      </c>
      <c r="P64" s="404">
        <v>2</v>
      </c>
      <c r="Q64" s="401">
        <f t="shared" si="4"/>
        <v>2</v>
      </c>
      <c r="R64" s="416" t="s">
        <v>45</v>
      </c>
      <c r="S64" s="416" t="s">
        <v>921</v>
      </c>
      <c r="T64" s="416" t="s">
        <v>816</v>
      </c>
      <c r="U64" s="417">
        <v>44562</v>
      </c>
      <c r="V64" s="416" t="s">
        <v>634</v>
      </c>
      <c r="W64" s="416" t="s">
        <v>307</v>
      </c>
      <c r="X64" s="416" t="s">
        <v>635</v>
      </c>
      <c r="Y64" s="404">
        <v>0</v>
      </c>
      <c r="Z64" s="418" t="s">
        <v>639</v>
      </c>
      <c r="AA64" s="416" t="s">
        <v>639</v>
      </c>
      <c r="AB64" s="418" t="s">
        <v>639</v>
      </c>
      <c r="AC64" s="418" t="s">
        <v>639</v>
      </c>
      <c r="AD64" s="416" t="s">
        <v>913</v>
      </c>
      <c r="AE64" s="404">
        <v>1</v>
      </c>
      <c r="AF64" s="511">
        <v>1</v>
      </c>
      <c r="AG64" s="414">
        <f t="shared" si="3"/>
        <v>1</v>
      </c>
      <c r="AH64" s="82" t="s">
        <v>922</v>
      </c>
      <c r="AI64" s="75" t="s">
        <v>647</v>
      </c>
      <c r="AJ64" s="413" t="s">
        <v>635</v>
      </c>
      <c r="AK64" s="404">
        <v>0</v>
      </c>
      <c r="AL64" s="408" t="s">
        <v>639</v>
      </c>
      <c r="AM64" s="408" t="s">
        <v>639</v>
      </c>
      <c r="AN64" s="408" t="s">
        <v>639</v>
      </c>
      <c r="AO64" s="408" t="s">
        <v>639</v>
      </c>
      <c r="AP64" s="416" t="s">
        <v>913</v>
      </c>
      <c r="AQ64" s="433">
        <v>1</v>
      </c>
      <c r="AR64" s="109" t="s">
        <v>639</v>
      </c>
      <c r="AS64" s="32" t="s">
        <v>639</v>
      </c>
      <c r="AT64" s="32" t="s">
        <v>639</v>
      </c>
      <c r="AU64" s="32" t="s">
        <v>639</v>
      </c>
      <c r="AV64" s="100"/>
      <c r="AW64" s="93" t="s">
        <v>639</v>
      </c>
      <c r="AX64" s="98" t="s">
        <v>639</v>
      </c>
      <c r="AY64" s="98" t="s">
        <v>639</v>
      </c>
      <c r="AZ64" s="98" t="s">
        <v>639</v>
      </c>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row>
    <row r="65" spans="1:81" s="91" customFormat="1" x14ac:dyDescent="0.2">
      <c r="A65" s="100"/>
      <c r="B65" s="442" t="s">
        <v>312</v>
      </c>
      <c r="C65" s="416" t="s">
        <v>33</v>
      </c>
      <c r="D65" s="416" t="s">
        <v>134</v>
      </c>
      <c r="E65" s="416" t="s">
        <v>20</v>
      </c>
      <c r="F65" s="416" t="s">
        <v>290</v>
      </c>
      <c r="G65" s="416" t="s">
        <v>146</v>
      </c>
      <c r="H65" s="416" t="s">
        <v>221</v>
      </c>
      <c r="I65" s="416" t="s">
        <v>25</v>
      </c>
      <c r="J65" s="416" t="s">
        <v>83</v>
      </c>
      <c r="K65" s="416" t="s">
        <v>264</v>
      </c>
      <c r="L65" s="416" t="s">
        <v>257</v>
      </c>
      <c r="M65" s="416" t="s">
        <v>233</v>
      </c>
      <c r="N65" s="418">
        <v>51</v>
      </c>
      <c r="O65" s="416" t="s">
        <v>923</v>
      </c>
      <c r="P65" s="404">
        <v>2</v>
      </c>
      <c r="Q65" s="401">
        <f t="shared" si="4"/>
        <v>2</v>
      </c>
      <c r="R65" s="416" t="s">
        <v>45</v>
      </c>
      <c r="S65" s="416" t="s">
        <v>924</v>
      </c>
      <c r="T65" s="416" t="s">
        <v>917</v>
      </c>
      <c r="U65" s="417">
        <v>44562</v>
      </c>
      <c r="V65" s="416" t="s">
        <v>634</v>
      </c>
      <c r="W65" s="416" t="s">
        <v>307</v>
      </c>
      <c r="X65" s="416" t="s">
        <v>635</v>
      </c>
      <c r="Y65" s="404">
        <v>0</v>
      </c>
      <c r="Z65" s="418" t="s">
        <v>639</v>
      </c>
      <c r="AA65" s="416" t="s">
        <v>639</v>
      </c>
      <c r="AB65" s="418" t="s">
        <v>639</v>
      </c>
      <c r="AC65" s="418" t="s">
        <v>639</v>
      </c>
      <c r="AD65" s="416" t="s">
        <v>918</v>
      </c>
      <c r="AE65" s="404">
        <v>1</v>
      </c>
      <c r="AF65" s="511">
        <v>1</v>
      </c>
      <c r="AG65" s="414">
        <f t="shared" si="3"/>
        <v>1</v>
      </c>
      <c r="AH65" s="82" t="s">
        <v>925</v>
      </c>
      <c r="AI65" s="75" t="s">
        <v>647</v>
      </c>
      <c r="AJ65" s="413" t="s">
        <v>635</v>
      </c>
      <c r="AK65" s="404">
        <v>0</v>
      </c>
      <c r="AL65" s="408" t="s">
        <v>639</v>
      </c>
      <c r="AM65" s="408" t="s">
        <v>639</v>
      </c>
      <c r="AN65" s="408" t="s">
        <v>639</v>
      </c>
      <c r="AO65" s="408" t="s">
        <v>639</v>
      </c>
      <c r="AP65" s="416" t="s">
        <v>918</v>
      </c>
      <c r="AQ65" s="433">
        <v>1</v>
      </c>
      <c r="AR65" s="109" t="s">
        <v>639</v>
      </c>
      <c r="AS65" s="32" t="s">
        <v>639</v>
      </c>
      <c r="AT65" s="32" t="s">
        <v>639</v>
      </c>
      <c r="AU65" s="32" t="s">
        <v>639</v>
      </c>
      <c r="AV65" s="100"/>
      <c r="AW65" s="93" t="s">
        <v>639</v>
      </c>
      <c r="AX65" s="98" t="s">
        <v>639</v>
      </c>
      <c r="AY65" s="98" t="s">
        <v>639</v>
      </c>
      <c r="AZ65" s="98" t="s">
        <v>639</v>
      </c>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row>
    <row r="66" spans="1:81" s="99" customFormat="1" x14ac:dyDescent="0.2">
      <c r="A66" s="100"/>
      <c r="B66" s="442" t="s">
        <v>320</v>
      </c>
      <c r="C66" s="413" t="s">
        <v>48</v>
      </c>
      <c r="D66" s="416" t="s">
        <v>812</v>
      </c>
      <c r="E66" s="413" t="s">
        <v>670</v>
      </c>
      <c r="F66" s="416" t="s">
        <v>336</v>
      </c>
      <c r="G66" s="416" t="s">
        <v>93</v>
      </c>
      <c r="H66" s="416" t="s">
        <v>813</v>
      </c>
      <c r="I66" s="416" t="s">
        <v>40</v>
      </c>
      <c r="J66" s="416" t="s">
        <v>222</v>
      </c>
      <c r="K66" s="416" t="s">
        <v>403</v>
      </c>
      <c r="L66" s="416" t="s">
        <v>257</v>
      </c>
      <c r="M66" s="416" t="s">
        <v>225</v>
      </c>
      <c r="N66" s="418">
        <v>52</v>
      </c>
      <c r="O66" s="416" t="s">
        <v>926</v>
      </c>
      <c r="P66" s="404">
        <v>2</v>
      </c>
      <c r="Q66" s="401">
        <f t="shared" si="4"/>
        <v>2</v>
      </c>
      <c r="R66" s="416" t="s">
        <v>45</v>
      </c>
      <c r="S66" s="416" t="s">
        <v>927</v>
      </c>
      <c r="T66" s="416" t="s">
        <v>816</v>
      </c>
      <c r="U66" s="417">
        <v>44562</v>
      </c>
      <c r="V66" s="416" t="s">
        <v>634</v>
      </c>
      <c r="W66" s="416" t="s">
        <v>332</v>
      </c>
      <c r="X66" s="416" t="s">
        <v>635</v>
      </c>
      <c r="Y66" s="404">
        <v>0</v>
      </c>
      <c r="Z66" s="418" t="s">
        <v>639</v>
      </c>
      <c r="AA66" s="416" t="s">
        <v>639</v>
      </c>
      <c r="AB66" s="418" t="s">
        <v>639</v>
      </c>
      <c r="AC66" s="418" t="s">
        <v>639</v>
      </c>
      <c r="AD66" s="416" t="s">
        <v>913</v>
      </c>
      <c r="AE66" s="404">
        <v>1</v>
      </c>
      <c r="AF66" s="511">
        <v>1</v>
      </c>
      <c r="AG66" s="414">
        <f t="shared" si="3"/>
        <v>1</v>
      </c>
      <c r="AH66" s="82" t="s">
        <v>928</v>
      </c>
      <c r="AI66" s="75" t="s">
        <v>647</v>
      </c>
      <c r="AJ66" s="413" t="s">
        <v>635</v>
      </c>
      <c r="AK66" s="404">
        <v>0</v>
      </c>
      <c r="AL66" s="408" t="s">
        <v>639</v>
      </c>
      <c r="AM66" s="408" t="s">
        <v>639</v>
      </c>
      <c r="AN66" s="408" t="s">
        <v>639</v>
      </c>
      <c r="AO66" s="408" t="s">
        <v>639</v>
      </c>
      <c r="AP66" s="416" t="s">
        <v>913</v>
      </c>
      <c r="AQ66" s="433">
        <v>1</v>
      </c>
      <c r="AR66" s="109" t="s">
        <v>639</v>
      </c>
      <c r="AS66" s="32" t="s">
        <v>639</v>
      </c>
      <c r="AT66" s="32" t="s">
        <v>639</v>
      </c>
      <c r="AU66" s="32" t="s">
        <v>639</v>
      </c>
      <c r="AV66" s="100"/>
      <c r="AW66" s="93" t="s">
        <v>639</v>
      </c>
      <c r="AX66" s="98" t="s">
        <v>639</v>
      </c>
      <c r="AY66" s="98" t="s">
        <v>639</v>
      </c>
      <c r="AZ66" s="98" t="s">
        <v>639</v>
      </c>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row>
    <row r="67" spans="1:81" s="91" customFormat="1" x14ac:dyDescent="0.2">
      <c r="A67" s="100"/>
      <c r="B67" s="442" t="s">
        <v>312</v>
      </c>
      <c r="C67" s="416" t="s">
        <v>33</v>
      </c>
      <c r="D67" s="416" t="s">
        <v>134</v>
      </c>
      <c r="E67" s="416" t="s">
        <v>20</v>
      </c>
      <c r="F67" s="416" t="s">
        <v>290</v>
      </c>
      <c r="G67" s="416" t="s">
        <v>146</v>
      </c>
      <c r="H67" s="416" t="s">
        <v>221</v>
      </c>
      <c r="I67" s="416" t="s">
        <v>25</v>
      </c>
      <c r="J67" s="416" t="s">
        <v>83</v>
      </c>
      <c r="K67" s="416" t="s">
        <v>264</v>
      </c>
      <c r="L67" s="416" t="s">
        <v>257</v>
      </c>
      <c r="M67" s="416" t="s">
        <v>233</v>
      </c>
      <c r="N67" s="418">
        <v>53</v>
      </c>
      <c r="O67" s="416" t="s">
        <v>929</v>
      </c>
      <c r="P67" s="404">
        <v>2</v>
      </c>
      <c r="Q67" s="401">
        <f t="shared" si="4"/>
        <v>2</v>
      </c>
      <c r="R67" s="416" t="s">
        <v>45</v>
      </c>
      <c r="S67" s="416" t="s">
        <v>930</v>
      </c>
      <c r="T67" s="416" t="s">
        <v>917</v>
      </c>
      <c r="U67" s="417">
        <v>44562</v>
      </c>
      <c r="V67" s="416" t="s">
        <v>634</v>
      </c>
      <c r="W67" s="416" t="s">
        <v>332</v>
      </c>
      <c r="X67" s="416" t="s">
        <v>635</v>
      </c>
      <c r="Y67" s="404">
        <v>0</v>
      </c>
      <c r="Z67" s="418" t="s">
        <v>639</v>
      </c>
      <c r="AA67" s="416" t="s">
        <v>639</v>
      </c>
      <c r="AB67" s="418" t="s">
        <v>639</v>
      </c>
      <c r="AC67" s="418" t="s">
        <v>639</v>
      </c>
      <c r="AD67" s="416" t="s">
        <v>918</v>
      </c>
      <c r="AE67" s="404">
        <v>1</v>
      </c>
      <c r="AF67" s="511">
        <v>1</v>
      </c>
      <c r="AG67" s="414">
        <f t="shared" si="3"/>
        <v>1</v>
      </c>
      <c r="AH67" s="82" t="s">
        <v>931</v>
      </c>
      <c r="AI67" s="75" t="s">
        <v>647</v>
      </c>
      <c r="AJ67" s="413" t="s">
        <v>635</v>
      </c>
      <c r="AK67" s="404">
        <v>0</v>
      </c>
      <c r="AL67" s="408" t="s">
        <v>639</v>
      </c>
      <c r="AM67" s="408" t="s">
        <v>639</v>
      </c>
      <c r="AN67" s="408" t="s">
        <v>639</v>
      </c>
      <c r="AO67" s="408" t="s">
        <v>639</v>
      </c>
      <c r="AP67" s="416" t="s">
        <v>918</v>
      </c>
      <c r="AQ67" s="433">
        <v>1</v>
      </c>
      <c r="AR67" s="109" t="s">
        <v>639</v>
      </c>
      <c r="AS67" s="32" t="s">
        <v>639</v>
      </c>
      <c r="AT67" s="32" t="s">
        <v>639</v>
      </c>
      <c r="AU67" s="32" t="s">
        <v>639</v>
      </c>
      <c r="AV67" s="100"/>
      <c r="AW67" s="93" t="s">
        <v>639</v>
      </c>
      <c r="AX67" s="98" t="s">
        <v>639</v>
      </c>
      <c r="AY67" s="98" t="s">
        <v>639</v>
      </c>
      <c r="AZ67" s="98" t="s">
        <v>639</v>
      </c>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row>
    <row r="68" spans="1:81" s="91" customFormat="1" x14ac:dyDescent="0.2">
      <c r="A68" s="100"/>
      <c r="B68" s="442" t="s">
        <v>320</v>
      </c>
      <c r="C68" s="413" t="s">
        <v>48</v>
      </c>
      <c r="D68" s="416" t="s">
        <v>812</v>
      </c>
      <c r="E68" s="413" t="s">
        <v>670</v>
      </c>
      <c r="F68" s="416" t="s">
        <v>336</v>
      </c>
      <c r="G68" s="416" t="s">
        <v>93</v>
      </c>
      <c r="H68" s="416" t="s">
        <v>813</v>
      </c>
      <c r="I68" s="416" t="s">
        <v>40</v>
      </c>
      <c r="J68" s="416" t="s">
        <v>222</v>
      </c>
      <c r="K68" s="416" t="s">
        <v>403</v>
      </c>
      <c r="L68" s="416" t="s">
        <v>257</v>
      </c>
      <c r="M68" s="416" t="s">
        <v>225</v>
      </c>
      <c r="N68" s="418">
        <v>54</v>
      </c>
      <c r="O68" s="416" t="s">
        <v>932</v>
      </c>
      <c r="P68" s="404">
        <v>2</v>
      </c>
      <c r="Q68" s="401">
        <f t="shared" si="4"/>
        <v>2</v>
      </c>
      <c r="R68" s="416" t="s">
        <v>45</v>
      </c>
      <c r="S68" s="416" t="s">
        <v>933</v>
      </c>
      <c r="T68" s="416" t="s">
        <v>816</v>
      </c>
      <c r="U68" s="417">
        <v>44562</v>
      </c>
      <c r="V68" s="416" t="s">
        <v>634</v>
      </c>
      <c r="W68" s="416" t="s">
        <v>319</v>
      </c>
      <c r="X68" s="416" t="s">
        <v>635</v>
      </c>
      <c r="Y68" s="404">
        <v>0</v>
      </c>
      <c r="Z68" s="418" t="s">
        <v>639</v>
      </c>
      <c r="AA68" s="416" t="s">
        <v>639</v>
      </c>
      <c r="AB68" s="418" t="s">
        <v>639</v>
      </c>
      <c r="AC68" s="418" t="s">
        <v>639</v>
      </c>
      <c r="AD68" s="416" t="s">
        <v>913</v>
      </c>
      <c r="AE68" s="404">
        <v>1</v>
      </c>
      <c r="AF68" s="511">
        <v>1</v>
      </c>
      <c r="AG68" s="414">
        <f t="shared" si="3"/>
        <v>1</v>
      </c>
      <c r="AH68" s="82" t="s">
        <v>934</v>
      </c>
      <c r="AI68" s="75" t="s">
        <v>647</v>
      </c>
      <c r="AJ68" s="413" t="s">
        <v>635</v>
      </c>
      <c r="AK68" s="404">
        <v>0</v>
      </c>
      <c r="AL68" s="408" t="s">
        <v>639</v>
      </c>
      <c r="AM68" s="408" t="s">
        <v>639</v>
      </c>
      <c r="AN68" s="408" t="s">
        <v>639</v>
      </c>
      <c r="AO68" s="408" t="s">
        <v>639</v>
      </c>
      <c r="AP68" s="416" t="s">
        <v>913</v>
      </c>
      <c r="AQ68" s="433">
        <v>1</v>
      </c>
      <c r="AR68" s="109" t="s">
        <v>639</v>
      </c>
      <c r="AS68" s="32" t="s">
        <v>639</v>
      </c>
      <c r="AT68" s="32" t="s">
        <v>639</v>
      </c>
      <c r="AU68" s="32" t="s">
        <v>639</v>
      </c>
      <c r="AV68" s="100"/>
      <c r="AW68" s="93" t="s">
        <v>639</v>
      </c>
      <c r="AX68" s="98" t="s">
        <v>639</v>
      </c>
      <c r="AY68" s="98" t="s">
        <v>639</v>
      </c>
      <c r="AZ68" s="98" t="s">
        <v>639</v>
      </c>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row>
    <row r="69" spans="1:81" s="91" customFormat="1" x14ac:dyDescent="0.2">
      <c r="A69" s="100"/>
      <c r="B69" s="442" t="s">
        <v>312</v>
      </c>
      <c r="C69" s="416" t="s">
        <v>33</v>
      </c>
      <c r="D69" s="416" t="s">
        <v>134</v>
      </c>
      <c r="E69" s="416" t="s">
        <v>20</v>
      </c>
      <c r="F69" s="416" t="s">
        <v>290</v>
      </c>
      <c r="G69" s="416" t="s">
        <v>146</v>
      </c>
      <c r="H69" s="416" t="s">
        <v>221</v>
      </c>
      <c r="I69" s="416" t="s">
        <v>25</v>
      </c>
      <c r="J69" s="416" t="s">
        <v>83</v>
      </c>
      <c r="K69" s="416" t="s">
        <v>264</v>
      </c>
      <c r="L69" s="416" t="s">
        <v>257</v>
      </c>
      <c r="M69" s="416" t="s">
        <v>233</v>
      </c>
      <c r="N69" s="418">
        <v>55</v>
      </c>
      <c r="O69" s="416" t="s">
        <v>935</v>
      </c>
      <c r="P69" s="404">
        <v>2</v>
      </c>
      <c r="Q69" s="401">
        <f t="shared" si="4"/>
        <v>2</v>
      </c>
      <c r="R69" s="416" t="s">
        <v>45</v>
      </c>
      <c r="S69" s="416" t="s">
        <v>936</v>
      </c>
      <c r="T69" s="416" t="s">
        <v>917</v>
      </c>
      <c r="U69" s="417">
        <v>44562</v>
      </c>
      <c r="V69" s="416" t="s">
        <v>634</v>
      </c>
      <c r="W69" s="416" t="s">
        <v>319</v>
      </c>
      <c r="X69" s="416" t="s">
        <v>635</v>
      </c>
      <c r="Y69" s="404">
        <v>0</v>
      </c>
      <c r="Z69" s="418" t="s">
        <v>639</v>
      </c>
      <c r="AA69" s="416" t="s">
        <v>639</v>
      </c>
      <c r="AB69" s="418" t="s">
        <v>639</v>
      </c>
      <c r="AC69" s="418" t="s">
        <v>639</v>
      </c>
      <c r="AD69" s="416" t="s">
        <v>918</v>
      </c>
      <c r="AE69" s="404">
        <v>1</v>
      </c>
      <c r="AF69" s="511">
        <v>1</v>
      </c>
      <c r="AG69" s="414">
        <f t="shared" si="3"/>
        <v>1</v>
      </c>
      <c r="AH69" s="82" t="s">
        <v>937</v>
      </c>
      <c r="AI69" s="75" t="s">
        <v>647</v>
      </c>
      <c r="AJ69" s="413" t="s">
        <v>635</v>
      </c>
      <c r="AK69" s="404">
        <v>0</v>
      </c>
      <c r="AL69" s="408" t="s">
        <v>639</v>
      </c>
      <c r="AM69" s="408" t="s">
        <v>639</v>
      </c>
      <c r="AN69" s="408" t="s">
        <v>639</v>
      </c>
      <c r="AO69" s="408" t="s">
        <v>639</v>
      </c>
      <c r="AP69" s="416" t="s">
        <v>918</v>
      </c>
      <c r="AQ69" s="433">
        <v>1</v>
      </c>
      <c r="AR69" s="109" t="s">
        <v>639</v>
      </c>
      <c r="AS69" s="32" t="s">
        <v>639</v>
      </c>
      <c r="AT69" s="32" t="s">
        <v>639</v>
      </c>
      <c r="AU69" s="32" t="s">
        <v>639</v>
      </c>
      <c r="AV69" s="513"/>
      <c r="AW69" s="98" t="s">
        <v>639</v>
      </c>
      <c r="AX69" s="98" t="s">
        <v>639</v>
      </c>
      <c r="AY69" s="98" t="s">
        <v>639</v>
      </c>
      <c r="AZ69" s="98" t="s">
        <v>639</v>
      </c>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row>
    <row r="70" spans="1:81" s="91" customFormat="1" x14ac:dyDescent="0.2">
      <c r="A70" s="100"/>
      <c r="B70" s="442" t="s">
        <v>320</v>
      </c>
      <c r="C70" s="413" t="s">
        <v>48</v>
      </c>
      <c r="D70" s="416" t="s">
        <v>812</v>
      </c>
      <c r="E70" s="413" t="s">
        <v>670</v>
      </c>
      <c r="F70" s="416" t="s">
        <v>336</v>
      </c>
      <c r="G70" s="416" t="s">
        <v>93</v>
      </c>
      <c r="H70" s="416" t="s">
        <v>813</v>
      </c>
      <c r="I70" s="416" t="s">
        <v>40</v>
      </c>
      <c r="J70" s="416" t="s">
        <v>222</v>
      </c>
      <c r="K70" s="416" t="s">
        <v>403</v>
      </c>
      <c r="L70" s="416" t="s">
        <v>257</v>
      </c>
      <c r="M70" s="416" t="s">
        <v>225</v>
      </c>
      <c r="N70" s="418">
        <v>56</v>
      </c>
      <c r="O70" s="416" t="s">
        <v>938</v>
      </c>
      <c r="P70" s="404">
        <v>2</v>
      </c>
      <c r="Q70" s="401">
        <f t="shared" si="4"/>
        <v>2</v>
      </c>
      <c r="R70" s="416" t="s">
        <v>45</v>
      </c>
      <c r="S70" s="416" t="s">
        <v>939</v>
      </c>
      <c r="T70" s="416" t="s">
        <v>816</v>
      </c>
      <c r="U70" s="417">
        <v>44562</v>
      </c>
      <c r="V70" s="416" t="s">
        <v>634</v>
      </c>
      <c r="W70" s="416" t="s">
        <v>323</v>
      </c>
      <c r="X70" s="416" t="s">
        <v>635</v>
      </c>
      <c r="Y70" s="404">
        <v>0</v>
      </c>
      <c r="Z70" s="418" t="s">
        <v>639</v>
      </c>
      <c r="AA70" s="416" t="s">
        <v>639</v>
      </c>
      <c r="AB70" s="418" t="s">
        <v>639</v>
      </c>
      <c r="AC70" s="418" t="s">
        <v>639</v>
      </c>
      <c r="AD70" s="416" t="s">
        <v>913</v>
      </c>
      <c r="AE70" s="404">
        <v>1</v>
      </c>
      <c r="AF70" s="511">
        <v>1</v>
      </c>
      <c r="AG70" s="414">
        <f t="shared" si="3"/>
        <v>1</v>
      </c>
      <c r="AH70" s="82" t="s">
        <v>940</v>
      </c>
      <c r="AI70" s="75" t="s">
        <v>647</v>
      </c>
      <c r="AJ70" s="413" t="s">
        <v>635</v>
      </c>
      <c r="AK70" s="404">
        <v>0</v>
      </c>
      <c r="AL70" s="408" t="s">
        <v>639</v>
      </c>
      <c r="AM70" s="408" t="s">
        <v>639</v>
      </c>
      <c r="AN70" s="408" t="s">
        <v>639</v>
      </c>
      <c r="AO70" s="408" t="s">
        <v>639</v>
      </c>
      <c r="AP70" s="416" t="s">
        <v>913</v>
      </c>
      <c r="AQ70" s="433">
        <v>1</v>
      </c>
      <c r="AR70" s="109" t="s">
        <v>639</v>
      </c>
      <c r="AS70" s="32" t="s">
        <v>639</v>
      </c>
      <c r="AT70" s="32" t="s">
        <v>639</v>
      </c>
      <c r="AU70" s="32" t="s">
        <v>639</v>
      </c>
      <c r="AV70" s="100"/>
      <c r="AW70" s="93" t="s">
        <v>639</v>
      </c>
      <c r="AX70" s="98" t="s">
        <v>639</v>
      </c>
      <c r="AY70" s="98" t="s">
        <v>639</v>
      </c>
      <c r="AZ70" s="98" t="s">
        <v>639</v>
      </c>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row>
    <row r="71" spans="1:81" s="91" customFormat="1" x14ac:dyDescent="0.2">
      <c r="A71" s="100"/>
      <c r="B71" s="442" t="s">
        <v>312</v>
      </c>
      <c r="C71" s="416" t="s">
        <v>33</v>
      </c>
      <c r="D71" s="416" t="s">
        <v>134</v>
      </c>
      <c r="E71" s="416" t="s">
        <v>20</v>
      </c>
      <c r="F71" s="416" t="s">
        <v>290</v>
      </c>
      <c r="G71" s="416" t="s">
        <v>146</v>
      </c>
      <c r="H71" s="416" t="s">
        <v>221</v>
      </c>
      <c r="I71" s="416" t="s">
        <v>25</v>
      </c>
      <c r="J71" s="416" t="s">
        <v>83</v>
      </c>
      <c r="K71" s="416" t="s">
        <v>264</v>
      </c>
      <c r="L71" s="416" t="s">
        <v>257</v>
      </c>
      <c r="M71" s="416" t="s">
        <v>233</v>
      </c>
      <c r="N71" s="418">
        <v>57</v>
      </c>
      <c r="O71" s="416" t="s">
        <v>941</v>
      </c>
      <c r="P71" s="404">
        <v>2</v>
      </c>
      <c r="Q71" s="401">
        <f t="shared" si="4"/>
        <v>2</v>
      </c>
      <c r="R71" s="416" t="s">
        <v>45</v>
      </c>
      <c r="S71" s="416" t="s">
        <v>942</v>
      </c>
      <c r="T71" s="416" t="s">
        <v>917</v>
      </c>
      <c r="U71" s="417">
        <v>44562</v>
      </c>
      <c r="V71" s="416" t="s">
        <v>634</v>
      </c>
      <c r="W71" s="416" t="s">
        <v>323</v>
      </c>
      <c r="X71" s="416" t="s">
        <v>635</v>
      </c>
      <c r="Y71" s="404">
        <v>0</v>
      </c>
      <c r="Z71" s="418" t="s">
        <v>639</v>
      </c>
      <c r="AA71" s="416" t="s">
        <v>639</v>
      </c>
      <c r="AB71" s="418" t="s">
        <v>639</v>
      </c>
      <c r="AC71" s="418" t="s">
        <v>639</v>
      </c>
      <c r="AD71" s="416" t="s">
        <v>918</v>
      </c>
      <c r="AE71" s="404">
        <v>1</v>
      </c>
      <c r="AF71" s="511">
        <v>1</v>
      </c>
      <c r="AG71" s="414">
        <f t="shared" si="3"/>
        <v>1</v>
      </c>
      <c r="AH71" s="82" t="s">
        <v>943</v>
      </c>
      <c r="AI71" s="75" t="s">
        <v>647</v>
      </c>
      <c r="AJ71" s="413" t="s">
        <v>635</v>
      </c>
      <c r="AK71" s="404">
        <v>0</v>
      </c>
      <c r="AL71" s="408" t="s">
        <v>639</v>
      </c>
      <c r="AM71" s="408" t="s">
        <v>639</v>
      </c>
      <c r="AN71" s="408" t="s">
        <v>639</v>
      </c>
      <c r="AO71" s="408" t="s">
        <v>639</v>
      </c>
      <c r="AP71" s="416" t="s">
        <v>918</v>
      </c>
      <c r="AQ71" s="433">
        <v>1</v>
      </c>
      <c r="AR71" s="109" t="s">
        <v>639</v>
      </c>
      <c r="AS71" s="32" t="s">
        <v>639</v>
      </c>
      <c r="AT71" s="32" t="s">
        <v>639</v>
      </c>
      <c r="AU71" s="32" t="s">
        <v>639</v>
      </c>
      <c r="AV71" s="100"/>
      <c r="AW71" s="93" t="s">
        <v>639</v>
      </c>
      <c r="AX71" s="98" t="s">
        <v>639</v>
      </c>
      <c r="AY71" s="98" t="s">
        <v>639</v>
      </c>
      <c r="AZ71" s="98" t="s">
        <v>639</v>
      </c>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row>
    <row r="72" spans="1:81" s="91" customFormat="1" x14ac:dyDescent="0.2">
      <c r="A72" s="100"/>
      <c r="B72" s="442" t="s">
        <v>320</v>
      </c>
      <c r="C72" s="413" t="s">
        <v>48</v>
      </c>
      <c r="D72" s="416" t="s">
        <v>812</v>
      </c>
      <c r="E72" s="413" t="s">
        <v>670</v>
      </c>
      <c r="F72" s="416" t="s">
        <v>336</v>
      </c>
      <c r="G72" s="416" t="s">
        <v>93</v>
      </c>
      <c r="H72" s="416" t="s">
        <v>813</v>
      </c>
      <c r="I72" s="416" t="s">
        <v>40</v>
      </c>
      <c r="J72" s="416" t="s">
        <v>222</v>
      </c>
      <c r="K72" s="416" t="s">
        <v>403</v>
      </c>
      <c r="L72" s="416" t="s">
        <v>257</v>
      </c>
      <c r="M72" s="416" t="s">
        <v>225</v>
      </c>
      <c r="N72" s="418">
        <v>58</v>
      </c>
      <c r="O72" s="416" t="s">
        <v>944</v>
      </c>
      <c r="P72" s="404">
        <v>2</v>
      </c>
      <c r="Q72" s="401">
        <f t="shared" si="4"/>
        <v>2</v>
      </c>
      <c r="R72" s="416" t="s">
        <v>45</v>
      </c>
      <c r="S72" s="416" t="s">
        <v>945</v>
      </c>
      <c r="T72" s="416" t="s">
        <v>816</v>
      </c>
      <c r="U72" s="417">
        <v>44562</v>
      </c>
      <c r="V72" s="416" t="s">
        <v>634</v>
      </c>
      <c r="W72" s="416" t="s">
        <v>284</v>
      </c>
      <c r="X72" s="416" t="s">
        <v>635</v>
      </c>
      <c r="Y72" s="404">
        <v>0</v>
      </c>
      <c r="Z72" s="418" t="s">
        <v>639</v>
      </c>
      <c r="AA72" s="416" t="s">
        <v>639</v>
      </c>
      <c r="AB72" s="418" t="s">
        <v>639</v>
      </c>
      <c r="AC72" s="418" t="s">
        <v>639</v>
      </c>
      <c r="AD72" s="416" t="s">
        <v>913</v>
      </c>
      <c r="AE72" s="404">
        <v>1</v>
      </c>
      <c r="AF72" s="511">
        <v>1</v>
      </c>
      <c r="AG72" s="414">
        <f t="shared" si="3"/>
        <v>1</v>
      </c>
      <c r="AH72" s="82" t="s">
        <v>946</v>
      </c>
      <c r="AI72" s="75" t="s">
        <v>647</v>
      </c>
      <c r="AJ72" s="413" t="s">
        <v>635</v>
      </c>
      <c r="AK72" s="404">
        <v>0</v>
      </c>
      <c r="AL72" s="408" t="s">
        <v>639</v>
      </c>
      <c r="AM72" s="408" t="s">
        <v>639</v>
      </c>
      <c r="AN72" s="408" t="s">
        <v>639</v>
      </c>
      <c r="AO72" s="408" t="s">
        <v>639</v>
      </c>
      <c r="AP72" s="416" t="s">
        <v>913</v>
      </c>
      <c r="AQ72" s="433">
        <v>1</v>
      </c>
      <c r="AR72" s="109" t="s">
        <v>639</v>
      </c>
      <c r="AS72" s="32" t="s">
        <v>639</v>
      </c>
      <c r="AT72" s="32" t="s">
        <v>639</v>
      </c>
      <c r="AU72" s="32" t="s">
        <v>639</v>
      </c>
      <c r="AV72" s="100"/>
      <c r="AW72" s="93" t="s">
        <v>639</v>
      </c>
      <c r="AX72" s="98" t="s">
        <v>639</v>
      </c>
      <c r="AY72" s="98" t="s">
        <v>639</v>
      </c>
      <c r="AZ72" s="98" t="s">
        <v>639</v>
      </c>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row>
    <row r="73" spans="1:81" s="91" customFormat="1" x14ac:dyDescent="0.2">
      <c r="A73" s="100"/>
      <c r="B73" s="442" t="s">
        <v>312</v>
      </c>
      <c r="C73" s="416" t="s">
        <v>33</v>
      </c>
      <c r="D73" s="416" t="s">
        <v>134</v>
      </c>
      <c r="E73" s="416" t="s">
        <v>20</v>
      </c>
      <c r="F73" s="416" t="s">
        <v>290</v>
      </c>
      <c r="G73" s="416" t="s">
        <v>146</v>
      </c>
      <c r="H73" s="416" t="s">
        <v>221</v>
      </c>
      <c r="I73" s="416" t="s">
        <v>25</v>
      </c>
      <c r="J73" s="416" t="s">
        <v>83</v>
      </c>
      <c r="K73" s="416" t="s">
        <v>264</v>
      </c>
      <c r="L73" s="416" t="s">
        <v>257</v>
      </c>
      <c r="M73" s="416" t="s">
        <v>233</v>
      </c>
      <c r="N73" s="418">
        <v>59</v>
      </c>
      <c r="O73" s="416" t="s">
        <v>947</v>
      </c>
      <c r="P73" s="404">
        <v>2</v>
      </c>
      <c r="Q73" s="401">
        <f t="shared" si="4"/>
        <v>2</v>
      </c>
      <c r="R73" s="416" t="s">
        <v>45</v>
      </c>
      <c r="S73" s="416" t="s">
        <v>948</v>
      </c>
      <c r="T73" s="416" t="s">
        <v>917</v>
      </c>
      <c r="U73" s="417">
        <v>44562</v>
      </c>
      <c r="V73" s="416" t="s">
        <v>634</v>
      </c>
      <c r="W73" s="416" t="s">
        <v>284</v>
      </c>
      <c r="X73" s="416" t="s">
        <v>635</v>
      </c>
      <c r="Y73" s="404">
        <v>0</v>
      </c>
      <c r="Z73" s="418" t="s">
        <v>639</v>
      </c>
      <c r="AA73" s="416" t="s">
        <v>639</v>
      </c>
      <c r="AB73" s="418" t="s">
        <v>639</v>
      </c>
      <c r="AC73" s="418" t="s">
        <v>639</v>
      </c>
      <c r="AD73" s="416" t="s">
        <v>918</v>
      </c>
      <c r="AE73" s="404">
        <v>1</v>
      </c>
      <c r="AF73" s="511">
        <v>1</v>
      </c>
      <c r="AG73" s="414">
        <f t="shared" si="3"/>
        <v>1</v>
      </c>
      <c r="AH73" s="82" t="s">
        <v>949</v>
      </c>
      <c r="AI73" s="75" t="s">
        <v>647</v>
      </c>
      <c r="AJ73" s="413" t="s">
        <v>635</v>
      </c>
      <c r="AK73" s="404">
        <v>0</v>
      </c>
      <c r="AL73" s="408" t="s">
        <v>639</v>
      </c>
      <c r="AM73" s="408" t="s">
        <v>639</v>
      </c>
      <c r="AN73" s="408" t="s">
        <v>639</v>
      </c>
      <c r="AO73" s="408" t="s">
        <v>639</v>
      </c>
      <c r="AP73" s="416" t="s">
        <v>918</v>
      </c>
      <c r="AQ73" s="433">
        <v>1</v>
      </c>
      <c r="AR73" s="109" t="s">
        <v>639</v>
      </c>
      <c r="AS73" s="32" t="s">
        <v>639</v>
      </c>
      <c r="AT73" s="32" t="s">
        <v>639</v>
      </c>
      <c r="AU73" s="32" t="s">
        <v>639</v>
      </c>
      <c r="AV73" s="100"/>
      <c r="AW73" s="93" t="s">
        <v>639</v>
      </c>
      <c r="AX73" s="98" t="s">
        <v>639</v>
      </c>
      <c r="AY73" s="98" t="s">
        <v>639</v>
      </c>
      <c r="AZ73" s="98" t="s">
        <v>639</v>
      </c>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row>
    <row r="74" spans="1:81" s="91" customFormat="1" x14ac:dyDescent="0.2">
      <c r="A74" s="100"/>
      <c r="B74" s="442" t="s">
        <v>320</v>
      </c>
      <c r="C74" s="413" t="s">
        <v>48</v>
      </c>
      <c r="D74" s="416" t="s">
        <v>812</v>
      </c>
      <c r="E74" s="413" t="s">
        <v>670</v>
      </c>
      <c r="F74" s="416" t="s">
        <v>336</v>
      </c>
      <c r="G74" s="416" t="s">
        <v>93</v>
      </c>
      <c r="H74" s="416" t="s">
        <v>813</v>
      </c>
      <c r="I74" s="416" t="s">
        <v>40</v>
      </c>
      <c r="J74" s="416" t="s">
        <v>222</v>
      </c>
      <c r="K74" s="416" t="s">
        <v>403</v>
      </c>
      <c r="L74" s="416" t="s">
        <v>257</v>
      </c>
      <c r="M74" s="416" t="s">
        <v>225</v>
      </c>
      <c r="N74" s="418">
        <v>60</v>
      </c>
      <c r="O74" s="416" t="s">
        <v>950</v>
      </c>
      <c r="P74" s="404">
        <v>2</v>
      </c>
      <c r="Q74" s="401">
        <f t="shared" si="4"/>
        <v>2</v>
      </c>
      <c r="R74" s="416" t="s">
        <v>45</v>
      </c>
      <c r="S74" s="416" t="s">
        <v>951</v>
      </c>
      <c r="T74" s="416" t="s">
        <v>816</v>
      </c>
      <c r="U74" s="417">
        <v>44562</v>
      </c>
      <c r="V74" s="416" t="s">
        <v>634</v>
      </c>
      <c r="W74" s="416" t="s">
        <v>292</v>
      </c>
      <c r="X74" s="416" t="s">
        <v>635</v>
      </c>
      <c r="Y74" s="404">
        <v>0</v>
      </c>
      <c r="Z74" s="418" t="s">
        <v>639</v>
      </c>
      <c r="AA74" s="416" t="s">
        <v>639</v>
      </c>
      <c r="AB74" s="418" t="s">
        <v>639</v>
      </c>
      <c r="AC74" s="418" t="s">
        <v>639</v>
      </c>
      <c r="AD74" s="416" t="s">
        <v>913</v>
      </c>
      <c r="AE74" s="404">
        <v>1</v>
      </c>
      <c r="AF74" s="511">
        <v>1</v>
      </c>
      <c r="AG74" s="414">
        <f t="shared" si="3"/>
        <v>1</v>
      </c>
      <c r="AH74" s="82" t="s">
        <v>952</v>
      </c>
      <c r="AI74" s="75" t="s">
        <v>647</v>
      </c>
      <c r="AJ74" s="413" t="s">
        <v>635</v>
      </c>
      <c r="AK74" s="404">
        <v>0</v>
      </c>
      <c r="AL74" s="408" t="s">
        <v>639</v>
      </c>
      <c r="AM74" s="408" t="s">
        <v>639</v>
      </c>
      <c r="AN74" s="408" t="s">
        <v>639</v>
      </c>
      <c r="AO74" s="408" t="s">
        <v>639</v>
      </c>
      <c r="AP74" s="416" t="s">
        <v>913</v>
      </c>
      <c r="AQ74" s="433">
        <v>1</v>
      </c>
      <c r="AR74" s="109" t="s">
        <v>639</v>
      </c>
      <c r="AS74" s="32" t="s">
        <v>639</v>
      </c>
      <c r="AT74" s="32" t="s">
        <v>639</v>
      </c>
      <c r="AU74" s="32" t="s">
        <v>639</v>
      </c>
      <c r="AV74" s="100"/>
      <c r="AW74" s="93" t="s">
        <v>639</v>
      </c>
      <c r="AX74" s="98" t="s">
        <v>639</v>
      </c>
      <c r="AY74" s="98" t="s">
        <v>639</v>
      </c>
      <c r="AZ74" s="98" t="s">
        <v>639</v>
      </c>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row>
    <row r="75" spans="1:81" s="91" customFormat="1" x14ac:dyDescent="0.2">
      <c r="A75" s="100"/>
      <c r="B75" s="442" t="s">
        <v>312</v>
      </c>
      <c r="C75" s="416" t="s">
        <v>33</v>
      </c>
      <c r="D75" s="416" t="s">
        <v>134</v>
      </c>
      <c r="E75" s="416" t="s">
        <v>20</v>
      </c>
      <c r="F75" s="416" t="s">
        <v>290</v>
      </c>
      <c r="G75" s="416" t="s">
        <v>146</v>
      </c>
      <c r="H75" s="416" t="s">
        <v>221</v>
      </c>
      <c r="I75" s="416" t="s">
        <v>25</v>
      </c>
      <c r="J75" s="416" t="s">
        <v>83</v>
      </c>
      <c r="K75" s="416" t="s">
        <v>264</v>
      </c>
      <c r="L75" s="416" t="s">
        <v>257</v>
      </c>
      <c r="M75" s="416" t="s">
        <v>233</v>
      </c>
      <c r="N75" s="418">
        <v>61</v>
      </c>
      <c r="O75" s="416" t="s">
        <v>953</v>
      </c>
      <c r="P75" s="404">
        <v>2</v>
      </c>
      <c r="Q75" s="401">
        <f t="shared" si="4"/>
        <v>2</v>
      </c>
      <c r="R75" s="416" t="s">
        <v>45</v>
      </c>
      <c r="S75" s="416" t="s">
        <v>954</v>
      </c>
      <c r="T75" s="416" t="s">
        <v>917</v>
      </c>
      <c r="U75" s="417">
        <v>44562</v>
      </c>
      <c r="V75" s="416" t="s">
        <v>634</v>
      </c>
      <c r="W75" s="416" t="s">
        <v>292</v>
      </c>
      <c r="X75" s="416" t="s">
        <v>635</v>
      </c>
      <c r="Y75" s="404">
        <v>0</v>
      </c>
      <c r="Z75" s="418" t="s">
        <v>639</v>
      </c>
      <c r="AA75" s="416" t="s">
        <v>639</v>
      </c>
      <c r="AB75" s="418" t="s">
        <v>639</v>
      </c>
      <c r="AC75" s="418" t="s">
        <v>639</v>
      </c>
      <c r="AD75" s="416" t="s">
        <v>918</v>
      </c>
      <c r="AE75" s="404">
        <v>1</v>
      </c>
      <c r="AF75" s="511">
        <v>1</v>
      </c>
      <c r="AG75" s="414">
        <f t="shared" si="3"/>
        <v>1</v>
      </c>
      <c r="AH75" s="82" t="s">
        <v>955</v>
      </c>
      <c r="AI75" s="75" t="s">
        <v>647</v>
      </c>
      <c r="AJ75" s="413" t="s">
        <v>635</v>
      </c>
      <c r="AK75" s="404">
        <v>0</v>
      </c>
      <c r="AL75" s="408" t="s">
        <v>639</v>
      </c>
      <c r="AM75" s="408" t="s">
        <v>639</v>
      </c>
      <c r="AN75" s="408" t="s">
        <v>639</v>
      </c>
      <c r="AO75" s="408" t="s">
        <v>639</v>
      </c>
      <c r="AP75" s="416" t="s">
        <v>918</v>
      </c>
      <c r="AQ75" s="433">
        <v>1</v>
      </c>
      <c r="AR75" s="109" t="s">
        <v>639</v>
      </c>
      <c r="AS75" s="32" t="s">
        <v>639</v>
      </c>
      <c r="AT75" s="32" t="s">
        <v>639</v>
      </c>
      <c r="AU75" s="32" t="s">
        <v>639</v>
      </c>
      <c r="AV75" s="100"/>
      <c r="AW75" s="93" t="s">
        <v>639</v>
      </c>
      <c r="AX75" s="98" t="s">
        <v>639</v>
      </c>
      <c r="AY75" s="98" t="s">
        <v>639</v>
      </c>
      <c r="AZ75" s="98" t="s">
        <v>639</v>
      </c>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row>
    <row r="76" spans="1:81" s="91" customFormat="1" x14ac:dyDescent="0.2">
      <c r="A76" s="100"/>
      <c r="B76" s="442" t="s">
        <v>320</v>
      </c>
      <c r="C76" s="413" t="s">
        <v>48</v>
      </c>
      <c r="D76" s="416" t="s">
        <v>812</v>
      </c>
      <c r="E76" s="413" t="s">
        <v>670</v>
      </c>
      <c r="F76" s="416" t="s">
        <v>336</v>
      </c>
      <c r="G76" s="416" t="s">
        <v>93</v>
      </c>
      <c r="H76" s="416" t="s">
        <v>813</v>
      </c>
      <c r="I76" s="416" t="s">
        <v>40</v>
      </c>
      <c r="J76" s="416" t="s">
        <v>222</v>
      </c>
      <c r="K76" s="416" t="s">
        <v>403</v>
      </c>
      <c r="L76" s="416" t="s">
        <v>257</v>
      </c>
      <c r="M76" s="416" t="s">
        <v>225</v>
      </c>
      <c r="N76" s="418">
        <v>62</v>
      </c>
      <c r="O76" s="416" t="s">
        <v>956</v>
      </c>
      <c r="P76" s="404">
        <v>2</v>
      </c>
      <c r="Q76" s="401">
        <f t="shared" si="4"/>
        <v>2</v>
      </c>
      <c r="R76" s="416" t="s">
        <v>45</v>
      </c>
      <c r="S76" s="416" t="s">
        <v>957</v>
      </c>
      <c r="T76" s="416" t="s">
        <v>816</v>
      </c>
      <c r="U76" s="417">
        <v>44562</v>
      </c>
      <c r="V76" s="416" t="s">
        <v>634</v>
      </c>
      <c r="W76" s="416" t="s">
        <v>288</v>
      </c>
      <c r="X76" s="416" t="s">
        <v>635</v>
      </c>
      <c r="Y76" s="404">
        <v>0</v>
      </c>
      <c r="Z76" s="418" t="s">
        <v>639</v>
      </c>
      <c r="AA76" s="416" t="s">
        <v>639</v>
      </c>
      <c r="AB76" s="418" t="s">
        <v>639</v>
      </c>
      <c r="AC76" s="418" t="s">
        <v>639</v>
      </c>
      <c r="AD76" s="416" t="s">
        <v>913</v>
      </c>
      <c r="AE76" s="404">
        <v>1</v>
      </c>
      <c r="AF76" s="511">
        <v>1</v>
      </c>
      <c r="AG76" s="414">
        <f t="shared" si="3"/>
        <v>1</v>
      </c>
      <c r="AH76" s="82" t="s">
        <v>958</v>
      </c>
      <c r="AI76" s="75" t="s">
        <v>647</v>
      </c>
      <c r="AJ76" s="413" t="s">
        <v>635</v>
      </c>
      <c r="AK76" s="404">
        <v>0</v>
      </c>
      <c r="AL76" s="408" t="s">
        <v>639</v>
      </c>
      <c r="AM76" s="408" t="s">
        <v>639</v>
      </c>
      <c r="AN76" s="408" t="s">
        <v>639</v>
      </c>
      <c r="AO76" s="408" t="s">
        <v>639</v>
      </c>
      <c r="AP76" s="416" t="s">
        <v>913</v>
      </c>
      <c r="AQ76" s="433">
        <v>1</v>
      </c>
      <c r="AR76" s="109" t="s">
        <v>639</v>
      </c>
      <c r="AS76" s="32" t="s">
        <v>639</v>
      </c>
      <c r="AT76" s="32" t="s">
        <v>639</v>
      </c>
      <c r="AU76" s="32" t="s">
        <v>639</v>
      </c>
      <c r="AV76" s="100"/>
      <c r="AW76" s="93" t="s">
        <v>639</v>
      </c>
      <c r="AX76" s="98" t="s">
        <v>639</v>
      </c>
      <c r="AY76" s="98" t="s">
        <v>639</v>
      </c>
      <c r="AZ76" s="98" t="s">
        <v>639</v>
      </c>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row>
    <row r="77" spans="1:81" s="91" customFormat="1" x14ac:dyDescent="0.2">
      <c r="A77" s="100"/>
      <c r="B77" s="442" t="s">
        <v>312</v>
      </c>
      <c r="C77" s="416" t="s">
        <v>33</v>
      </c>
      <c r="D77" s="416" t="s">
        <v>134</v>
      </c>
      <c r="E77" s="416" t="s">
        <v>20</v>
      </c>
      <c r="F77" s="416" t="s">
        <v>290</v>
      </c>
      <c r="G77" s="416" t="s">
        <v>146</v>
      </c>
      <c r="H77" s="416" t="s">
        <v>221</v>
      </c>
      <c r="I77" s="416" t="s">
        <v>25</v>
      </c>
      <c r="J77" s="416" t="s">
        <v>83</v>
      </c>
      <c r="K77" s="416" t="s">
        <v>264</v>
      </c>
      <c r="L77" s="416" t="s">
        <v>257</v>
      </c>
      <c r="M77" s="416" t="s">
        <v>233</v>
      </c>
      <c r="N77" s="418">
        <v>63</v>
      </c>
      <c r="O77" s="416" t="s">
        <v>959</v>
      </c>
      <c r="P77" s="404">
        <v>2</v>
      </c>
      <c r="Q77" s="401">
        <f t="shared" si="4"/>
        <v>2</v>
      </c>
      <c r="R77" s="416" t="s">
        <v>45</v>
      </c>
      <c r="S77" s="416" t="s">
        <v>960</v>
      </c>
      <c r="T77" s="416" t="s">
        <v>917</v>
      </c>
      <c r="U77" s="417">
        <v>44562</v>
      </c>
      <c r="V77" s="416" t="s">
        <v>634</v>
      </c>
      <c r="W77" s="416" t="s">
        <v>288</v>
      </c>
      <c r="X77" s="416" t="s">
        <v>635</v>
      </c>
      <c r="Y77" s="404">
        <v>0</v>
      </c>
      <c r="Z77" s="418" t="s">
        <v>639</v>
      </c>
      <c r="AA77" s="416" t="s">
        <v>639</v>
      </c>
      <c r="AB77" s="418" t="s">
        <v>639</v>
      </c>
      <c r="AC77" s="418" t="s">
        <v>639</v>
      </c>
      <c r="AD77" s="416" t="s">
        <v>918</v>
      </c>
      <c r="AE77" s="404">
        <v>1</v>
      </c>
      <c r="AF77" s="511">
        <v>1</v>
      </c>
      <c r="AG77" s="414">
        <f t="shared" si="3"/>
        <v>1</v>
      </c>
      <c r="AH77" s="82" t="s">
        <v>961</v>
      </c>
      <c r="AI77" s="75" t="s">
        <v>647</v>
      </c>
      <c r="AJ77" s="413" t="s">
        <v>635</v>
      </c>
      <c r="AK77" s="404">
        <v>0</v>
      </c>
      <c r="AL77" s="408" t="s">
        <v>639</v>
      </c>
      <c r="AM77" s="408" t="s">
        <v>639</v>
      </c>
      <c r="AN77" s="408" t="s">
        <v>639</v>
      </c>
      <c r="AO77" s="408" t="s">
        <v>639</v>
      </c>
      <c r="AP77" s="416" t="s">
        <v>918</v>
      </c>
      <c r="AQ77" s="433">
        <v>1</v>
      </c>
      <c r="AR77" s="109" t="s">
        <v>639</v>
      </c>
      <c r="AS77" s="32" t="s">
        <v>639</v>
      </c>
      <c r="AT77" s="32" t="s">
        <v>639</v>
      </c>
      <c r="AU77" s="32" t="s">
        <v>639</v>
      </c>
      <c r="AV77" s="100"/>
      <c r="AW77" s="93" t="s">
        <v>639</v>
      </c>
      <c r="AX77" s="98" t="s">
        <v>639</v>
      </c>
      <c r="AY77" s="98" t="s">
        <v>639</v>
      </c>
      <c r="AZ77" s="98" t="s">
        <v>639</v>
      </c>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row>
    <row r="78" spans="1:81" s="91" customFormat="1" x14ac:dyDescent="0.2">
      <c r="A78" s="100"/>
      <c r="B78" s="442" t="s">
        <v>320</v>
      </c>
      <c r="C78" s="413" t="s">
        <v>48</v>
      </c>
      <c r="D78" s="416" t="s">
        <v>812</v>
      </c>
      <c r="E78" s="413" t="s">
        <v>670</v>
      </c>
      <c r="F78" s="416" t="s">
        <v>336</v>
      </c>
      <c r="G78" s="416" t="s">
        <v>93</v>
      </c>
      <c r="H78" s="416" t="s">
        <v>813</v>
      </c>
      <c r="I78" s="416" t="s">
        <v>40</v>
      </c>
      <c r="J78" s="416" t="s">
        <v>222</v>
      </c>
      <c r="K78" s="416" t="s">
        <v>403</v>
      </c>
      <c r="L78" s="416" t="s">
        <v>257</v>
      </c>
      <c r="M78" s="416" t="s">
        <v>225</v>
      </c>
      <c r="N78" s="418">
        <v>64</v>
      </c>
      <c r="O78" s="416" t="s">
        <v>962</v>
      </c>
      <c r="P78" s="404">
        <v>2</v>
      </c>
      <c r="Q78" s="401">
        <f t="shared" si="4"/>
        <v>2</v>
      </c>
      <c r="R78" s="416" t="s">
        <v>45</v>
      </c>
      <c r="S78" s="416" t="s">
        <v>963</v>
      </c>
      <c r="T78" s="416" t="s">
        <v>816</v>
      </c>
      <c r="U78" s="417">
        <v>44562</v>
      </c>
      <c r="V78" s="416" t="s">
        <v>634</v>
      </c>
      <c r="W78" s="416" t="s">
        <v>326</v>
      </c>
      <c r="X78" s="416" t="s">
        <v>635</v>
      </c>
      <c r="Y78" s="404">
        <v>0</v>
      </c>
      <c r="Z78" s="418" t="s">
        <v>639</v>
      </c>
      <c r="AA78" s="416" t="s">
        <v>639</v>
      </c>
      <c r="AB78" s="418" t="s">
        <v>639</v>
      </c>
      <c r="AC78" s="418" t="s">
        <v>639</v>
      </c>
      <c r="AD78" s="416" t="s">
        <v>913</v>
      </c>
      <c r="AE78" s="404">
        <v>1</v>
      </c>
      <c r="AF78" s="511">
        <v>1</v>
      </c>
      <c r="AG78" s="414">
        <f t="shared" si="3"/>
        <v>1</v>
      </c>
      <c r="AH78" s="82" t="s">
        <v>964</v>
      </c>
      <c r="AI78" s="75" t="s">
        <v>647</v>
      </c>
      <c r="AJ78" s="413" t="s">
        <v>635</v>
      </c>
      <c r="AK78" s="404">
        <v>0</v>
      </c>
      <c r="AL78" s="408" t="s">
        <v>639</v>
      </c>
      <c r="AM78" s="408" t="s">
        <v>639</v>
      </c>
      <c r="AN78" s="408" t="s">
        <v>639</v>
      </c>
      <c r="AO78" s="408" t="s">
        <v>639</v>
      </c>
      <c r="AP78" s="416" t="s">
        <v>913</v>
      </c>
      <c r="AQ78" s="433">
        <v>1</v>
      </c>
      <c r="AR78" s="109" t="s">
        <v>639</v>
      </c>
      <c r="AS78" s="32" t="s">
        <v>639</v>
      </c>
      <c r="AT78" s="32" t="s">
        <v>639</v>
      </c>
      <c r="AU78" s="32" t="s">
        <v>639</v>
      </c>
      <c r="AV78" s="100"/>
      <c r="AW78" s="93" t="s">
        <v>639</v>
      </c>
      <c r="AX78" s="98" t="s">
        <v>639</v>
      </c>
      <c r="AY78" s="98" t="s">
        <v>639</v>
      </c>
      <c r="AZ78" s="98" t="s">
        <v>639</v>
      </c>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row>
    <row r="79" spans="1:81" s="91" customFormat="1" x14ac:dyDescent="0.2">
      <c r="A79" s="100"/>
      <c r="B79" s="442" t="s">
        <v>312</v>
      </c>
      <c r="C79" s="416" t="s">
        <v>33</v>
      </c>
      <c r="D79" s="416" t="s">
        <v>134</v>
      </c>
      <c r="E79" s="416" t="s">
        <v>20</v>
      </c>
      <c r="F79" s="416" t="s">
        <v>290</v>
      </c>
      <c r="G79" s="416" t="s">
        <v>146</v>
      </c>
      <c r="H79" s="416" t="s">
        <v>221</v>
      </c>
      <c r="I79" s="416" t="s">
        <v>25</v>
      </c>
      <c r="J79" s="416" t="s">
        <v>83</v>
      </c>
      <c r="K79" s="416" t="s">
        <v>264</v>
      </c>
      <c r="L79" s="416" t="s">
        <v>257</v>
      </c>
      <c r="M79" s="416" t="s">
        <v>233</v>
      </c>
      <c r="N79" s="418">
        <v>65</v>
      </c>
      <c r="O79" s="416" t="s">
        <v>965</v>
      </c>
      <c r="P79" s="404">
        <v>2</v>
      </c>
      <c r="Q79" s="401">
        <f t="shared" si="4"/>
        <v>2</v>
      </c>
      <c r="R79" s="416" t="s">
        <v>45</v>
      </c>
      <c r="S79" s="416" t="s">
        <v>966</v>
      </c>
      <c r="T79" s="416" t="s">
        <v>917</v>
      </c>
      <c r="U79" s="417">
        <v>44562</v>
      </c>
      <c r="V79" s="416" t="s">
        <v>634</v>
      </c>
      <c r="W79" s="416" t="s">
        <v>326</v>
      </c>
      <c r="X79" s="416" t="s">
        <v>635</v>
      </c>
      <c r="Y79" s="404">
        <v>0</v>
      </c>
      <c r="Z79" s="418" t="s">
        <v>639</v>
      </c>
      <c r="AA79" s="416" t="s">
        <v>639</v>
      </c>
      <c r="AB79" s="418" t="s">
        <v>639</v>
      </c>
      <c r="AC79" s="418" t="s">
        <v>639</v>
      </c>
      <c r="AD79" s="416" t="s">
        <v>918</v>
      </c>
      <c r="AE79" s="404">
        <v>1</v>
      </c>
      <c r="AF79" s="511">
        <v>1</v>
      </c>
      <c r="AG79" s="414">
        <f t="shared" ref="AG79:AG110" si="5">(AF79/AE79)</f>
        <v>1</v>
      </c>
      <c r="AH79" s="82" t="s">
        <v>967</v>
      </c>
      <c r="AI79" s="75" t="s">
        <v>647</v>
      </c>
      <c r="AJ79" s="413" t="s">
        <v>635</v>
      </c>
      <c r="AK79" s="404">
        <v>0</v>
      </c>
      <c r="AL79" s="408" t="s">
        <v>639</v>
      </c>
      <c r="AM79" s="408" t="s">
        <v>639</v>
      </c>
      <c r="AN79" s="408" t="s">
        <v>639</v>
      </c>
      <c r="AO79" s="408" t="s">
        <v>639</v>
      </c>
      <c r="AP79" s="416" t="s">
        <v>918</v>
      </c>
      <c r="AQ79" s="433">
        <v>1</v>
      </c>
      <c r="AR79" s="109" t="s">
        <v>639</v>
      </c>
      <c r="AS79" s="32" t="s">
        <v>639</v>
      </c>
      <c r="AT79" s="32" t="s">
        <v>639</v>
      </c>
      <c r="AU79" s="32" t="s">
        <v>639</v>
      </c>
      <c r="AV79" s="100"/>
      <c r="AW79" s="93" t="s">
        <v>639</v>
      </c>
      <c r="AX79" s="98" t="s">
        <v>639</v>
      </c>
      <c r="AY79" s="98" t="s">
        <v>639</v>
      </c>
      <c r="AZ79" s="98" t="s">
        <v>639</v>
      </c>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row>
    <row r="80" spans="1:81" s="91" customFormat="1" x14ac:dyDescent="0.2">
      <c r="A80" s="100"/>
      <c r="B80" s="442" t="s">
        <v>320</v>
      </c>
      <c r="C80" s="413" t="s">
        <v>48</v>
      </c>
      <c r="D80" s="416" t="s">
        <v>812</v>
      </c>
      <c r="E80" s="413" t="s">
        <v>670</v>
      </c>
      <c r="F80" s="416" t="s">
        <v>336</v>
      </c>
      <c r="G80" s="416" t="s">
        <v>93</v>
      </c>
      <c r="H80" s="416" t="s">
        <v>813</v>
      </c>
      <c r="I80" s="416" t="s">
        <v>40</v>
      </c>
      <c r="J80" s="416" t="s">
        <v>222</v>
      </c>
      <c r="K80" s="416" t="s">
        <v>403</v>
      </c>
      <c r="L80" s="416" t="s">
        <v>257</v>
      </c>
      <c r="M80" s="416" t="s">
        <v>225</v>
      </c>
      <c r="N80" s="418">
        <v>66</v>
      </c>
      <c r="O80" s="416" t="s">
        <v>968</v>
      </c>
      <c r="P80" s="404">
        <v>2</v>
      </c>
      <c r="Q80" s="401">
        <f t="shared" si="4"/>
        <v>2</v>
      </c>
      <c r="R80" s="416" t="s">
        <v>45</v>
      </c>
      <c r="S80" s="416" t="s">
        <v>969</v>
      </c>
      <c r="T80" s="416" t="s">
        <v>816</v>
      </c>
      <c r="U80" s="417">
        <v>44562</v>
      </c>
      <c r="V80" s="416" t="s">
        <v>634</v>
      </c>
      <c r="W80" s="416" t="s">
        <v>281</v>
      </c>
      <c r="X80" s="416" t="s">
        <v>635</v>
      </c>
      <c r="Y80" s="404">
        <v>0</v>
      </c>
      <c r="Z80" s="418" t="s">
        <v>639</v>
      </c>
      <c r="AA80" s="416" t="s">
        <v>639</v>
      </c>
      <c r="AB80" s="418" t="s">
        <v>639</v>
      </c>
      <c r="AC80" s="418" t="s">
        <v>639</v>
      </c>
      <c r="AD80" s="416" t="s">
        <v>913</v>
      </c>
      <c r="AE80" s="404">
        <v>1</v>
      </c>
      <c r="AF80" s="511">
        <v>1</v>
      </c>
      <c r="AG80" s="414">
        <f t="shared" si="5"/>
        <v>1</v>
      </c>
      <c r="AH80" s="82" t="s">
        <v>970</v>
      </c>
      <c r="AI80" s="75" t="s">
        <v>647</v>
      </c>
      <c r="AJ80" s="413" t="s">
        <v>635</v>
      </c>
      <c r="AK80" s="404">
        <v>0</v>
      </c>
      <c r="AL80" s="408" t="s">
        <v>639</v>
      </c>
      <c r="AM80" s="408" t="s">
        <v>639</v>
      </c>
      <c r="AN80" s="408" t="s">
        <v>639</v>
      </c>
      <c r="AO80" s="408" t="s">
        <v>639</v>
      </c>
      <c r="AP80" s="416" t="s">
        <v>913</v>
      </c>
      <c r="AQ80" s="433">
        <v>1</v>
      </c>
      <c r="AR80" s="109" t="s">
        <v>639</v>
      </c>
      <c r="AS80" s="32" t="s">
        <v>639</v>
      </c>
      <c r="AT80" s="32" t="s">
        <v>639</v>
      </c>
      <c r="AU80" s="32" t="s">
        <v>639</v>
      </c>
      <c r="AV80" s="100"/>
      <c r="AW80" s="93" t="s">
        <v>639</v>
      </c>
      <c r="AX80" s="98" t="s">
        <v>639</v>
      </c>
      <c r="AY80" s="98" t="s">
        <v>639</v>
      </c>
      <c r="AZ80" s="98" t="s">
        <v>639</v>
      </c>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row>
    <row r="81" spans="1:81" s="91" customFormat="1" x14ac:dyDescent="0.2">
      <c r="A81" s="100"/>
      <c r="B81" s="442" t="s">
        <v>312</v>
      </c>
      <c r="C81" s="416" t="s">
        <v>33</v>
      </c>
      <c r="D81" s="416" t="s">
        <v>134</v>
      </c>
      <c r="E81" s="416" t="s">
        <v>20</v>
      </c>
      <c r="F81" s="416" t="s">
        <v>290</v>
      </c>
      <c r="G81" s="416" t="s">
        <v>146</v>
      </c>
      <c r="H81" s="416" t="s">
        <v>221</v>
      </c>
      <c r="I81" s="416" t="s">
        <v>25</v>
      </c>
      <c r="J81" s="416" t="s">
        <v>83</v>
      </c>
      <c r="K81" s="416" t="s">
        <v>264</v>
      </c>
      <c r="L81" s="416" t="s">
        <v>257</v>
      </c>
      <c r="M81" s="416" t="s">
        <v>233</v>
      </c>
      <c r="N81" s="418">
        <v>67</v>
      </c>
      <c r="O81" s="416" t="s">
        <v>971</v>
      </c>
      <c r="P81" s="404">
        <v>2</v>
      </c>
      <c r="Q81" s="401">
        <f t="shared" si="4"/>
        <v>2</v>
      </c>
      <c r="R81" s="416" t="s">
        <v>45</v>
      </c>
      <c r="S81" s="416" t="s">
        <v>972</v>
      </c>
      <c r="T81" s="416" t="s">
        <v>917</v>
      </c>
      <c r="U81" s="417">
        <v>44562</v>
      </c>
      <c r="V81" s="416" t="s">
        <v>634</v>
      </c>
      <c r="W81" s="416" t="s">
        <v>281</v>
      </c>
      <c r="X81" s="416" t="s">
        <v>635</v>
      </c>
      <c r="Y81" s="404">
        <v>0</v>
      </c>
      <c r="Z81" s="418" t="s">
        <v>639</v>
      </c>
      <c r="AA81" s="416" t="s">
        <v>639</v>
      </c>
      <c r="AB81" s="418" t="s">
        <v>639</v>
      </c>
      <c r="AC81" s="418" t="s">
        <v>639</v>
      </c>
      <c r="AD81" s="416" t="s">
        <v>918</v>
      </c>
      <c r="AE81" s="404">
        <v>1</v>
      </c>
      <c r="AF81" s="511">
        <v>1</v>
      </c>
      <c r="AG81" s="414">
        <f t="shared" si="5"/>
        <v>1</v>
      </c>
      <c r="AH81" s="82" t="s">
        <v>973</v>
      </c>
      <c r="AI81" s="75" t="s">
        <v>647</v>
      </c>
      <c r="AJ81" s="413" t="s">
        <v>635</v>
      </c>
      <c r="AK81" s="404">
        <v>0</v>
      </c>
      <c r="AL81" s="408" t="s">
        <v>639</v>
      </c>
      <c r="AM81" s="408" t="s">
        <v>639</v>
      </c>
      <c r="AN81" s="408" t="s">
        <v>639</v>
      </c>
      <c r="AO81" s="408" t="s">
        <v>639</v>
      </c>
      <c r="AP81" s="416" t="s">
        <v>918</v>
      </c>
      <c r="AQ81" s="433">
        <v>1</v>
      </c>
      <c r="AR81" s="109" t="s">
        <v>639</v>
      </c>
      <c r="AS81" s="32" t="s">
        <v>639</v>
      </c>
      <c r="AT81" s="32" t="s">
        <v>639</v>
      </c>
      <c r="AU81" s="32" t="s">
        <v>639</v>
      </c>
      <c r="AV81" s="100"/>
      <c r="AW81" s="93" t="s">
        <v>639</v>
      </c>
      <c r="AX81" s="98" t="s">
        <v>639</v>
      </c>
      <c r="AY81" s="98" t="s">
        <v>639</v>
      </c>
      <c r="AZ81" s="98" t="s">
        <v>639</v>
      </c>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row>
    <row r="82" spans="1:81" s="91" customFormat="1" x14ac:dyDescent="0.2">
      <c r="A82" s="100"/>
      <c r="B82" s="442" t="s">
        <v>320</v>
      </c>
      <c r="C82" s="413" t="s">
        <v>48</v>
      </c>
      <c r="D82" s="416" t="s">
        <v>812</v>
      </c>
      <c r="E82" s="413" t="s">
        <v>670</v>
      </c>
      <c r="F82" s="416" t="s">
        <v>336</v>
      </c>
      <c r="G82" s="416" t="s">
        <v>93</v>
      </c>
      <c r="H82" s="416" t="s">
        <v>813</v>
      </c>
      <c r="I82" s="416" t="s">
        <v>40</v>
      </c>
      <c r="J82" s="416" t="s">
        <v>222</v>
      </c>
      <c r="K82" s="416" t="s">
        <v>403</v>
      </c>
      <c r="L82" s="416" t="s">
        <v>257</v>
      </c>
      <c r="M82" s="416" t="s">
        <v>225</v>
      </c>
      <c r="N82" s="418">
        <v>68</v>
      </c>
      <c r="O82" s="416" t="s">
        <v>974</v>
      </c>
      <c r="P82" s="404">
        <v>2</v>
      </c>
      <c r="Q82" s="401">
        <f t="shared" si="4"/>
        <v>2</v>
      </c>
      <c r="R82" s="416" t="s">
        <v>45</v>
      </c>
      <c r="S82" s="416" t="s">
        <v>975</v>
      </c>
      <c r="T82" s="416" t="s">
        <v>816</v>
      </c>
      <c r="U82" s="417">
        <v>44562</v>
      </c>
      <c r="V82" s="416" t="s">
        <v>634</v>
      </c>
      <c r="W82" s="416" t="s">
        <v>329</v>
      </c>
      <c r="X82" s="416" t="s">
        <v>635</v>
      </c>
      <c r="Y82" s="404">
        <v>0</v>
      </c>
      <c r="Z82" s="418" t="s">
        <v>639</v>
      </c>
      <c r="AA82" s="416" t="s">
        <v>639</v>
      </c>
      <c r="AB82" s="418" t="s">
        <v>639</v>
      </c>
      <c r="AC82" s="418" t="s">
        <v>639</v>
      </c>
      <c r="AD82" s="416" t="s">
        <v>913</v>
      </c>
      <c r="AE82" s="404">
        <v>1</v>
      </c>
      <c r="AF82" s="511">
        <v>1</v>
      </c>
      <c r="AG82" s="414">
        <f t="shared" si="5"/>
        <v>1</v>
      </c>
      <c r="AH82" s="82" t="s">
        <v>976</v>
      </c>
      <c r="AI82" s="75" t="s">
        <v>647</v>
      </c>
      <c r="AJ82" s="413" t="s">
        <v>635</v>
      </c>
      <c r="AK82" s="404">
        <v>0</v>
      </c>
      <c r="AL82" s="408" t="s">
        <v>639</v>
      </c>
      <c r="AM82" s="408" t="s">
        <v>639</v>
      </c>
      <c r="AN82" s="408" t="s">
        <v>639</v>
      </c>
      <c r="AO82" s="408" t="s">
        <v>639</v>
      </c>
      <c r="AP82" s="416" t="s">
        <v>913</v>
      </c>
      <c r="AQ82" s="433">
        <v>1</v>
      </c>
      <c r="AR82" s="109" t="s">
        <v>639</v>
      </c>
      <c r="AS82" s="32" t="s">
        <v>639</v>
      </c>
      <c r="AT82" s="32" t="s">
        <v>639</v>
      </c>
      <c r="AU82" s="32" t="s">
        <v>639</v>
      </c>
      <c r="AV82" s="100"/>
      <c r="AW82" s="93" t="s">
        <v>639</v>
      </c>
      <c r="AX82" s="98" t="s">
        <v>639</v>
      </c>
      <c r="AY82" s="98" t="s">
        <v>639</v>
      </c>
      <c r="AZ82" s="98" t="s">
        <v>639</v>
      </c>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row>
    <row r="83" spans="1:81" s="91" customFormat="1" x14ac:dyDescent="0.2">
      <c r="A83" s="100"/>
      <c r="B83" s="442" t="s">
        <v>312</v>
      </c>
      <c r="C83" s="416" t="s">
        <v>33</v>
      </c>
      <c r="D83" s="416" t="s">
        <v>134</v>
      </c>
      <c r="E83" s="416" t="s">
        <v>20</v>
      </c>
      <c r="F83" s="416" t="s">
        <v>290</v>
      </c>
      <c r="G83" s="416" t="s">
        <v>146</v>
      </c>
      <c r="H83" s="416" t="s">
        <v>221</v>
      </c>
      <c r="I83" s="416" t="s">
        <v>25</v>
      </c>
      <c r="J83" s="416" t="s">
        <v>83</v>
      </c>
      <c r="K83" s="416" t="s">
        <v>264</v>
      </c>
      <c r="L83" s="416" t="s">
        <v>257</v>
      </c>
      <c r="M83" s="416" t="s">
        <v>233</v>
      </c>
      <c r="N83" s="418">
        <v>69</v>
      </c>
      <c r="O83" s="416" t="s">
        <v>977</v>
      </c>
      <c r="P83" s="404">
        <v>2</v>
      </c>
      <c r="Q83" s="401">
        <f t="shared" si="4"/>
        <v>2</v>
      </c>
      <c r="R83" s="416" t="s">
        <v>45</v>
      </c>
      <c r="S83" s="416" t="s">
        <v>978</v>
      </c>
      <c r="T83" s="416" t="s">
        <v>917</v>
      </c>
      <c r="U83" s="417">
        <v>44562</v>
      </c>
      <c r="V83" s="416" t="s">
        <v>634</v>
      </c>
      <c r="W83" s="416" t="s">
        <v>329</v>
      </c>
      <c r="X83" s="416" t="s">
        <v>635</v>
      </c>
      <c r="Y83" s="404">
        <v>0</v>
      </c>
      <c r="Z83" s="418" t="s">
        <v>639</v>
      </c>
      <c r="AA83" s="416" t="s">
        <v>639</v>
      </c>
      <c r="AB83" s="418" t="s">
        <v>639</v>
      </c>
      <c r="AC83" s="418" t="s">
        <v>639</v>
      </c>
      <c r="AD83" s="416" t="s">
        <v>918</v>
      </c>
      <c r="AE83" s="404">
        <v>1</v>
      </c>
      <c r="AF83" s="511">
        <v>1</v>
      </c>
      <c r="AG83" s="414">
        <f t="shared" si="5"/>
        <v>1</v>
      </c>
      <c r="AH83" s="82" t="s">
        <v>979</v>
      </c>
      <c r="AI83" s="75" t="s">
        <v>647</v>
      </c>
      <c r="AJ83" s="413" t="s">
        <v>635</v>
      </c>
      <c r="AK83" s="404">
        <v>0</v>
      </c>
      <c r="AL83" s="408" t="s">
        <v>639</v>
      </c>
      <c r="AM83" s="408" t="s">
        <v>639</v>
      </c>
      <c r="AN83" s="408" t="s">
        <v>639</v>
      </c>
      <c r="AO83" s="408" t="s">
        <v>639</v>
      </c>
      <c r="AP83" s="416" t="s">
        <v>918</v>
      </c>
      <c r="AQ83" s="433">
        <v>1</v>
      </c>
      <c r="AR83" s="109" t="s">
        <v>639</v>
      </c>
      <c r="AS83" s="32" t="s">
        <v>639</v>
      </c>
      <c r="AT83" s="32" t="s">
        <v>639</v>
      </c>
      <c r="AU83" s="32" t="s">
        <v>639</v>
      </c>
      <c r="AV83" s="100"/>
      <c r="AW83" s="93" t="s">
        <v>639</v>
      </c>
      <c r="AX83" s="98" t="s">
        <v>639</v>
      </c>
      <c r="AY83" s="98" t="s">
        <v>639</v>
      </c>
      <c r="AZ83" s="98" t="s">
        <v>639</v>
      </c>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row>
    <row r="84" spans="1:81" s="91" customFormat="1" x14ac:dyDescent="0.2">
      <c r="A84" s="100"/>
      <c r="B84" s="442" t="s">
        <v>320</v>
      </c>
      <c r="C84" s="413" t="s">
        <v>48</v>
      </c>
      <c r="D84" s="416" t="s">
        <v>812</v>
      </c>
      <c r="E84" s="413" t="s">
        <v>670</v>
      </c>
      <c r="F84" s="416" t="s">
        <v>336</v>
      </c>
      <c r="G84" s="416" t="s">
        <v>93</v>
      </c>
      <c r="H84" s="416" t="s">
        <v>813</v>
      </c>
      <c r="I84" s="416" t="s">
        <v>40</v>
      </c>
      <c r="J84" s="416" t="s">
        <v>222</v>
      </c>
      <c r="K84" s="416" t="s">
        <v>403</v>
      </c>
      <c r="L84" s="416" t="s">
        <v>257</v>
      </c>
      <c r="M84" s="416" t="s">
        <v>225</v>
      </c>
      <c r="N84" s="418">
        <v>70</v>
      </c>
      <c r="O84" s="416" t="s">
        <v>980</v>
      </c>
      <c r="P84" s="404">
        <v>2</v>
      </c>
      <c r="Q84" s="401">
        <f t="shared" si="4"/>
        <v>2</v>
      </c>
      <c r="R84" s="416" t="s">
        <v>45</v>
      </c>
      <c r="S84" s="416" t="s">
        <v>981</v>
      </c>
      <c r="T84" s="416" t="s">
        <v>816</v>
      </c>
      <c r="U84" s="417">
        <v>44562</v>
      </c>
      <c r="V84" s="416" t="s">
        <v>634</v>
      </c>
      <c r="W84" s="416" t="s">
        <v>296</v>
      </c>
      <c r="X84" s="416" t="s">
        <v>635</v>
      </c>
      <c r="Y84" s="404">
        <v>0</v>
      </c>
      <c r="Z84" s="418" t="s">
        <v>639</v>
      </c>
      <c r="AA84" s="416" t="s">
        <v>639</v>
      </c>
      <c r="AB84" s="418" t="s">
        <v>639</v>
      </c>
      <c r="AC84" s="418" t="s">
        <v>639</v>
      </c>
      <c r="AD84" s="416" t="s">
        <v>913</v>
      </c>
      <c r="AE84" s="404">
        <v>1</v>
      </c>
      <c r="AF84" s="511">
        <v>1</v>
      </c>
      <c r="AG84" s="414">
        <f t="shared" si="5"/>
        <v>1</v>
      </c>
      <c r="AH84" s="82" t="s">
        <v>982</v>
      </c>
      <c r="AI84" s="75" t="s">
        <v>647</v>
      </c>
      <c r="AJ84" s="413" t="s">
        <v>635</v>
      </c>
      <c r="AK84" s="404">
        <v>0</v>
      </c>
      <c r="AL84" s="408" t="s">
        <v>639</v>
      </c>
      <c r="AM84" s="408" t="s">
        <v>639</v>
      </c>
      <c r="AN84" s="408" t="s">
        <v>639</v>
      </c>
      <c r="AO84" s="408" t="s">
        <v>639</v>
      </c>
      <c r="AP84" s="416" t="s">
        <v>913</v>
      </c>
      <c r="AQ84" s="433">
        <v>1</v>
      </c>
      <c r="AR84" s="109" t="s">
        <v>639</v>
      </c>
      <c r="AS84" s="32" t="s">
        <v>639</v>
      </c>
      <c r="AT84" s="32" t="s">
        <v>639</v>
      </c>
      <c r="AU84" s="32" t="s">
        <v>639</v>
      </c>
      <c r="AV84" s="100"/>
      <c r="AW84" s="93" t="s">
        <v>639</v>
      </c>
      <c r="AX84" s="98" t="s">
        <v>639</v>
      </c>
      <c r="AY84" s="98" t="s">
        <v>639</v>
      </c>
      <c r="AZ84" s="98" t="s">
        <v>639</v>
      </c>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row>
    <row r="85" spans="1:81" s="91" customFormat="1" x14ac:dyDescent="0.2">
      <c r="A85" s="100"/>
      <c r="B85" s="442" t="s">
        <v>312</v>
      </c>
      <c r="C85" s="416" t="s">
        <v>33</v>
      </c>
      <c r="D85" s="416" t="s">
        <v>134</v>
      </c>
      <c r="E85" s="416" t="s">
        <v>20</v>
      </c>
      <c r="F85" s="416" t="s">
        <v>290</v>
      </c>
      <c r="G85" s="416" t="s">
        <v>146</v>
      </c>
      <c r="H85" s="416" t="s">
        <v>221</v>
      </c>
      <c r="I85" s="416" t="s">
        <v>25</v>
      </c>
      <c r="J85" s="416" t="s">
        <v>83</v>
      </c>
      <c r="K85" s="416" t="s">
        <v>264</v>
      </c>
      <c r="L85" s="416" t="s">
        <v>257</v>
      </c>
      <c r="M85" s="416" t="s">
        <v>233</v>
      </c>
      <c r="N85" s="418">
        <v>71</v>
      </c>
      <c r="O85" s="416" t="s">
        <v>983</v>
      </c>
      <c r="P85" s="404">
        <v>2</v>
      </c>
      <c r="Q85" s="401">
        <f t="shared" si="4"/>
        <v>2</v>
      </c>
      <c r="R85" s="416" t="s">
        <v>45</v>
      </c>
      <c r="S85" s="416" t="s">
        <v>984</v>
      </c>
      <c r="T85" s="416" t="s">
        <v>917</v>
      </c>
      <c r="U85" s="417">
        <v>44562</v>
      </c>
      <c r="V85" s="416" t="s">
        <v>634</v>
      </c>
      <c r="W85" s="416" t="s">
        <v>296</v>
      </c>
      <c r="X85" s="416" t="s">
        <v>635</v>
      </c>
      <c r="Y85" s="404">
        <v>0</v>
      </c>
      <c r="Z85" s="418" t="s">
        <v>639</v>
      </c>
      <c r="AA85" s="416" t="s">
        <v>639</v>
      </c>
      <c r="AB85" s="418" t="s">
        <v>639</v>
      </c>
      <c r="AC85" s="418" t="s">
        <v>639</v>
      </c>
      <c r="AD85" s="416" t="s">
        <v>918</v>
      </c>
      <c r="AE85" s="404">
        <v>1</v>
      </c>
      <c r="AF85" s="511">
        <v>1</v>
      </c>
      <c r="AG85" s="414">
        <f t="shared" si="5"/>
        <v>1</v>
      </c>
      <c r="AH85" s="82" t="s">
        <v>985</v>
      </c>
      <c r="AI85" s="75" t="s">
        <v>647</v>
      </c>
      <c r="AJ85" s="413" t="s">
        <v>635</v>
      </c>
      <c r="AK85" s="404">
        <v>0</v>
      </c>
      <c r="AL85" s="408" t="s">
        <v>639</v>
      </c>
      <c r="AM85" s="408" t="s">
        <v>639</v>
      </c>
      <c r="AN85" s="408" t="s">
        <v>639</v>
      </c>
      <c r="AO85" s="408" t="s">
        <v>639</v>
      </c>
      <c r="AP85" s="416" t="s">
        <v>918</v>
      </c>
      <c r="AQ85" s="433">
        <v>1</v>
      </c>
      <c r="AR85" s="109" t="s">
        <v>639</v>
      </c>
      <c r="AS85" s="32" t="s">
        <v>639</v>
      </c>
      <c r="AT85" s="32" t="s">
        <v>639</v>
      </c>
      <c r="AU85" s="32" t="s">
        <v>639</v>
      </c>
      <c r="AV85" s="100"/>
      <c r="AW85" s="93" t="s">
        <v>639</v>
      </c>
      <c r="AX85" s="98" t="s">
        <v>639</v>
      </c>
      <c r="AY85" s="98" t="s">
        <v>639</v>
      </c>
      <c r="AZ85" s="98" t="s">
        <v>639</v>
      </c>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row>
    <row r="86" spans="1:81" s="100" customFormat="1" x14ac:dyDescent="0.2">
      <c r="B86" s="442" t="s">
        <v>320</v>
      </c>
      <c r="C86" s="413" t="s">
        <v>48</v>
      </c>
      <c r="D86" s="416" t="s">
        <v>812</v>
      </c>
      <c r="E86" s="413" t="s">
        <v>670</v>
      </c>
      <c r="F86" s="416" t="s">
        <v>336</v>
      </c>
      <c r="G86" s="416" t="s">
        <v>93</v>
      </c>
      <c r="H86" s="416" t="s">
        <v>813</v>
      </c>
      <c r="I86" s="416" t="s">
        <v>40</v>
      </c>
      <c r="J86" s="416" t="s">
        <v>222</v>
      </c>
      <c r="K86" s="416" t="s">
        <v>403</v>
      </c>
      <c r="L86" s="416" t="s">
        <v>257</v>
      </c>
      <c r="M86" s="416" t="s">
        <v>225</v>
      </c>
      <c r="N86" s="418">
        <v>72</v>
      </c>
      <c r="O86" s="416" t="s">
        <v>986</v>
      </c>
      <c r="P86" s="404">
        <v>2</v>
      </c>
      <c r="Q86" s="401">
        <f t="shared" si="4"/>
        <v>2</v>
      </c>
      <c r="R86" s="416" t="s">
        <v>45</v>
      </c>
      <c r="S86" s="416" t="s">
        <v>987</v>
      </c>
      <c r="T86" s="416" t="s">
        <v>816</v>
      </c>
      <c r="U86" s="417">
        <v>44562</v>
      </c>
      <c r="V86" s="416" t="s">
        <v>634</v>
      </c>
      <c r="W86" s="416" t="s">
        <v>300</v>
      </c>
      <c r="X86" s="416" t="s">
        <v>635</v>
      </c>
      <c r="Y86" s="404">
        <v>0</v>
      </c>
      <c r="Z86" s="418" t="s">
        <v>639</v>
      </c>
      <c r="AA86" s="416" t="s">
        <v>639</v>
      </c>
      <c r="AB86" s="418" t="s">
        <v>639</v>
      </c>
      <c r="AC86" s="418" t="s">
        <v>639</v>
      </c>
      <c r="AD86" s="416" t="s">
        <v>913</v>
      </c>
      <c r="AE86" s="404">
        <v>1</v>
      </c>
      <c r="AF86" s="511">
        <v>1</v>
      </c>
      <c r="AG86" s="414">
        <f t="shared" si="5"/>
        <v>1</v>
      </c>
      <c r="AH86" s="82" t="s">
        <v>988</v>
      </c>
      <c r="AI86" s="75" t="s">
        <v>647</v>
      </c>
      <c r="AJ86" s="413" t="s">
        <v>635</v>
      </c>
      <c r="AK86" s="404">
        <v>0</v>
      </c>
      <c r="AL86" s="408" t="s">
        <v>639</v>
      </c>
      <c r="AM86" s="408" t="s">
        <v>639</v>
      </c>
      <c r="AN86" s="408" t="s">
        <v>639</v>
      </c>
      <c r="AO86" s="408" t="s">
        <v>639</v>
      </c>
      <c r="AP86" s="416" t="s">
        <v>913</v>
      </c>
      <c r="AQ86" s="433">
        <v>1</v>
      </c>
      <c r="AR86" s="109" t="s">
        <v>639</v>
      </c>
      <c r="AS86" s="32" t="s">
        <v>639</v>
      </c>
      <c r="AT86" s="32" t="s">
        <v>639</v>
      </c>
      <c r="AU86" s="32" t="s">
        <v>639</v>
      </c>
      <c r="AW86" s="93" t="s">
        <v>639</v>
      </c>
      <c r="AX86" s="93" t="s">
        <v>639</v>
      </c>
      <c r="AY86" s="93" t="s">
        <v>639</v>
      </c>
      <c r="AZ86" s="93" t="s">
        <v>639</v>
      </c>
    </row>
    <row r="87" spans="1:81" s="100" customFormat="1" x14ac:dyDescent="0.2">
      <c r="B87" s="442" t="s">
        <v>312</v>
      </c>
      <c r="C87" s="416" t="s">
        <v>33</v>
      </c>
      <c r="D87" s="416" t="s">
        <v>134</v>
      </c>
      <c r="E87" s="416" t="s">
        <v>20</v>
      </c>
      <c r="F87" s="416" t="s">
        <v>290</v>
      </c>
      <c r="G87" s="416" t="s">
        <v>146</v>
      </c>
      <c r="H87" s="416" t="s">
        <v>221</v>
      </c>
      <c r="I87" s="416" t="s">
        <v>25</v>
      </c>
      <c r="J87" s="416" t="s">
        <v>83</v>
      </c>
      <c r="K87" s="416" t="s">
        <v>264</v>
      </c>
      <c r="L87" s="416" t="s">
        <v>257</v>
      </c>
      <c r="M87" s="416" t="s">
        <v>233</v>
      </c>
      <c r="N87" s="418">
        <v>73</v>
      </c>
      <c r="O87" s="416" t="s">
        <v>989</v>
      </c>
      <c r="P87" s="404">
        <v>2</v>
      </c>
      <c r="Q87" s="401">
        <f t="shared" si="4"/>
        <v>2</v>
      </c>
      <c r="R87" s="416" t="s">
        <v>45</v>
      </c>
      <c r="S87" s="416" t="s">
        <v>990</v>
      </c>
      <c r="T87" s="416" t="s">
        <v>917</v>
      </c>
      <c r="U87" s="417">
        <v>44562</v>
      </c>
      <c r="V87" s="416" t="s">
        <v>634</v>
      </c>
      <c r="W87" s="416" t="s">
        <v>300</v>
      </c>
      <c r="X87" s="416" t="s">
        <v>635</v>
      </c>
      <c r="Y87" s="404">
        <v>0</v>
      </c>
      <c r="Z87" s="418" t="s">
        <v>639</v>
      </c>
      <c r="AA87" s="416" t="s">
        <v>639</v>
      </c>
      <c r="AB87" s="418" t="s">
        <v>639</v>
      </c>
      <c r="AC87" s="418" t="s">
        <v>639</v>
      </c>
      <c r="AD87" s="416" t="s">
        <v>918</v>
      </c>
      <c r="AE87" s="404">
        <v>1</v>
      </c>
      <c r="AF87" s="511">
        <v>1</v>
      </c>
      <c r="AG87" s="414">
        <f t="shared" si="5"/>
        <v>1</v>
      </c>
      <c r="AH87" s="82" t="s">
        <v>991</v>
      </c>
      <c r="AI87" s="75" t="s">
        <v>647</v>
      </c>
      <c r="AJ87" s="413" t="s">
        <v>635</v>
      </c>
      <c r="AK87" s="404">
        <v>0</v>
      </c>
      <c r="AL87" s="408" t="s">
        <v>639</v>
      </c>
      <c r="AM87" s="408" t="s">
        <v>639</v>
      </c>
      <c r="AN87" s="408" t="s">
        <v>639</v>
      </c>
      <c r="AO87" s="408" t="s">
        <v>639</v>
      </c>
      <c r="AP87" s="416" t="s">
        <v>918</v>
      </c>
      <c r="AQ87" s="433">
        <v>1</v>
      </c>
      <c r="AR87" s="109" t="s">
        <v>639</v>
      </c>
      <c r="AS87" s="32" t="s">
        <v>639</v>
      </c>
      <c r="AT87" s="32" t="s">
        <v>639</v>
      </c>
      <c r="AU87" s="32" t="s">
        <v>639</v>
      </c>
      <c r="AW87" s="93" t="s">
        <v>639</v>
      </c>
      <c r="AX87" s="93" t="s">
        <v>639</v>
      </c>
      <c r="AY87" s="93" t="s">
        <v>639</v>
      </c>
      <c r="AZ87" s="93" t="s">
        <v>639</v>
      </c>
    </row>
    <row r="88" spans="1:81" s="100" customFormat="1" x14ac:dyDescent="0.2">
      <c r="B88" s="442" t="s">
        <v>320</v>
      </c>
      <c r="C88" s="413" t="s">
        <v>48</v>
      </c>
      <c r="D88" s="416" t="s">
        <v>812</v>
      </c>
      <c r="E88" s="413" t="s">
        <v>670</v>
      </c>
      <c r="F88" s="416" t="s">
        <v>336</v>
      </c>
      <c r="G88" s="416" t="s">
        <v>93</v>
      </c>
      <c r="H88" s="416" t="s">
        <v>813</v>
      </c>
      <c r="I88" s="416" t="s">
        <v>40</v>
      </c>
      <c r="J88" s="416" t="s">
        <v>222</v>
      </c>
      <c r="K88" s="416" t="s">
        <v>403</v>
      </c>
      <c r="L88" s="416" t="s">
        <v>257</v>
      </c>
      <c r="M88" s="416" t="s">
        <v>225</v>
      </c>
      <c r="N88" s="418">
        <v>74</v>
      </c>
      <c r="O88" s="416" t="s">
        <v>992</v>
      </c>
      <c r="P88" s="404">
        <v>2</v>
      </c>
      <c r="Q88" s="401">
        <f t="shared" si="4"/>
        <v>2</v>
      </c>
      <c r="R88" s="416" t="s">
        <v>45</v>
      </c>
      <c r="S88" s="416" t="s">
        <v>993</v>
      </c>
      <c r="T88" s="416" t="s">
        <v>816</v>
      </c>
      <c r="U88" s="417">
        <v>44562</v>
      </c>
      <c r="V88" s="416" t="s">
        <v>634</v>
      </c>
      <c r="W88" s="416" t="s">
        <v>335</v>
      </c>
      <c r="X88" s="416" t="s">
        <v>635</v>
      </c>
      <c r="Y88" s="404">
        <v>0</v>
      </c>
      <c r="Z88" s="418" t="s">
        <v>639</v>
      </c>
      <c r="AA88" s="416" t="s">
        <v>639</v>
      </c>
      <c r="AB88" s="418" t="s">
        <v>639</v>
      </c>
      <c r="AC88" s="418" t="s">
        <v>639</v>
      </c>
      <c r="AD88" s="416" t="s">
        <v>913</v>
      </c>
      <c r="AE88" s="404">
        <v>1</v>
      </c>
      <c r="AF88" s="511">
        <v>1</v>
      </c>
      <c r="AG88" s="414">
        <f t="shared" si="5"/>
        <v>1</v>
      </c>
      <c r="AH88" s="82" t="s">
        <v>994</v>
      </c>
      <c r="AI88" s="75" t="s">
        <v>647</v>
      </c>
      <c r="AJ88" s="413" t="s">
        <v>635</v>
      </c>
      <c r="AK88" s="404">
        <v>0</v>
      </c>
      <c r="AL88" s="408" t="s">
        <v>639</v>
      </c>
      <c r="AM88" s="408" t="s">
        <v>639</v>
      </c>
      <c r="AN88" s="408" t="s">
        <v>639</v>
      </c>
      <c r="AO88" s="408" t="s">
        <v>639</v>
      </c>
      <c r="AP88" s="416" t="s">
        <v>913</v>
      </c>
      <c r="AQ88" s="433">
        <v>1</v>
      </c>
      <c r="AR88" s="109" t="s">
        <v>639</v>
      </c>
      <c r="AS88" s="32" t="s">
        <v>639</v>
      </c>
      <c r="AT88" s="32" t="s">
        <v>639</v>
      </c>
      <c r="AU88" s="32" t="s">
        <v>639</v>
      </c>
      <c r="AW88" s="93" t="s">
        <v>639</v>
      </c>
      <c r="AX88" s="93" t="s">
        <v>639</v>
      </c>
      <c r="AY88" s="93" t="s">
        <v>639</v>
      </c>
      <c r="AZ88" s="93" t="s">
        <v>639</v>
      </c>
    </row>
    <row r="89" spans="1:81" s="100" customFormat="1" x14ac:dyDescent="0.2">
      <c r="B89" s="442" t="s">
        <v>312</v>
      </c>
      <c r="C89" s="416" t="s">
        <v>33</v>
      </c>
      <c r="D89" s="416" t="s">
        <v>134</v>
      </c>
      <c r="E89" s="416" t="s">
        <v>20</v>
      </c>
      <c r="F89" s="416" t="s">
        <v>290</v>
      </c>
      <c r="G89" s="416" t="s">
        <v>146</v>
      </c>
      <c r="H89" s="416" t="s">
        <v>221</v>
      </c>
      <c r="I89" s="416" t="s">
        <v>25</v>
      </c>
      <c r="J89" s="416" t="s">
        <v>83</v>
      </c>
      <c r="K89" s="416" t="s">
        <v>264</v>
      </c>
      <c r="L89" s="416" t="s">
        <v>257</v>
      </c>
      <c r="M89" s="416" t="s">
        <v>233</v>
      </c>
      <c r="N89" s="418">
        <v>75</v>
      </c>
      <c r="O89" s="416" t="s">
        <v>995</v>
      </c>
      <c r="P89" s="404">
        <v>2</v>
      </c>
      <c r="Q89" s="401">
        <f t="shared" si="4"/>
        <v>2</v>
      </c>
      <c r="R89" s="416" t="s">
        <v>45</v>
      </c>
      <c r="S89" s="416" t="s">
        <v>996</v>
      </c>
      <c r="T89" s="416" t="s">
        <v>917</v>
      </c>
      <c r="U89" s="417">
        <v>44562</v>
      </c>
      <c r="V89" s="416" t="s">
        <v>634</v>
      </c>
      <c r="W89" s="416" t="s">
        <v>335</v>
      </c>
      <c r="X89" s="416" t="s">
        <v>635</v>
      </c>
      <c r="Y89" s="404">
        <v>0</v>
      </c>
      <c r="Z89" s="418" t="s">
        <v>639</v>
      </c>
      <c r="AA89" s="416" t="s">
        <v>639</v>
      </c>
      <c r="AB89" s="418" t="s">
        <v>639</v>
      </c>
      <c r="AC89" s="418" t="s">
        <v>639</v>
      </c>
      <c r="AD89" s="416" t="s">
        <v>918</v>
      </c>
      <c r="AE89" s="404">
        <v>1</v>
      </c>
      <c r="AF89" s="511">
        <v>1</v>
      </c>
      <c r="AG89" s="414">
        <f t="shared" si="5"/>
        <v>1</v>
      </c>
      <c r="AH89" s="82" t="s">
        <v>997</v>
      </c>
      <c r="AI89" s="75" t="s">
        <v>647</v>
      </c>
      <c r="AJ89" s="413" t="s">
        <v>635</v>
      </c>
      <c r="AK89" s="404">
        <v>0</v>
      </c>
      <c r="AL89" s="408" t="s">
        <v>639</v>
      </c>
      <c r="AM89" s="408" t="s">
        <v>639</v>
      </c>
      <c r="AN89" s="408" t="s">
        <v>639</v>
      </c>
      <c r="AO89" s="408" t="s">
        <v>639</v>
      </c>
      <c r="AP89" s="416" t="s">
        <v>918</v>
      </c>
      <c r="AQ89" s="433">
        <v>1</v>
      </c>
      <c r="AR89" s="109" t="s">
        <v>639</v>
      </c>
      <c r="AS89" s="32" t="s">
        <v>639</v>
      </c>
      <c r="AT89" s="32" t="s">
        <v>639</v>
      </c>
      <c r="AU89" s="32" t="s">
        <v>639</v>
      </c>
      <c r="AW89" s="93" t="s">
        <v>639</v>
      </c>
      <c r="AX89" s="93" t="s">
        <v>639</v>
      </c>
      <c r="AY89" s="93" t="s">
        <v>639</v>
      </c>
      <c r="AZ89" s="93" t="s">
        <v>639</v>
      </c>
    </row>
    <row r="90" spans="1:81" s="91" customFormat="1" x14ac:dyDescent="0.2">
      <c r="A90" s="100"/>
      <c r="B90" s="442" t="s">
        <v>320</v>
      </c>
      <c r="C90" s="413" t="s">
        <v>48</v>
      </c>
      <c r="D90" s="416" t="s">
        <v>812</v>
      </c>
      <c r="E90" s="413" t="s">
        <v>670</v>
      </c>
      <c r="F90" s="416" t="s">
        <v>336</v>
      </c>
      <c r="G90" s="416" t="s">
        <v>93</v>
      </c>
      <c r="H90" s="416" t="s">
        <v>813</v>
      </c>
      <c r="I90" s="416" t="s">
        <v>40</v>
      </c>
      <c r="J90" s="416" t="s">
        <v>222</v>
      </c>
      <c r="K90" s="416" t="s">
        <v>403</v>
      </c>
      <c r="L90" s="416" t="s">
        <v>257</v>
      </c>
      <c r="M90" s="416" t="s">
        <v>225</v>
      </c>
      <c r="N90" s="418">
        <v>76</v>
      </c>
      <c r="O90" s="416" t="s">
        <v>998</v>
      </c>
      <c r="P90" s="404">
        <v>2</v>
      </c>
      <c r="Q90" s="401">
        <f t="shared" si="4"/>
        <v>2</v>
      </c>
      <c r="R90" s="416" t="s">
        <v>45</v>
      </c>
      <c r="S90" s="416" t="s">
        <v>999</v>
      </c>
      <c r="T90" s="416" t="s">
        <v>816</v>
      </c>
      <c r="U90" s="417">
        <v>44562</v>
      </c>
      <c r="V90" s="416" t="s">
        <v>634</v>
      </c>
      <c r="W90" s="416" t="s">
        <v>304</v>
      </c>
      <c r="X90" s="416" t="s">
        <v>635</v>
      </c>
      <c r="Y90" s="404">
        <v>0</v>
      </c>
      <c r="Z90" s="418" t="s">
        <v>639</v>
      </c>
      <c r="AA90" s="416" t="s">
        <v>639</v>
      </c>
      <c r="AB90" s="418" t="s">
        <v>639</v>
      </c>
      <c r="AC90" s="418" t="s">
        <v>639</v>
      </c>
      <c r="AD90" s="416" t="s">
        <v>913</v>
      </c>
      <c r="AE90" s="404">
        <v>1</v>
      </c>
      <c r="AF90" s="511">
        <v>1</v>
      </c>
      <c r="AG90" s="414">
        <f t="shared" si="5"/>
        <v>1</v>
      </c>
      <c r="AH90" s="82" t="s">
        <v>1000</v>
      </c>
      <c r="AI90" s="75" t="s">
        <v>647</v>
      </c>
      <c r="AJ90" s="413" t="s">
        <v>635</v>
      </c>
      <c r="AK90" s="404">
        <v>0</v>
      </c>
      <c r="AL90" s="408" t="s">
        <v>639</v>
      </c>
      <c r="AM90" s="408" t="s">
        <v>639</v>
      </c>
      <c r="AN90" s="408" t="s">
        <v>639</v>
      </c>
      <c r="AO90" s="408" t="s">
        <v>639</v>
      </c>
      <c r="AP90" s="416" t="s">
        <v>913</v>
      </c>
      <c r="AQ90" s="433">
        <v>1</v>
      </c>
      <c r="AR90" s="109" t="s">
        <v>639</v>
      </c>
      <c r="AS90" s="32" t="s">
        <v>639</v>
      </c>
      <c r="AT90" s="32" t="s">
        <v>639</v>
      </c>
      <c r="AU90" s="32" t="s">
        <v>639</v>
      </c>
      <c r="AV90" s="100"/>
      <c r="AW90" s="93" t="s">
        <v>639</v>
      </c>
      <c r="AX90" s="93" t="s">
        <v>639</v>
      </c>
      <c r="AY90" s="93" t="s">
        <v>639</v>
      </c>
      <c r="AZ90" s="93" t="s">
        <v>639</v>
      </c>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row>
    <row r="91" spans="1:81" s="91" customFormat="1" x14ac:dyDescent="0.2">
      <c r="A91" s="100"/>
      <c r="B91" s="442" t="s">
        <v>312</v>
      </c>
      <c r="C91" s="416" t="s">
        <v>33</v>
      </c>
      <c r="D91" s="416" t="s">
        <v>134</v>
      </c>
      <c r="E91" s="416" t="s">
        <v>20</v>
      </c>
      <c r="F91" s="416" t="s">
        <v>290</v>
      </c>
      <c r="G91" s="416" t="s">
        <v>146</v>
      </c>
      <c r="H91" s="416" t="s">
        <v>221</v>
      </c>
      <c r="I91" s="416" t="s">
        <v>25</v>
      </c>
      <c r="J91" s="416" t="s">
        <v>83</v>
      </c>
      <c r="K91" s="416" t="s">
        <v>264</v>
      </c>
      <c r="L91" s="416" t="s">
        <v>257</v>
      </c>
      <c r="M91" s="416" t="s">
        <v>233</v>
      </c>
      <c r="N91" s="418">
        <v>77</v>
      </c>
      <c r="O91" s="416" t="s">
        <v>1001</v>
      </c>
      <c r="P91" s="404">
        <v>2</v>
      </c>
      <c r="Q91" s="401">
        <f t="shared" si="4"/>
        <v>2</v>
      </c>
      <c r="R91" s="416" t="s">
        <v>45</v>
      </c>
      <c r="S91" s="416" t="s">
        <v>1002</v>
      </c>
      <c r="T91" s="416" t="s">
        <v>917</v>
      </c>
      <c r="U91" s="417">
        <v>44562</v>
      </c>
      <c r="V91" s="416" t="s">
        <v>634</v>
      </c>
      <c r="W91" s="416" t="s">
        <v>304</v>
      </c>
      <c r="X91" s="416" t="s">
        <v>635</v>
      </c>
      <c r="Y91" s="404">
        <v>0</v>
      </c>
      <c r="Z91" s="418" t="s">
        <v>639</v>
      </c>
      <c r="AA91" s="416" t="s">
        <v>639</v>
      </c>
      <c r="AB91" s="418" t="s">
        <v>639</v>
      </c>
      <c r="AC91" s="418" t="s">
        <v>639</v>
      </c>
      <c r="AD91" s="416" t="s">
        <v>918</v>
      </c>
      <c r="AE91" s="404">
        <v>1</v>
      </c>
      <c r="AF91" s="511">
        <v>1</v>
      </c>
      <c r="AG91" s="414">
        <f t="shared" si="5"/>
        <v>1</v>
      </c>
      <c r="AH91" s="82" t="s">
        <v>1003</v>
      </c>
      <c r="AI91" s="75" t="s">
        <v>647</v>
      </c>
      <c r="AJ91" s="413" t="s">
        <v>635</v>
      </c>
      <c r="AK91" s="404">
        <v>0</v>
      </c>
      <c r="AL91" s="408" t="s">
        <v>639</v>
      </c>
      <c r="AM91" s="408" t="s">
        <v>639</v>
      </c>
      <c r="AN91" s="408" t="s">
        <v>639</v>
      </c>
      <c r="AO91" s="408" t="s">
        <v>639</v>
      </c>
      <c r="AP91" s="416" t="s">
        <v>918</v>
      </c>
      <c r="AQ91" s="433">
        <v>1</v>
      </c>
      <c r="AR91" s="109" t="s">
        <v>639</v>
      </c>
      <c r="AS91" s="32" t="s">
        <v>639</v>
      </c>
      <c r="AT91" s="32" t="s">
        <v>639</v>
      </c>
      <c r="AU91" s="32" t="s">
        <v>639</v>
      </c>
      <c r="AV91" s="100"/>
      <c r="AW91" s="93" t="s">
        <v>639</v>
      </c>
      <c r="AX91" s="98" t="s">
        <v>639</v>
      </c>
      <c r="AY91" s="98" t="s">
        <v>639</v>
      </c>
      <c r="AZ91" s="98" t="s">
        <v>639</v>
      </c>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row>
    <row r="92" spans="1:81" s="91" customFormat="1" x14ac:dyDescent="0.2">
      <c r="A92" s="100"/>
      <c r="B92" s="442" t="s">
        <v>320</v>
      </c>
      <c r="C92" s="413" t="s">
        <v>48</v>
      </c>
      <c r="D92" s="416" t="s">
        <v>812</v>
      </c>
      <c r="E92" s="413" t="s">
        <v>670</v>
      </c>
      <c r="F92" s="416" t="s">
        <v>336</v>
      </c>
      <c r="G92" s="416" t="s">
        <v>93</v>
      </c>
      <c r="H92" s="416" t="s">
        <v>813</v>
      </c>
      <c r="I92" s="416" t="s">
        <v>40</v>
      </c>
      <c r="J92" s="416" t="s">
        <v>222</v>
      </c>
      <c r="K92" s="416" t="s">
        <v>403</v>
      </c>
      <c r="L92" s="416" t="s">
        <v>257</v>
      </c>
      <c r="M92" s="416" t="s">
        <v>225</v>
      </c>
      <c r="N92" s="418">
        <v>78</v>
      </c>
      <c r="O92" s="416" t="s">
        <v>1004</v>
      </c>
      <c r="P92" s="404">
        <v>2</v>
      </c>
      <c r="Q92" s="401">
        <f t="shared" si="4"/>
        <v>2</v>
      </c>
      <c r="R92" s="416" t="s">
        <v>45</v>
      </c>
      <c r="S92" s="416" t="s">
        <v>1005</v>
      </c>
      <c r="T92" s="416" t="s">
        <v>816</v>
      </c>
      <c r="U92" s="417">
        <v>44562</v>
      </c>
      <c r="V92" s="416" t="s">
        <v>634</v>
      </c>
      <c r="W92" s="416" t="s">
        <v>311</v>
      </c>
      <c r="X92" s="416" t="s">
        <v>635</v>
      </c>
      <c r="Y92" s="404">
        <v>0</v>
      </c>
      <c r="Z92" s="418" t="s">
        <v>639</v>
      </c>
      <c r="AA92" s="416" t="s">
        <v>639</v>
      </c>
      <c r="AB92" s="418" t="s">
        <v>639</v>
      </c>
      <c r="AC92" s="418" t="s">
        <v>639</v>
      </c>
      <c r="AD92" s="416" t="s">
        <v>913</v>
      </c>
      <c r="AE92" s="404">
        <v>1</v>
      </c>
      <c r="AF92" s="511">
        <v>1</v>
      </c>
      <c r="AG92" s="414">
        <f t="shared" si="5"/>
        <v>1</v>
      </c>
      <c r="AH92" s="82" t="s">
        <v>1006</v>
      </c>
      <c r="AI92" s="75" t="s">
        <v>647</v>
      </c>
      <c r="AJ92" s="413" t="s">
        <v>635</v>
      </c>
      <c r="AK92" s="404">
        <v>0</v>
      </c>
      <c r="AL92" s="408" t="s">
        <v>639</v>
      </c>
      <c r="AM92" s="408" t="s">
        <v>639</v>
      </c>
      <c r="AN92" s="408" t="s">
        <v>639</v>
      </c>
      <c r="AO92" s="408" t="s">
        <v>639</v>
      </c>
      <c r="AP92" s="416" t="s">
        <v>913</v>
      </c>
      <c r="AQ92" s="433">
        <v>1</v>
      </c>
      <c r="AR92" s="109" t="s">
        <v>639</v>
      </c>
      <c r="AS92" s="32" t="s">
        <v>639</v>
      </c>
      <c r="AT92" s="32" t="s">
        <v>639</v>
      </c>
      <c r="AU92" s="32" t="s">
        <v>639</v>
      </c>
      <c r="AV92" s="100"/>
      <c r="AW92" s="93" t="s">
        <v>639</v>
      </c>
      <c r="AX92" s="98" t="s">
        <v>639</v>
      </c>
      <c r="AY92" s="98" t="s">
        <v>639</v>
      </c>
      <c r="AZ92" s="98" t="s">
        <v>639</v>
      </c>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row>
    <row r="93" spans="1:81" s="91" customFormat="1" x14ac:dyDescent="0.2">
      <c r="A93" s="100"/>
      <c r="B93" s="442" t="s">
        <v>312</v>
      </c>
      <c r="C93" s="416" t="s">
        <v>33</v>
      </c>
      <c r="D93" s="416" t="s">
        <v>134</v>
      </c>
      <c r="E93" s="416" t="s">
        <v>20</v>
      </c>
      <c r="F93" s="416" t="s">
        <v>290</v>
      </c>
      <c r="G93" s="416" t="s">
        <v>146</v>
      </c>
      <c r="H93" s="416" t="s">
        <v>221</v>
      </c>
      <c r="I93" s="416" t="s">
        <v>25</v>
      </c>
      <c r="J93" s="416" t="s">
        <v>83</v>
      </c>
      <c r="K93" s="416" t="s">
        <v>264</v>
      </c>
      <c r="L93" s="416" t="s">
        <v>257</v>
      </c>
      <c r="M93" s="416" t="s">
        <v>233</v>
      </c>
      <c r="N93" s="418">
        <v>79</v>
      </c>
      <c r="O93" s="416" t="s">
        <v>1007</v>
      </c>
      <c r="P93" s="404">
        <v>2</v>
      </c>
      <c r="Q93" s="401">
        <f t="shared" si="4"/>
        <v>2</v>
      </c>
      <c r="R93" s="416" t="s">
        <v>45</v>
      </c>
      <c r="S93" s="416" t="s">
        <v>1008</v>
      </c>
      <c r="T93" s="416" t="s">
        <v>917</v>
      </c>
      <c r="U93" s="417">
        <v>44562</v>
      </c>
      <c r="V93" s="416" t="s">
        <v>634</v>
      </c>
      <c r="W93" s="416" t="s">
        <v>311</v>
      </c>
      <c r="X93" s="416" t="s">
        <v>635</v>
      </c>
      <c r="Y93" s="404">
        <v>0</v>
      </c>
      <c r="Z93" s="418" t="s">
        <v>639</v>
      </c>
      <c r="AA93" s="416" t="s">
        <v>639</v>
      </c>
      <c r="AB93" s="418" t="s">
        <v>639</v>
      </c>
      <c r="AC93" s="418" t="s">
        <v>639</v>
      </c>
      <c r="AD93" s="416" t="s">
        <v>918</v>
      </c>
      <c r="AE93" s="404">
        <v>1</v>
      </c>
      <c r="AF93" s="511">
        <v>1</v>
      </c>
      <c r="AG93" s="414">
        <f t="shared" si="5"/>
        <v>1</v>
      </c>
      <c r="AH93" s="82" t="s">
        <v>1009</v>
      </c>
      <c r="AI93" s="75" t="s">
        <v>647</v>
      </c>
      <c r="AJ93" s="413" t="s">
        <v>635</v>
      </c>
      <c r="AK93" s="404">
        <v>0</v>
      </c>
      <c r="AL93" s="408" t="s">
        <v>639</v>
      </c>
      <c r="AM93" s="408" t="s">
        <v>639</v>
      </c>
      <c r="AN93" s="408" t="s">
        <v>639</v>
      </c>
      <c r="AO93" s="408" t="s">
        <v>639</v>
      </c>
      <c r="AP93" s="416" t="s">
        <v>918</v>
      </c>
      <c r="AQ93" s="433">
        <v>1</v>
      </c>
      <c r="AR93" s="109" t="s">
        <v>639</v>
      </c>
      <c r="AS93" s="32" t="s">
        <v>639</v>
      </c>
      <c r="AT93" s="32" t="s">
        <v>639</v>
      </c>
      <c r="AU93" s="32" t="s">
        <v>639</v>
      </c>
      <c r="AV93" s="100"/>
      <c r="AW93" s="93" t="s">
        <v>639</v>
      </c>
      <c r="AX93" s="98" t="s">
        <v>639</v>
      </c>
      <c r="AY93" s="98" t="s">
        <v>639</v>
      </c>
      <c r="AZ93" s="98" t="s">
        <v>639</v>
      </c>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row>
    <row r="94" spans="1:81" s="91" customFormat="1" x14ac:dyDescent="0.2">
      <c r="A94" s="87"/>
      <c r="B94" s="442" t="s">
        <v>305</v>
      </c>
      <c r="C94" s="402" t="s">
        <v>48</v>
      </c>
      <c r="D94" s="416" t="s">
        <v>710</v>
      </c>
      <c r="E94" s="402" t="s">
        <v>670</v>
      </c>
      <c r="F94" s="416" t="s">
        <v>717</v>
      </c>
      <c r="G94" s="416" t="s">
        <v>167</v>
      </c>
      <c r="H94" s="416" t="s">
        <v>167</v>
      </c>
      <c r="I94" s="416" t="s">
        <v>25</v>
      </c>
      <c r="J94" s="416" t="s">
        <v>138</v>
      </c>
      <c r="K94" s="416" t="s">
        <v>363</v>
      </c>
      <c r="L94" s="416" t="s">
        <v>206</v>
      </c>
      <c r="M94" s="416" t="s">
        <v>225</v>
      </c>
      <c r="N94" s="401">
        <v>80</v>
      </c>
      <c r="O94" s="416" t="s">
        <v>1010</v>
      </c>
      <c r="P94" s="404">
        <v>2</v>
      </c>
      <c r="Q94" s="401">
        <f t="shared" si="4"/>
        <v>2</v>
      </c>
      <c r="R94" s="416" t="s">
        <v>45</v>
      </c>
      <c r="S94" s="416" t="s">
        <v>1011</v>
      </c>
      <c r="T94" s="416" t="s">
        <v>1012</v>
      </c>
      <c r="U94" s="417">
        <v>44593</v>
      </c>
      <c r="V94" s="417">
        <v>44926</v>
      </c>
      <c r="W94" s="416" t="s">
        <v>132</v>
      </c>
      <c r="X94" s="416" t="s">
        <v>635</v>
      </c>
      <c r="Y94" s="404">
        <v>0</v>
      </c>
      <c r="Z94" s="418">
        <v>1</v>
      </c>
      <c r="AA94" s="416"/>
      <c r="AB94" s="413" t="s">
        <v>1013</v>
      </c>
      <c r="AC94" s="418"/>
      <c r="AD94" s="416" t="s">
        <v>1014</v>
      </c>
      <c r="AE94" s="404">
        <v>1</v>
      </c>
      <c r="AF94" s="76">
        <v>1</v>
      </c>
      <c r="AG94" s="407">
        <f t="shared" si="5"/>
        <v>1</v>
      </c>
      <c r="AH94" s="96" t="s">
        <v>1015</v>
      </c>
      <c r="AI94" s="82" t="s">
        <v>1016</v>
      </c>
      <c r="AJ94" s="402" t="s">
        <v>635</v>
      </c>
      <c r="AK94" s="401">
        <v>0</v>
      </c>
      <c r="AL94" s="416"/>
      <c r="AM94" s="416"/>
      <c r="AN94" s="416"/>
      <c r="AO94" s="416"/>
      <c r="AP94" s="416" t="s">
        <v>1017</v>
      </c>
      <c r="AQ94" s="433">
        <v>1</v>
      </c>
      <c r="AR94" s="111"/>
      <c r="AS94" s="82"/>
      <c r="AT94" s="82"/>
      <c r="AU94" s="82"/>
      <c r="AV94" s="87"/>
      <c r="AW94" s="89"/>
      <c r="AX94" s="90"/>
      <c r="AY94" s="90"/>
      <c r="AZ94" s="90"/>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s="87"/>
      <c r="CC94" s="87"/>
    </row>
    <row r="95" spans="1:81" s="91" customFormat="1" x14ac:dyDescent="0.2">
      <c r="A95" s="87"/>
      <c r="B95" s="442" t="s">
        <v>305</v>
      </c>
      <c r="C95" s="402" t="s">
        <v>48</v>
      </c>
      <c r="D95" s="416" t="s">
        <v>710</v>
      </c>
      <c r="E95" s="402" t="s">
        <v>670</v>
      </c>
      <c r="F95" s="416" t="s">
        <v>717</v>
      </c>
      <c r="G95" s="416" t="s">
        <v>167</v>
      </c>
      <c r="H95" s="416" t="s">
        <v>167</v>
      </c>
      <c r="I95" s="416" t="s">
        <v>25</v>
      </c>
      <c r="J95" s="416" t="s">
        <v>1018</v>
      </c>
      <c r="K95" s="416" t="s">
        <v>357</v>
      </c>
      <c r="L95" s="416" t="s">
        <v>232</v>
      </c>
      <c r="M95" s="416" t="s">
        <v>225</v>
      </c>
      <c r="N95" s="401">
        <v>81</v>
      </c>
      <c r="O95" s="416" t="s">
        <v>1019</v>
      </c>
      <c r="P95" s="404">
        <v>2</v>
      </c>
      <c r="Q95" s="401">
        <f t="shared" si="4"/>
        <v>2</v>
      </c>
      <c r="R95" s="416" t="s">
        <v>45</v>
      </c>
      <c r="S95" s="416" t="s">
        <v>1020</v>
      </c>
      <c r="T95" s="416" t="s">
        <v>1021</v>
      </c>
      <c r="U95" s="417">
        <v>44593</v>
      </c>
      <c r="V95" s="417">
        <v>44926</v>
      </c>
      <c r="W95" s="416" t="s">
        <v>132</v>
      </c>
      <c r="X95" s="416" t="s">
        <v>635</v>
      </c>
      <c r="Y95" s="404">
        <v>0</v>
      </c>
      <c r="Z95" s="418">
        <v>1</v>
      </c>
      <c r="AA95" s="416"/>
      <c r="AB95" s="413" t="s">
        <v>1013</v>
      </c>
      <c r="AC95" s="418"/>
      <c r="AD95" s="416" t="s">
        <v>1021</v>
      </c>
      <c r="AE95" s="404">
        <v>1</v>
      </c>
      <c r="AF95" s="76">
        <v>1</v>
      </c>
      <c r="AG95" s="407">
        <f t="shared" si="5"/>
        <v>1</v>
      </c>
      <c r="AH95" s="96" t="s">
        <v>1022</v>
      </c>
      <c r="AI95" s="82" t="s">
        <v>1016</v>
      </c>
      <c r="AJ95" s="402" t="s">
        <v>635</v>
      </c>
      <c r="AK95" s="401">
        <v>0</v>
      </c>
      <c r="AL95" s="416"/>
      <c r="AM95" s="416"/>
      <c r="AN95" s="416"/>
      <c r="AO95" s="416"/>
      <c r="AP95" s="416" t="s">
        <v>1021</v>
      </c>
      <c r="AQ95" s="433">
        <v>1</v>
      </c>
      <c r="AR95" s="111"/>
      <c r="AS95" s="82"/>
      <c r="AT95" s="82"/>
      <c r="AU95" s="82"/>
      <c r="AV95" s="87"/>
      <c r="AW95" s="89"/>
      <c r="AX95" s="89"/>
      <c r="AY95" s="89"/>
      <c r="AZ95" s="89"/>
      <c r="BA95" s="87"/>
      <c r="BB95" s="87"/>
      <c r="BC95" s="87"/>
      <c r="BD95" s="87"/>
      <c r="BE95" s="87"/>
      <c r="BF95" s="87"/>
      <c r="BG95" s="87"/>
      <c r="BH95" s="87"/>
      <c r="BI95" s="87"/>
      <c r="BJ95" s="87"/>
      <c r="BK95" s="87"/>
      <c r="BL95" s="87"/>
      <c r="BM95" s="87"/>
      <c r="BN95" s="87"/>
      <c r="BO95" s="87"/>
      <c r="BP95" s="87"/>
      <c r="BQ95" s="87"/>
      <c r="BR95" s="87"/>
      <c r="BS95" s="87"/>
      <c r="BT95" s="87"/>
      <c r="BU95" s="87"/>
      <c r="BV95" s="87"/>
      <c r="BW95" s="87"/>
      <c r="BX95" s="87"/>
      <c r="BY95" s="87"/>
      <c r="BZ95" s="87"/>
      <c r="CA95" s="87"/>
      <c r="CB95" s="87"/>
      <c r="CC95" s="87"/>
    </row>
    <row r="96" spans="1:81" s="99" customFormat="1" x14ac:dyDescent="0.2">
      <c r="A96" s="87"/>
      <c r="B96" s="441" t="s">
        <v>305</v>
      </c>
      <c r="C96" s="402" t="s">
        <v>48</v>
      </c>
      <c r="D96" s="413" t="s">
        <v>710</v>
      </c>
      <c r="E96" s="402" t="s">
        <v>670</v>
      </c>
      <c r="F96" s="413" t="s">
        <v>717</v>
      </c>
      <c r="G96" s="413" t="s">
        <v>93</v>
      </c>
      <c r="H96" s="413" t="s">
        <v>195</v>
      </c>
      <c r="I96" s="413" t="s">
        <v>25</v>
      </c>
      <c r="J96" s="413" t="s">
        <v>138</v>
      </c>
      <c r="K96" s="413" t="s">
        <v>357</v>
      </c>
      <c r="L96" s="413" t="s">
        <v>257</v>
      </c>
      <c r="M96" s="413" t="s">
        <v>225</v>
      </c>
      <c r="N96" s="401">
        <v>82</v>
      </c>
      <c r="O96" s="416" t="s">
        <v>1023</v>
      </c>
      <c r="P96" s="426">
        <v>1</v>
      </c>
      <c r="Q96" s="407">
        <f>(+Y96+AE96+AK96+AQ96)/4</f>
        <v>1</v>
      </c>
      <c r="R96" s="416" t="s">
        <v>30</v>
      </c>
      <c r="S96" s="416" t="s">
        <v>1024</v>
      </c>
      <c r="T96" s="416" t="s">
        <v>1025</v>
      </c>
      <c r="U96" s="417">
        <v>44562</v>
      </c>
      <c r="V96" s="417">
        <v>44926</v>
      </c>
      <c r="W96" s="416" t="s">
        <v>132</v>
      </c>
      <c r="X96" s="413" t="s">
        <v>1026</v>
      </c>
      <c r="Y96" s="414">
        <v>1</v>
      </c>
      <c r="Z96" s="414">
        <v>1</v>
      </c>
      <c r="AA96" s="406">
        <f>(Z96/Y96)</f>
        <v>1</v>
      </c>
      <c r="AB96" s="455" t="s">
        <v>1027</v>
      </c>
      <c r="AC96" s="424" t="s">
        <v>1028</v>
      </c>
      <c r="AD96" s="413" t="s">
        <v>1029</v>
      </c>
      <c r="AE96" s="414">
        <v>1</v>
      </c>
      <c r="AF96" s="498">
        <v>1</v>
      </c>
      <c r="AG96" s="407">
        <f t="shared" si="5"/>
        <v>1</v>
      </c>
      <c r="AH96" s="518" t="s">
        <v>1030</v>
      </c>
      <c r="AI96" s="75" t="s">
        <v>647</v>
      </c>
      <c r="AJ96" s="413" t="s">
        <v>1029</v>
      </c>
      <c r="AK96" s="414">
        <v>1</v>
      </c>
      <c r="AL96" s="416"/>
      <c r="AM96" s="416"/>
      <c r="AN96" s="416"/>
      <c r="AO96" s="416"/>
      <c r="AP96" s="413" t="s">
        <v>1029</v>
      </c>
      <c r="AQ96" s="488">
        <v>1</v>
      </c>
      <c r="AR96" s="111"/>
      <c r="AS96" s="82"/>
      <c r="AT96" s="82"/>
      <c r="AU96" s="82"/>
      <c r="AV96" s="87"/>
      <c r="AW96" s="89"/>
      <c r="AX96" s="90"/>
      <c r="AY96" s="90"/>
      <c r="AZ96" s="90"/>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row>
    <row r="97" spans="1:81" s="99" customFormat="1" x14ac:dyDescent="0.2">
      <c r="A97" s="87"/>
      <c r="B97" s="441" t="s">
        <v>305</v>
      </c>
      <c r="C97" s="402" t="s">
        <v>48</v>
      </c>
      <c r="D97" s="413" t="s">
        <v>710</v>
      </c>
      <c r="E97" s="402" t="s">
        <v>670</v>
      </c>
      <c r="F97" s="413" t="s">
        <v>717</v>
      </c>
      <c r="G97" s="413" t="s">
        <v>93</v>
      </c>
      <c r="H97" s="413" t="s">
        <v>195</v>
      </c>
      <c r="I97" s="413" t="s">
        <v>25</v>
      </c>
      <c r="J97" s="413" t="s">
        <v>138</v>
      </c>
      <c r="K97" s="413" t="s">
        <v>357</v>
      </c>
      <c r="L97" s="413" t="s">
        <v>257</v>
      </c>
      <c r="M97" s="413" t="s">
        <v>225</v>
      </c>
      <c r="N97" s="401">
        <v>83</v>
      </c>
      <c r="O97" s="413" t="s">
        <v>1031</v>
      </c>
      <c r="P97" s="418">
        <v>4</v>
      </c>
      <c r="Q97" s="401">
        <f>+Y97+AE97+AK97+AQ97</f>
        <v>4</v>
      </c>
      <c r="R97" s="413" t="s">
        <v>45</v>
      </c>
      <c r="S97" s="413" t="s">
        <v>1032</v>
      </c>
      <c r="T97" s="413" t="s">
        <v>1033</v>
      </c>
      <c r="U97" s="415">
        <v>44562</v>
      </c>
      <c r="V97" s="415">
        <v>44926</v>
      </c>
      <c r="W97" s="413" t="s">
        <v>132</v>
      </c>
      <c r="X97" s="413" t="s">
        <v>1034</v>
      </c>
      <c r="Y97" s="418">
        <v>1</v>
      </c>
      <c r="Z97" s="418">
        <v>1</v>
      </c>
      <c r="AA97" s="406">
        <f>(Z97/Y97)</f>
        <v>1</v>
      </c>
      <c r="AB97" s="455" t="s">
        <v>1035</v>
      </c>
      <c r="AC97" s="424" t="s">
        <v>638</v>
      </c>
      <c r="AD97" s="413" t="s">
        <v>1034</v>
      </c>
      <c r="AE97" s="418">
        <v>1</v>
      </c>
      <c r="AF97" s="76">
        <v>1</v>
      </c>
      <c r="AG97" s="407">
        <f t="shared" si="5"/>
        <v>1</v>
      </c>
      <c r="AH97" s="518" t="s">
        <v>1036</v>
      </c>
      <c r="AI97" s="75" t="s">
        <v>647</v>
      </c>
      <c r="AJ97" s="413" t="s">
        <v>1034</v>
      </c>
      <c r="AK97" s="418">
        <v>1</v>
      </c>
      <c r="AL97" s="416"/>
      <c r="AM97" s="416"/>
      <c r="AN97" s="416"/>
      <c r="AO97" s="416"/>
      <c r="AP97" s="413" t="s">
        <v>1034</v>
      </c>
      <c r="AQ97" s="431">
        <v>1</v>
      </c>
      <c r="AR97" s="111"/>
      <c r="AS97" s="82"/>
      <c r="AT97" s="82"/>
      <c r="AU97" s="82"/>
      <c r="AV97" s="87"/>
      <c r="AW97" s="89"/>
      <c r="AX97" s="90"/>
      <c r="AY97" s="90"/>
      <c r="AZ97" s="90"/>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row>
    <row r="98" spans="1:81" s="91" customFormat="1" x14ac:dyDescent="0.2">
      <c r="A98" s="87"/>
      <c r="B98" s="441" t="s">
        <v>305</v>
      </c>
      <c r="C98" s="402" t="s">
        <v>48</v>
      </c>
      <c r="D98" s="413" t="s">
        <v>710</v>
      </c>
      <c r="E98" s="402" t="s">
        <v>670</v>
      </c>
      <c r="F98" s="413" t="s">
        <v>717</v>
      </c>
      <c r="G98" s="413" t="s">
        <v>93</v>
      </c>
      <c r="H98" s="413" t="s">
        <v>195</v>
      </c>
      <c r="I98" s="413" t="s">
        <v>25</v>
      </c>
      <c r="J98" s="413" t="s">
        <v>138</v>
      </c>
      <c r="K98" s="413" t="s">
        <v>357</v>
      </c>
      <c r="L98" s="413" t="s">
        <v>257</v>
      </c>
      <c r="M98" s="413" t="s">
        <v>225</v>
      </c>
      <c r="N98" s="401">
        <v>84</v>
      </c>
      <c r="O98" s="413" t="s">
        <v>1037</v>
      </c>
      <c r="P98" s="414">
        <v>1</v>
      </c>
      <c r="Q98" s="407">
        <f>(+Y98+AE98+AK98+AQ98)/4</f>
        <v>1</v>
      </c>
      <c r="R98" s="413" t="s">
        <v>30</v>
      </c>
      <c r="S98" s="413" t="s">
        <v>1038</v>
      </c>
      <c r="T98" s="413" t="s">
        <v>1039</v>
      </c>
      <c r="U98" s="415">
        <v>44562</v>
      </c>
      <c r="V98" s="415">
        <v>44926</v>
      </c>
      <c r="W98" s="413" t="s">
        <v>132</v>
      </c>
      <c r="X98" s="413" t="s">
        <v>1040</v>
      </c>
      <c r="Y98" s="414">
        <v>1</v>
      </c>
      <c r="Z98" s="414">
        <v>1</v>
      </c>
      <c r="AA98" s="406">
        <f>(Z98/Y98)</f>
        <v>1</v>
      </c>
      <c r="AB98" s="455" t="s">
        <v>1041</v>
      </c>
      <c r="AC98" s="424" t="s">
        <v>638</v>
      </c>
      <c r="AD98" s="413" t="s">
        <v>1040</v>
      </c>
      <c r="AE98" s="414">
        <v>1</v>
      </c>
      <c r="AF98" s="498">
        <v>1</v>
      </c>
      <c r="AG98" s="407">
        <f t="shared" si="5"/>
        <v>1</v>
      </c>
      <c r="AH98" s="518" t="s">
        <v>1042</v>
      </c>
      <c r="AI98" s="75" t="s">
        <v>647</v>
      </c>
      <c r="AJ98" s="413" t="s">
        <v>1040</v>
      </c>
      <c r="AK98" s="414">
        <v>1</v>
      </c>
      <c r="AL98" s="416"/>
      <c r="AM98" s="416"/>
      <c r="AN98" s="416"/>
      <c r="AO98" s="416"/>
      <c r="AP98" s="413" t="s">
        <v>1040</v>
      </c>
      <c r="AQ98" s="488">
        <v>1</v>
      </c>
      <c r="AR98" s="111"/>
      <c r="AS98" s="82"/>
      <c r="AT98" s="82"/>
      <c r="AU98" s="82"/>
      <c r="AV98" s="87"/>
      <c r="AW98" s="89"/>
      <c r="AX98" s="90"/>
      <c r="AY98" s="90"/>
      <c r="AZ98" s="90"/>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row>
    <row r="99" spans="1:81" s="91" customFormat="1" x14ac:dyDescent="0.2">
      <c r="A99" s="87"/>
      <c r="B99" s="441" t="s">
        <v>308</v>
      </c>
      <c r="C99" s="402" t="s">
        <v>48</v>
      </c>
      <c r="D99" s="413" t="s">
        <v>710</v>
      </c>
      <c r="E99" s="402" t="s">
        <v>670</v>
      </c>
      <c r="F99" s="413" t="s">
        <v>717</v>
      </c>
      <c r="G99" s="413" t="s">
        <v>93</v>
      </c>
      <c r="H99" s="413" t="s">
        <v>137</v>
      </c>
      <c r="I99" s="413" t="s">
        <v>25</v>
      </c>
      <c r="J99" s="413" t="s">
        <v>138</v>
      </c>
      <c r="K99" s="413" t="s">
        <v>362</v>
      </c>
      <c r="L99" s="413" t="s">
        <v>252</v>
      </c>
      <c r="M99" s="413" t="s">
        <v>225</v>
      </c>
      <c r="N99" s="401">
        <v>85</v>
      </c>
      <c r="O99" s="413" t="s">
        <v>1043</v>
      </c>
      <c r="P99" s="414">
        <v>1</v>
      </c>
      <c r="Q99" s="407">
        <f>(+Y99+AE99+AK99+AQ99)/4</f>
        <v>1</v>
      </c>
      <c r="R99" s="413" t="s">
        <v>30</v>
      </c>
      <c r="S99" s="413" t="s">
        <v>1044</v>
      </c>
      <c r="T99" s="413" t="s">
        <v>706</v>
      </c>
      <c r="U99" s="415">
        <v>44562</v>
      </c>
      <c r="V99" s="415">
        <v>44592</v>
      </c>
      <c r="W99" s="413" t="s">
        <v>132</v>
      </c>
      <c r="X99" s="413" t="s">
        <v>707</v>
      </c>
      <c r="Y99" s="414">
        <v>1</v>
      </c>
      <c r="Z99" s="414">
        <v>1</v>
      </c>
      <c r="AA99" s="406">
        <f>(Z99/Y99)</f>
        <v>1</v>
      </c>
      <c r="AB99" s="455" t="s">
        <v>1045</v>
      </c>
      <c r="AC99" s="424" t="s">
        <v>647</v>
      </c>
      <c r="AD99" s="413" t="s">
        <v>707</v>
      </c>
      <c r="AE99" s="414">
        <v>1</v>
      </c>
      <c r="AF99" s="498">
        <v>1</v>
      </c>
      <c r="AG99" s="407">
        <f t="shared" si="5"/>
        <v>1</v>
      </c>
      <c r="AH99" s="539" t="s">
        <v>1046</v>
      </c>
      <c r="AI99" s="75" t="s">
        <v>647</v>
      </c>
      <c r="AJ99" s="413" t="s">
        <v>707</v>
      </c>
      <c r="AK99" s="414">
        <v>1</v>
      </c>
      <c r="AL99" s="416"/>
      <c r="AM99" s="416"/>
      <c r="AN99" s="416"/>
      <c r="AO99" s="416"/>
      <c r="AP99" s="413" t="s">
        <v>707</v>
      </c>
      <c r="AQ99" s="488">
        <v>1</v>
      </c>
      <c r="AR99" s="111"/>
      <c r="AS99" s="82"/>
      <c r="AT99" s="82"/>
      <c r="AU99" s="82"/>
      <c r="AV99" s="87"/>
      <c r="AW99" s="89"/>
      <c r="AX99" s="90"/>
      <c r="AY99" s="90"/>
      <c r="AZ99" s="90"/>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row>
    <row r="100" spans="1:81" s="91" customFormat="1" x14ac:dyDescent="0.2">
      <c r="A100" s="87"/>
      <c r="B100" s="442" t="s">
        <v>209</v>
      </c>
      <c r="C100" s="402" t="s">
        <v>48</v>
      </c>
      <c r="D100" s="416" t="s">
        <v>710</v>
      </c>
      <c r="E100" s="402" t="s">
        <v>670</v>
      </c>
      <c r="F100" s="416" t="s">
        <v>717</v>
      </c>
      <c r="G100" s="416" t="s">
        <v>68</v>
      </c>
      <c r="H100" s="416" t="s">
        <v>221</v>
      </c>
      <c r="I100" s="416" t="s">
        <v>25</v>
      </c>
      <c r="J100" s="416" t="s">
        <v>128</v>
      </c>
      <c r="K100" s="416" t="s">
        <v>128</v>
      </c>
      <c r="L100" s="416" t="s">
        <v>215</v>
      </c>
      <c r="M100" s="416" t="s">
        <v>161</v>
      </c>
      <c r="N100" s="401">
        <v>86</v>
      </c>
      <c r="O100" s="416" t="s">
        <v>1047</v>
      </c>
      <c r="P100" s="407">
        <v>1</v>
      </c>
      <c r="Q100" s="29">
        <f>(+Y100+AE100+AK100+AQ100)/3</f>
        <v>1</v>
      </c>
      <c r="R100" s="402" t="s">
        <v>30</v>
      </c>
      <c r="S100" s="416" t="s">
        <v>1048</v>
      </c>
      <c r="T100" s="416" t="s">
        <v>1049</v>
      </c>
      <c r="U100" s="417">
        <v>44621</v>
      </c>
      <c r="V100" s="417">
        <v>44926</v>
      </c>
      <c r="W100" s="416" t="s">
        <v>277</v>
      </c>
      <c r="X100" s="410" t="s">
        <v>635</v>
      </c>
      <c r="Y100" s="401">
        <v>0</v>
      </c>
      <c r="Z100" s="418"/>
      <c r="AA100" s="416"/>
      <c r="AB100" s="418"/>
      <c r="AC100" s="418"/>
      <c r="AD100" s="410" t="s">
        <v>1048</v>
      </c>
      <c r="AE100" s="407">
        <v>1</v>
      </c>
      <c r="AF100" s="498">
        <v>1</v>
      </c>
      <c r="AG100" s="407">
        <f t="shared" si="5"/>
        <v>1</v>
      </c>
      <c r="AH100" s="532" t="s">
        <v>1050</v>
      </c>
      <c r="AI100" s="82" t="s">
        <v>745</v>
      </c>
      <c r="AJ100" s="410" t="s">
        <v>1048</v>
      </c>
      <c r="AK100" s="407">
        <v>1</v>
      </c>
      <c r="AL100" s="416"/>
      <c r="AM100" s="416"/>
      <c r="AN100" s="416"/>
      <c r="AO100" s="416"/>
      <c r="AP100" s="410" t="s">
        <v>1048</v>
      </c>
      <c r="AQ100" s="486">
        <v>1</v>
      </c>
      <c r="AR100" s="111"/>
      <c r="AS100" s="82"/>
      <c r="AT100" s="82"/>
      <c r="AU100" s="82"/>
      <c r="AV100" s="87"/>
      <c r="AW100" s="89"/>
      <c r="AX100" s="89"/>
      <c r="AY100" s="89"/>
      <c r="AZ100" s="89"/>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row>
    <row r="101" spans="1:81" s="91" customFormat="1" hidden="1" x14ac:dyDescent="0.2">
      <c r="A101" s="87"/>
      <c r="B101" s="442" t="s">
        <v>209</v>
      </c>
      <c r="C101" s="402" t="s">
        <v>48</v>
      </c>
      <c r="D101" s="416" t="s">
        <v>174</v>
      </c>
      <c r="E101" s="402" t="s">
        <v>670</v>
      </c>
      <c r="F101" s="416" t="s">
        <v>717</v>
      </c>
      <c r="G101" s="416" t="s">
        <v>68</v>
      </c>
      <c r="H101" s="416" t="s">
        <v>221</v>
      </c>
      <c r="I101" s="416" t="s">
        <v>25</v>
      </c>
      <c r="J101" s="416" t="s">
        <v>128</v>
      </c>
      <c r="K101" s="416" t="s">
        <v>128</v>
      </c>
      <c r="L101" s="416" t="s">
        <v>215</v>
      </c>
      <c r="M101" s="416" t="s">
        <v>161</v>
      </c>
      <c r="N101" s="401">
        <v>87</v>
      </c>
      <c r="O101" s="416" t="s">
        <v>1051</v>
      </c>
      <c r="P101" s="407">
        <v>1</v>
      </c>
      <c r="Q101" s="29">
        <f>(+Y101+AE101+AK101+AQ101)/2</f>
        <v>1</v>
      </c>
      <c r="R101" s="402" t="s">
        <v>30</v>
      </c>
      <c r="S101" s="416" t="s">
        <v>1052</v>
      </c>
      <c r="T101" s="416" t="s">
        <v>1053</v>
      </c>
      <c r="U101" s="417">
        <v>44743</v>
      </c>
      <c r="V101" s="417">
        <v>44926</v>
      </c>
      <c r="W101" s="416" t="s">
        <v>277</v>
      </c>
      <c r="X101" s="410" t="s">
        <v>635</v>
      </c>
      <c r="Y101" s="401">
        <v>0</v>
      </c>
      <c r="Z101" s="418"/>
      <c r="AA101" s="416"/>
      <c r="AB101" s="418"/>
      <c r="AC101" s="418"/>
      <c r="AD101" s="410" t="s">
        <v>635</v>
      </c>
      <c r="AE101" s="401">
        <v>0</v>
      </c>
      <c r="AF101" s="76"/>
      <c r="AG101" s="406" t="e">
        <f t="shared" si="5"/>
        <v>#DIV/0!</v>
      </c>
      <c r="AH101" s="82"/>
      <c r="AI101" s="416"/>
      <c r="AJ101" s="410" t="s">
        <v>1052</v>
      </c>
      <c r="AK101" s="407">
        <v>1</v>
      </c>
      <c r="AL101" s="416"/>
      <c r="AM101" s="416"/>
      <c r="AN101" s="416"/>
      <c r="AO101" s="416"/>
      <c r="AP101" s="410" t="s">
        <v>1052</v>
      </c>
      <c r="AQ101" s="486">
        <v>1</v>
      </c>
      <c r="AR101" s="111"/>
      <c r="AS101" s="82"/>
      <c r="AT101" s="82"/>
      <c r="AU101" s="82"/>
      <c r="AV101" s="87"/>
      <c r="AW101" s="89"/>
      <c r="AX101" s="89"/>
      <c r="AY101" s="89"/>
      <c r="AZ101" s="89"/>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row>
    <row r="102" spans="1:81" s="91" customFormat="1" hidden="1" x14ac:dyDescent="0.2">
      <c r="A102" s="87"/>
      <c r="B102" s="440" t="s">
        <v>209</v>
      </c>
      <c r="C102" s="402" t="s">
        <v>18</v>
      </c>
      <c r="D102" s="402" t="s">
        <v>134</v>
      </c>
      <c r="E102" s="402" t="s">
        <v>50</v>
      </c>
      <c r="F102" s="402" t="s">
        <v>1054</v>
      </c>
      <c r="G102" s="413" t="s">
        <v>81</v>
      </c>
      <c r="H102" s="413" t="s">
        <v>105</v>
      </c>
      <c r="I102" s="413" t="s">
        <v>25</v>
      </c>
      <c r="J102" s="413" t="s">
        <v>138</v>
      </c>
      <c r="K102" s="413" t="s">
        <v>360</v>
      </c>
      <c r="L102" s="413" t="s">
        <v>215</v>
      </c>
      <c r="M102" s="413" t="s">
        <v>225</v>
      </c>
      <c r="N102" s="401">
        <v>88</v>
      </c>
      <c r="O102" s="413" t="s">
        <v>1055</v>
      </c>
      <c r="P102" s="418">
        <v>1</v>
      </c>
      <c r="Q102" s="401">
        <f>+Y102+AE102+AK102+AQ102</f>
        <v>1</v>
      </c>
      <c r="R102" s="413" t="s">
        <v>45</v>
      </c>
      <c r="S102" s="413" t="s">
        <v>1056</v>
      </c>
      <c r="T102" s="413" t="s">
        <v>1057</v>
      </c>
      <c r="U102" s="415">
        <v>44562</v>
      </c>
      <c r="V102" s="415">
        <v>44926</v>
      </c>
      <c r="W102" s="413" t="s">
        <v>121</v>
      </c>
      <c r="X102" s="413" t="s">
        <v>1058</v>
      </c>
      <c r="Y102" s="418">
        <v>1</v>
      </c>
      <c r="Z102" s="418">
        <v>1</v>
      </c>
      <c r="AA102" s="406">
        <f t="shared" ref="AA102:AA107" si="6">(Z102/Y102)</f>
        <v>1</v>
      </c>
      <c r="AB102" s="455" t="s">
        <v>1059</v>
      </c>
      <c r="AC102" s="424" t="s">
        <v>647</v>
      </c>
      <c r="AD102" s="413" t="s">
        <v>635</v>
      </c>
      <c r="AE102" s="418">
        <v>0</v>
      </c>
      <c r="AF102" s="76"/>
      <c r="AG102" s="406" t="e">
        <f t="shared" si="5"/>
        <v>#DIV/0!</v>
      </c>
      <c r="AH102" s="82"/>
      <c r="AI102" s="416"/>
      <c r="AJ102" s="402" t="s">
        <v>635</v>
      </c>
      <c r="AK102" s="418">
        <v>0</v>
      </c>
      <c r="AL102" s="416"/>
      <c r="AM102" s="416"/>
      <c r="AN102" s="416"/>
      <c r="AO102" s="416"/>
      <c r="AP102" s="413" t="s">
        <v>635</v>
      </c>
      <c r="AQ102" s="431">
        <v>0</v>
      </c>
      <c r="AR102" s="111"/>
      <c r="AS102" s="82"/>
      <c r="AT102" s="82"/>
      <c r="AU102" s="82"/>
      <c r="AV102" s="87"/>
      <c r="AW102" s="89"/>
      <c r="AX102" s="89"/>
      <c r="AY102" s="89"/>
      <c r="AZ102" s="89"/>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row>
    <row r="103" spans="1:81" s="91" customFormat="1" x14ac:dyDescent="0.2">
      <c r="A103" s="87"/>
      <c r="B103" s="440" t="s">
        <v>209</v>
      </c>
      <c r="C103" s="402" t="s">
        <v>18</v>
      </c>
      <c r="D103" s="402" t="s">
        <v>134</v>
      </c>
      <c r="E103" s="402" t="s">
        <v>50</v>
      </c>
      <c r="F103" s="402" t="s">
        <v>165</v>
      </c>
      <c r="G103" s="413" t="s">
        <v>93</v>
      </c>
      <c r="H103" s="413" t="s">
        <v>137</v>
      </c>
      <c r="I103" s="413" t="s">
        <v>25</v>
      </c>
      <c r="J103" s="413" t="s">
        <v>138</v>
      </c>
      <c r="K103" s="413" t="s">
        <v>362</v>
      </c>
      <c r="L103" s="413" t="s">
        <v>252</v>
      </c>
      <c r="M103" s="413" t="s">
        <v>225</v>
      </c>
      <c r="N103" s="401">
        <v>89</v>
      </c>
      <c r="O103" s="413" t="s">
        <v>1060</v>
      </c>
      <c r="P103" s="414">
        <v>1</v>
      </c>
      <c r="Q103" s="407">
        <f>(+Y103+AE103+AK103+AQ103)/4</f>
        <v>1</v>
      </c>
      <c r="R103" s="413" t="s">
        <v>30</v>
      </c>
      <c r="S103" s="413" t="s">
        <v>1061</v>
      </c>
      <c r="T103" s="413" t="s">
        <v>706</v>
      </c>
      <c r="U103" s="415">
        <v>44562</v>
      </c>
      <c r="V103" s="415">
        <v>44592</v>
      </c>
      <c r="W103" s="413" t="s">
        <v>121</v>
      </c>
      <c r="X103" s="413" t="s">
        <v>707</v>
      </c>
      <c r="Y103" s="414">
        <v>1</v>
      </c>
      <c r="Z103" s="414">
        <v>1</v>
      </c>
      <c r="AA103" s="406">
        <f t="shared" si="6"/>
        <v>1</v>
      </c>
      <c r="AB103" s="455" t="s">
        <v>1062</v>
      </c>
      <c r="AC103" s="424" t="s">
        <v>647</v>
      </c>
      <c r="AD103" s="413" t="s">
        <v>707</v>
      </c>
      <c r="AE103" s="414">
        <v>1</v>
      </c>
      <c r="AF103" s="498">
        <v>1</v>
      </c>
      <c r="AG103" s="407">
        <f t="shared" si="5"/>
        <v>1</v>
      </c>
      <c r="AH103" s="539" t="s">
        <v>1063</v>
      </c>
      <c r="AI103" s="75" t="s">
        <v>647</v>
      </c>
      <c r="AJ103" s="413" t="s">
        <v>707</v>
      </c>
      <c r="AK103" s="414">
        <v>1</v>
      </c>
      <c r="AL103" s="416"/>
      <c r="AM103" s="416"/>
      <c r="AN103" s="416"/>
      <c r="AO103" s="416"/>
      <c r="AP103" s="413" t="s">
        <v>707</v>
      </c>
      <c r="AQ103" s="488">
        <v>1</v>
      </c>
      <c r="AR103" s="111"/>
      <c r="AS103" s="82"/>
      <c r="AT103" s="82"/>
      <c r="AU103" s="82"/>
      <c r="AV103" s="87"/>
      <c r="AW103" s="89"/>
      <c r="AX103" s="89"/>
      <c r="AY103" s="89"/>
      <c r="AZ103" s="89"/>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row>
    <row r="104" spans="1:81" s="91" customFormat="1" x14ac:dyDescent="0.2">
      <c r="A104" s="74"/>
      <c r="B104" s="440" t="s">
        <v>320</v>
      </c>
      <c r="C104" s="402" t="s">
        <v>48</v>
      </c>
      <c r="D104" s="402" t="s">
        <v>174</v>
      </c>
      <c r="E104" s="402" t="s">
        <v>670</v>
      </c>
      <c r="F104" s="402" t="s">
        <v>1064</v>
      </c>
      <c r="G104" s="402" t="s">
        <v>186</v>
      </c>
      <c r="H104" s="402" t="s">
        <v>813</v>
      </c>
      <c r="I104" s="402" t="s">
        <v>25</v>
      </c>
      <c r="J104" s="402" t="s">
        <v>106</v>
      </c>
      <c r="K104" s="402" t="s">
        <v>328</v>
      </c>
      <c r="L104" s="402" t="s">
        <v>252</v>
      </c>
      <c r="M104" s="402" t="s">
        <v>225</v>
      </c>
      <c r="N104" s="401">
        <v>90</v>
      </c>
      <c r="O104" s="402" t="s">
        <v>1065</v>
      </c>
      <c r="P104" s="401">
        <v>4</v>
      </c>
      <c r="Q104" s="401">
        <f>+Y104+AE104+AK104+AQ104</f>
        <v>4</v>
      </c>
      <c r="R104" s="402" t="s">
        <v>45</v>
      </c>
      <c r="S104" s="402" t="s">
        <v>1066</v>
      </c>
      <c r="T104" s="402" t="s">
        <v>1067</v>
      </c>
      <c r="U104" s="403">
        <v>44562</v>
      </c>
      <c r="V104" s="402" t="s">
        <v>634</v>
      </c>
      <c r="W104" s="402" t="s">
        <v>172</v>
      </c>
      <c r="X104" s="402" t="s">
        <v>1068</v>
      </c>
      <c r="Y104" s="401">
        <v>1</v>
      </c>
      <c r="Z104" s="401">
        <v>1</v>
      </c>
      <c r="AA104" s="406">
        <f t="shared" si="6"/>
        <v>1</v>
      </c>
      <c r="AB104" s="527" t="s">
        <v>1069</v>
      </c>
      <c r="AC104" s="424" t="s">
        <v>647</v>
      </c>
      <c r="AD104" s="402" t="s">
        <v>1070</v>
      </c>
      <c r="AE104" s="401">
        <v>1</v>
      </c>
      <c r="AF104" s="76">
        <v>1</v>
      </c>
      <c r="AG104" s="407">
        <f t="shared" si="5"/>
        <v>1</v>
      </c>
      <c r="AH104" s="539" t="s">
        <v>1071</v>
      </c>
      <c r="AI104" s="75" t="s">
        <v>647</v>
      </c>
      <c r="AJ104" s="402" t="s">
        <v>1072</v>
      </c>
      <c r="AK104" s="401">
        <v>1</v>
      </c>
      <c r="AL104" s="402" t="s">
        <v>639</v>
      </c>
      <c r="AM104" s="402" t="s">
        <v>639</v>
      </c>
      <c r="AN104" s="402" t="s">
        <v>639</v>
      </c>
      <c r="AO104" s="402" t="s">
        <v>639</v>
      </c>
      <c r="AP104" s="402" t="s">
        <v>1073</v>
      </c>
      <c r="AQ104" s="430">
        <v>1</v>
      </c>
      <c r="AR104" s="108" t="s">
        <v>639</v>
      </c>
      <c r="AS104" s="75" t="s">
        <v>639</v>
      </c>
      <c r="AT104" s="75" t="s">
        <v>639</v>
      </c>
      <c r="AU104" s="75" t="s">
        <v>639</v>
      </c>
      <c r="AV104" s="74"/>
      <c r="AW104" s="80" t="s">
        <v>639</v>
      </c>
      <c r="AX104" s="80" t="s">
        <v>639</v>
      </c>
      <c r="AY104" s="80" t="s">
        <v>639</v>
      </c>
      <c r="AZ104" s="80" t="s">
        <v>639</v>
      </c>
      <c r="BA104" s="74"/>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row>
    <row r="105" spans="1:81" s="91" customFormat="1" x14ac:dyDescent="0.2">
      <c r="A105" s="83"/>
      <c r="B105" s="440" t="s">
        <v>320</v>
      </c>
      <c r="C105" s="402" t="s">
        <v>48</v>
      </c>
      <c r="D105" s="402" t="s">
        <v>174</v>
      </c>
      <c r="E105" s="402" t="s">
        <v>670</v>
      </c>
      <c r="F105" s="402" t="s">
        <v>1074</v>
      </c>
      <c r="G105" s="402" t="s">
        <v>229</v>
      </c>
      <c r="H105" s="402" t="s">
        <v>813</v>
      </c>
      <c r="I105" s="402" t="s">
        <v>25</v>
      </c>
      <c r="J105" s="402" t="s">
        <v>106</v>
      </c>
      <c r="K105" s="402" t="s">
        <v>328</v>
      </c>
      <c r="L105" s="402" t="s">
        <v>257</v>
      </c>
      <c r="M105" s="402" t="s">
        <v>225</v>
      </c>
      <c r="N105" s="401">
        <v>91</v>
      </c>
      <c r="O105" s="402" t="s">
        <v>1075</v>
      </c>
      <c r="P105" s="407">
        <v>1</v>
      </c>
      <c r="Q105" s="407">
        <f>(+Y105+AE105+AK105+AQ105)/4</f>
        <v>1</v>
      </c>
      <c r="R105" s="402" t="s">
        <v>30</v>
      </c>
      <c r="S105" s="402" t="s">
        <v>1076</v>
      </c>
      <c r="T105" s="402" t="s">
        <v>1077</v>
      </c>
      <c r="U105" s="403">
        <v>44562</v>
      </c>
      <c r="V105" s="402" t="s">
        <v>634</v>
      </c>
      <c r="W105" s="402" t="s">
        <v>172</v>
      </c>
      <c r="X105" s="402" t="s">
        <v>1078</v>
      </c>
      <c r="Y105" s="407">
        <v>1</v>
      </c>
      <c r="Z105" s="407">
        <v>1</v>
      </c>
      <c r="AA105" s="406">
        <f t="shared" si="6"/>
        <v>1</v>
      </c>
      <c r="AB105" s="527" t="s">
        <v>1079</v>
      </c>
      <c r="AC105" s="424" t="s">
        <v>647</v>
      </c>
      <c r="AD105" s="402" t="s">
        <v>1080</v>
      </c>
      <c r="AE105" s="407">
        <v>1</v>
      </c>
      <c r="AF105" s="498">
        <v>1</v>
      </c>
      <c r="AG105" s="407">
        <f t="shared" si="5"/>
        <v>1</v>
      </c>
      <c r="AH105" s="528" t="s">
        <v>1081</v>
      </c>
      <c r="AI105" s="75" t="s">
        <v>647</v>
      </c>
      <c r="AJ105" s="402" t="s">
        <v>1082</v>
      </c>
      <c r="AK105" s="407">
        <v>1</v>
      </c>
      <c r="AL105" s="402" t="s">
        <v>639</v>
      </c>
      <c r="AM105" s="402" t="s">
        <v>639</v>
      </c>
      <c r="AN105" s="402" t="s">
        <v>639</v>
      </c>
      <c r="AO105" s="402" t="s">
        <v>639</v>
      </c>
      <c r="AP105" s="402" t="s">
        <v>1083</v>
      </c>
      <c r="AQ105" s="486">
        <v>1</v>
      </c>
      <c r="AR105" s="108" t="s">
        <v>639</v>
      </c>
      <c r="AS105" s="75" t="s">
        <v>639</v>
      </c>
      <c r="AT105" s="75" t="s">
        <v>639</v>
      </c>
      <c r="AU105" s="75" t="s">
        <v>639</v>
      </c>
      <c r="AV105" s="83"/>
      <c r="AW105" s="84" t="s">
        <v>639</v>
      </c>
      <c r="AX105" s="84" t="s">
        <v>639</v>
      </c>
      <c r="AY105" s="84" t="s">
        <v>639</v>
      </c>
      <c r="AZ105" s="84" t="s">
        <v>639</v>
      </c>
      <c r="BA105" s="83"/>
      <c r="BB105" s="79"/>
      <c r="BC105" s="79"/>
      <c r="BD105" s="79"/>
      <c r="BE105" s="79"/>
      <c r="BF105" s="79"/>
      <c r="BG105" s="79"/>
      <c r="BH105" s="79"/>
      <c r="BI105" s="79"/>
      <c r="BJ105" s="79"/>
      <c r="BK105" s="79"/>
      <c r="BL105" s="79"/>
      <c r="BM105" s="79"/>
      <c r="BN105" s="79"/>
      <c r="BO105" s="79"/>
      <c r="BP105" s="79"/>
      <c r="BQ105" s="79"/>
      <c r="BR105" s="79"/>
      <c r="BS105" s="79"/>
      <c r="BT105" s="79"/>
      <c r="BU105" s="79"/>
      <c r="BV105" s="79"/>
      <c r="BW105" s="79"/>
      <c r="BX105" s="79"/>
      <c r="BY105" s="79"/>
      <c r="BZ105" s="79"/>
      <c r="CA105" s="79"/>
      <c r="CB105" s="79"/>
      <c r="CC105" s="79"/>
    </row>
    <row r="106" spans="1:81" s="91" customFormat="1" x14ac:dyDescent="0.2">
      <c r="A106" s="83"/>
      <c r="B106" s="440" t="s">
        <v>320</v>
      </c>
      <c r="C106" s="402" t="s">
        <v>48</v>
      </c>
      <c r="D106" s="402" t="s">
        <v>174</v>
      </c>
      <c r="E106" s="402" t="s">
        <v>670</v>
      </c>
      <c r="F106" s="402" t="s">
        <v>1084</v>
      </c>
      <c r="G106" s="402" t="s">
        <v>146</v>
      </c>
      <c r="H106" s="402" t="s">
        <v>212</v>
      </c>
      <c r="I106" s="402" t="s">
        <v>25</v>
      </c>
      <c r="J106" s="402" t="s">
        <v>106</v>
      </c>
      <c r="K106" s="402" t="s">
        <v>325</v>
      </c>
      <c r="L106" s="402" t="s">
        <v>1085</v>
      </c>
      <c r="M106" s="402" t="s">
        <v>233</v>
      </c>
      <c r="N106" s="401">
        <v>92</v>
      </c>
      <c r="O106" s="402" t="s">
        <v>1086</v>
      </c>
      <c r="P106" s="401">
        <v>4</v>
      </c>
      <c r="Q106" s="401">
        <f>+Y106+AE106+AK106+AQ106</f>
        <v>4</v>
      </c>
      <c r="R106" s="402" t="s">
        <v>45</v>
      </c>
      <c r="S106" s="402" t="s">
        <v>1087</v>
      </c>
      <c r="T106" s="402" t="s">
        <v>1088</v>
      </c>
      <c r="U106" s="403">
        <v>44562</v>
      </c>
      <c r="V106" s="402" t="s">
        <v>634</v>
      </c>
      <c r="W106" s="402" t="s">
        <v>172</v>
      </c>
      <c r="X106" s="402" t="s">
        <v>1089</v>
      </c>
      <c r="Y106" s="401">
        <v>1</v>
      </c>
      <c r="Z106" s="401">
        <v>1</v>
      </c>
      <c r="AA106" s="406">
        <f t="shared" si="6"/>
        <v>1</v>
      </c>
      <c r="AB106" s="527" t="s">
        <v>1090</v>
      </c>
      <c r="AC106" s="424" t="s">
        <v>638</v>
      </c>
      <c r="AD106" s="402" t="s">
        <v>1091</v>
      </c>
      <c r="AE106" s="401">
        <v>1</v>
      </c>
      <c r="AF106" s="76">
        <v>1</v>
      </c>
      <c r="AG106" s="407">
        <f t="shared" si="5"/>
        <v>1</v>
      </c>
      <c r="AH106" s="526" t="s">
        <v>1092</v>
      </c>
      <c r="AI106" s="75" t="s">
        <v>647</v>
      </c>
      <c r="AJ106" s="402" t="s">
        <v>1093</v>
      </c>
      <c r="AK106" s="401">
        <v>1</v>
      </c>
      <c r="AL106" s="402" t="s">
        <v>639</v>
      </c>
      <c r="AM106" s="402" t="s">
        <v>639</v>
      </c>
      <c r="AN106" s="402" t="s">
        <v>639</v>
      </c>
      <c r="AO106" s="402" t="s">
        <v>639</v>
      </c>
      <c r="AP106" s="402" t="s">
        <v>1094</v>
      </c>
      <c r="AQ106" s="430">
        <v>1</v>
      </c>
      <c r="AR106" s="108" t="s">
        <v>639</v>
      </c>
      <c r="AS106" s="75" t="s">
        <v>639</v>
      </c>
      <c r="AT106" s="75" t="s">
        <v>639</v>
      </c>
      <c r="AU106" s="75" t="s">
        <v>639</v>
      </c>
      <c r="AV106" s="83" t="s">
        <v>639</v>
      </c>
      <c r="AW106" s="84" t="s">
        <v>639</v>
      </c>
      <c r="AX106" s="84" t="s">
        <v>639</v>
      </c>
      <c r="AY106" s="84" t="s">
        <v>639</v>
      </c>
      <c r="AZ106" s="84" t="s">
        <v>639</v>
      </c>
      <c r="BA106" s="83"/>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c r="CB106" s="79"/>
      <c r="CC106" s="79"/>
    </row>
    <row r="107" spans="1:81" s="91" customFormat="1" x14ac:dyDescent="0.2">
      <c r="A107" s="83"/>
      <c r="B107" s="440" t="s">
        <v>320</v>
      </c>
      <c r="C107" s="402" t="s">
        <v>48</v>
      </c>
      <c r="D107" s="402" t="s">
        <v>174</v>
      </c>
      <c r="E107" s="402" t="s">
        <v>670</v>
      </c>
      <c r="F107" s="402" t="s">
        <v>1095</v>
      </c>
      <c r="G107" s="402" t="s">
        <v>678</v>
      </c>
      <c r="H107" s="402" t="s">
        <v>679</v>
      </c>
      <c r="I107" s="402" t="s">
        <v>25</v>
      </c>
      <c r="J107" s="402" t="s">
        <v>106</v>
      </c>
      <c r="K107" s="402" t="s">
        <v>325</v>
      </c>
      <c r="L107" s="402" t="s">
        <v>257</v>
      </c>
      <c r="M107" s="402" t="s">
        <v>225</v>
      </c>
      <c r="N107" s="401">
        <v>93</v>
      </c>
      <c r="O107" s="402" t="s">
        <v>1096</v>
      </c>
      <c r="P107" s="407">
        <v>1</v>
      </c>
      <c r="Q107" s="407">
        <f>(+Y107+AE107+AK107+AQ107)/4</f>
        <v>1</v>
      </c>
      <c r="R107" s="402" t="s">
        <v>30</v>
      </c>
      <c r="S107" s="402" t="s">
        <v>1097</v>
      </c>
      <c r="T107" s="402" t="s">
        <v>1098</v>
      </c>
      <c r="U107" s="403">
        <v>44562</v>
      </c>
      <c r="V107" s="402" t="s">
        <v>634</v>
      </c>
      <c r="W107" s="402" t="s">
        <v>172</v>
      </c>
      <c r="X107" s="402" t="s">
        <v>1099</v>
      </c>
      <c r="Y107" s="407">
        <v>1</v>
      </c>
      <c r="Z107" s="407">
        <v>1</v>
      </c>
      <c r="AA107" s="406">
        <f t="shared" si="6"/>
        <v>1</v>
      </c>
      <c r="AB107" s="527" t="s">
        <v>1100</v>
      </c>
      <c r="AC107" s="424" t="s">
        <v>647</v>
      </c>
      <c r="AD107" s="402" t="s">
        <v>1099</v>
      </c>
      <c r="AE107" s="407">
        <v>1</v>
      </c>
      <c r="AF107" s="498">
        <v>1</v>
      </c>
      <c r="AG107" s="407">
        <f t="shared" si="5"/>
        <v>1</v>
      </c>
      <c r="AH107" s="528" t="s">
        <v>1101</v>
      </c>
      <c r="AI107" s="75" t="s">
        <v>647</v>
      </c>
      <c r="AJ107" s="402" t="s">
        <v>1099</v>
      </c>
      <c r="AK107" s="407">
        <v>1</v>
      </c>
      <c r="AL107" s="402" t="s">
        <v>639</v>
      </c>
      <c r="AM107" s="402" t="s">
        <v>639</v>
      </c>
      <c r="AN107" s="402" t="s">
        <v>639</v>
      </c>
      <c r="AO107" s="402" t="s">
        <v>639</v>
      </c>
      <c r="AP107" s="402" t="s">
        <v>1099</v>
      </c>
      <c r="AQ107" s="486">
        <v>1</v>
      </c>
      <c r="AR107" s="108" t="s">
        <v>639</v>
      </c>
      <c r="AS107" s="75" t="s">
        <v>639</v>
      </c>
      <c r="AT107" s="75" t="s">
        <v>639</v>
      </c>
      <c r="AU107" s="75" t="s">
        <v>639</v>
      </c>
      <c r="AV107" s="83"/>
      <c r="AW107" s="84" t="s">
        <v>639</v>
      </c>
      <c r="AX107" s="84" t="s">
        <v>639</v>
      </c>
      <c r="AY107" s="84" t="s">
        <v>639</v>
      </c>
      <c r="AZ107" s="84" t="s">
        <v>639</v>
      </c>
      <c r="BA107" s="83"/>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row>
    <row r="108" spans="1:81" s="91" customFormat="1" x14ac:dyDescent="0.2">
      <c r="A108" s="83"/>
      <c r="B108" s="440" t="s">
        <v>320</v>
      </c>
      <c r="C108" s="402" t="s">
        <v>48</v>
      </c>
      <c r="D108" s="402" t="s">
        <v>174</v>
      </c>
      <c r="E108" s="402" t="s">
        <v>50</v>
      </c>
      <c r="F108" s="402" t="s">
        <v>1102</v>
      </c>
      <c r="G108" s="402" t="s">
        <v>93</v>
      </c>
      <c r="H108" s="402" t="s">
        <v>69</v>
      </c>
      <c r="I108" s="402" t="s">
        <v>25</v>
      </c>
      <c r="J108" s="402" t="s">
        <v>106</v>
      </c>
      <c r="K108" s="402" t="s">
        <v>331</v>
      </c>
      <c r="L108" s="402" t="s">
        <v>257</v>
      </c>
      <c r="M108" s="402" t="s">
        <v>225</v>
      </c>
      <c r="N108" s="401">
        <v>94</v>
      </c>
      <c r="O108" s="402" t="s">
        <v>1103</v>
      </c>
      <c r="P108" s="401">
        <v>3</v>
      </c>
      <c r="Q108" s="401">
        <f>+Y108+AE108+AK108+AQ108</f>
        <v>3</v>
      </c>
      <c r="R108" s="402" t="s">
        <v>1104</v>
      </c>
      <c r="S108" s="402" t="s">
        <v>1105</v>
      </c>
      <c r="T108" s="402" t="s">
        <v>1106</v>
      </c>
      <c r="U108" s="403">
        <v>44562</v>
      </c>
      <c r="V108" s="402" t="s">
        <v>634</v>
      </c>
      <c r="W108" s="402" t="s">
        <v>172</v>
      </c>
      <c r="X108" s="416" t="s">
        <v>635</v>
      </c>
      <c r="Y108" s="401">
        <v>0</v>
      </c>
      <c r="Z108" s="401">
        <v>1</v>
      </c>
      <c r="AA108" s="402" t="s">
        <v>639</v>
      </c>
      <c r="AB108" s="436" t="s">
        <v>1107</v>
      </c>
      <c r="AC108" s="401" t="s">
        <v>639</v>
      </c>
      <c r="AD108" s="402" t="s">
        <v>1108</v>
      </c>
      <c r="AE108" s="401">
        <v>1</v>
      </c>
      <c r="AF108" s="76">
        <v>1</v>
      </c>
      <c r="AG108" s="407">
        <f t="shared" si="5"/>
        <v>1</v>
      </c>
      <c r="AH108" s="526" t="s">
        <v>1109</v>
      </c>
      <c r="AI108" s="75" t="s">
        <v>647</v>
      </c>
      <c r="AJ108" s="402" t="s">
        <v>635</v>
      </c>
      <c r="AK108" s="401">
        <v>0</v>
      </c>
      <c r="AL108" s="402" t="s">
        <v>639</v>
      </c>
      <c r="AM108" s="402" t="s">
        <v>639</v>
      </c>
      <c r="AN108" s="402" t="s">
        <v>639</v>
      </c>
      <c r="AO108" s="402" t="s">
        <v>639</v>
      </c>
      <c r="AP108" s="402" t="s">
        <v>1108</v>
      </c>
      <c r="AQ108" s="430">
        <v>2</v>
      </c>
      <c r="AR108" s="108" t="s">
        <v>639</v>
      </c>
      <c r="AS108" s="75" t="s">
        <v>639</v>
      </c>
      <c r="AT108" s="75" t="s">
        <v>639</v>
      </c>
      <c r="AU108" s="75" t="s">
        <v>639</v>
      </c>
      <c r="AV108" s="83"/>
      <c r="AW108" s="84" t="s">
        <v>639</v>
      </c>
      <c r="AX108" s="84" t="s">
        <v>639</v>
      </c>
      <c r="AY108" s="84" t="s">
        <v>639</v>
      </c>
      <c r="AZ108" s="84" t="s">
        <v>639</v>
      </c>
      <c r="BA108" s="83"/>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row>
    <row r="109" spans="1:81" s="127" customFormat="1" x14ac:dyDescent="0.2">
      <c r="A109" s="125"/>
      <c r="B109" s="457" t="s">
        <v>320</v>
      </c>
      <c r="C109" s="424" t="s">
        <v>48</v>
      </c>
      <c r="D109" s="424" t="s">
        <v>174</v>
      </c>
      <c r="E109" s="424" t="s">
        <v>670</v>
      </c>
      <c r="F109" s="424" t="s">
        <v>1095</v>
      </c>
      <c r="G109" s="424" t="s">
        <v>211</v>
      </c>
      <c r="H109" s="424" t="s">
        <v>212</v>
      </c>
      <c r="I109" s="424" t="s">
        <v>25</v>
      </c>
      <c r="J109" s="424" t="s">
        <v>106</v>
      </c>
      <c r="K109" s="424" t="s">
        <v>318</v>
      </c>
      <c r="L109" s="424" t="s">
        <v>257</v>
      </c>
      <c r="M109" s="424" t="s">
        <v>225</v>
      </c>
      <c r="N109" s="451">
        <v>95</v>
      </c>
      <c r="O109" s="424" t="s">
        <v>1110</v>
      </c>
      <c r="P109" s="445">
        <v>1</v>
      </c>
      <c r="Q109" s="407">
        <f>(+Y109+AE109+AK109+AQ109)/4</f>
        <v>1</v>
      </c>
      <c r="R109" s="424" t="s">
        <v>30</v>
      </c>
      <c r="S109" s="424" t="s">
        <v>1111</v>
      </c>
      <c r="T109" s="402" t="s">
        <v>1112</v>
      </c>
      <c r="U109" s="458">
        <v>44562</v>
      </c>
      <c r="V109" s="424" t="s">
        <v>634</v>
      </c>
      <c r="W109" s="424" t="s">
        <v>172</v>
      </c>
      <c r="X109" s="424" t="s">
        <v>1113</v>
      </c>
      <c r="Y109" s="407">
        <v>1</v>
      </c>
      <c r="Z109" s="406">
        <v>0.99250000000000005</v>
      </c>
      <c r="AA109" s="446">
        <f t="shared" ref="AA109:AA114" si="7">(Z109/Y109)</f>
        <v>0.99250000000000005</v>
      </c>
      <c r="AB109" s="454" t="s">
        <v>1114</v>
      </c>
      <c r="AC109" s="424" t="s">
        <v>647</v>
      </c>
      <c r="AD109" s="424" t="s">
        <v>1115</v>
      </c>
      <c r="AE109" s="445">
        <v>1</v>
      </c>
      <c r="AF109" s="498">
        <v>1</v>
      </c>
      <c r="AG109" s="407">
        <f t="shared" si="5"/>
        <v>1</v>
      </c>
      <c r="AH109" s="526" t="s">
        <v>1116</v>
      </c>
      <c r="AI109" s="75" t="s">
        <v>647</v>
      </c>
      <c r="AJ109" s="424" t="s">
        <v>1117</v>
      </c>
      <c r="AK109" s="445">
        <v>1</v>
      </c>
      <c r="AL109" s="402" t="s">
        <v>639</v>
      </c>
      <c r="AM109" s="402" t="s">
        <v>639</v>
      </c>
      <c r="AN109" s="402" t="s">
        <v>639</v>
      </c>
      <c r="AO109" s="402" t="s">
        <v>639</v>
      </c>
      <c r="AP109" s="424" t="s">
        <v>1118</v>
      </c>
      <c r="AQ109" s="490">
        <v>1</v>
      </c>
      <c r="AR109" s="108" t="s">
        <v>639</v>
      </c>
      <c r="AS109" s="75" t="s">
        <v>639</v>
      </c>
      <c r="AT109" s="75" t="s">
        <v>639</v>
      </c>
      <c r="AU109" s="75" t="s">
        <v>639</v>
      </c>
      <c r="AV109" s="125"/>
      <c r="AW109" s="84" t="s">
        <v>639</v>
      </c>
      <c r="AX109" s="84" t="s">
        <v>639</v>
      </c>
      <c r="AY109" s="84" t="s">
        <v>639</v>
      </c>
      <c r="AZ109" s="84" t="s">
        <v>639</v>
      </c>
      <c r="BA109" s="125"/>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row>
    <row r="110" spans="1:81" s="79" customFormat="1" x14ac:dyDescent="0.2">
      <c r="A110" s="83"/>
      <c r="B110" s="440" t="s">
        <v>320</v>
      </c>
      <c r="C110" s="402" t="s">
        <v>48</v>
      </c>
      <c r="D110" s="402" t="s">
        <v>174</v>
      </c>
      <c r="E110" s="402" t="s">
        <v>91</v>
      </c>
      <c r="F110" s="402" t="s">
        <v>1119</v>
      </c>
      <c r="G110" s="402" t="s">
        <v>68</v>
      </c>
      <c r="H110" s="402" t="s">
        <v>212</v>
      </c>
      <c r="I110" s="402" t="s">
        <v>25</v>
      </c>
      <c r="J110" s="402" t="s">
        <v>106</v>
      </c>
      <c r="K110" s="402" t="s">
        <v>325</v>
      </c>
      <c r="L110" s="402" t="s">
        <v>215</v>
      </c>
      <c r="M110" s="402" t="s">
        <v>225</v>
      </c>
      <c r="N110" s="401">
        <v>96</v>
      </c>
      <c r="O110" s="402" t="s">
        <v>1120</v>
      </c>
      <c r="P110" s="401">
        <v>12</v>
      </c>
      <c r="Q110" s="401">
        <f>+Y110+AE110+AK110+AQ110</f>
        <v>12</v>
      </c>
      <c r="R110" s="402" t="s">
        <v>45</v>
      </c>
      <c r="S110" s="402" t="s">
        <v>1121</v>
      </c>
      <c r="T110" s="402" t="s">
        <v>1122</v>
      </c>
      <c r="U110" s="403">
        <v>44562</v>
      </c>
      <c r="V110" s="402" t="s">
        <v>634</v>
      </c>
      <c r="W110" s="402" t="s">
        <v>172</v>
      </c>
      <c r="X110" s="402" t="s">
        <v>1123</v>
      </c>
      <c r="Y110" s="401">
        <v>3</v>
      </c>
      <c r="Z110" s="401">
        <v>3</v>
      </c>
      <c r="AA110" s="406">
        <f t="shared" si="7"/>
        <v>1</v>
      </c>
      <c r="AB110" s="454" t="s">
        <v>1124</v>
      </c>
      <c r="AC110" s="424" t="s">
        <v>647</v>
      </c>
      <c r="AD110" s="402" t="s">
        <v>1125</v>
      </c>
      <c r="AE110" s="401">
        <v>3</v>
      </c>
      <c r="AF110" s="76">
        <v>3</v>
      </c>
      <c r="AG110" s="407">
        <f t="shared" si="5"/>
        <v>1</v>
      </c>
      <c r="AH110" s="499" t="s">
        <v>1126</v>
      </c>
      <c r="AI110" s="75" t="s">
        <v>647</v>
      </c>
      <c r="AJ110" s="402" t="s">
        <v>1127</v>
      </c>
      <c r="AK110" s="401">
        <v>3</v>
      </c>
      <c r="AL110" s="402" t="s">
        <v>639</v>
      </c>
      <c r="AM110" s="402" t="s">
        <v>639</v>
      </c>
      <c r="AN110" s="402" t="s">
        <v>639</v>
      </c>
      <c r="AO110" s="402" t="s">
        <v>639</v>
      </c>
      <c r="AP110" s="402" t="s">
        <v>1128</v>
      </c>
      <c r="AQ110" s="430">
        <v>3</v>
      </c>
      <c r="AR110" s="108" t="s">
        <v>639</v>
      </c>
      <c r="AS110" s="75" t="s">
        <v>639</v>
      </c>
      <c r="AT110" s="75" t="s">
        <v>639</v>
      </c>
      <c r="AU110" s="75" t="s">
        <v>639</v>
      </c>
      <c r="AV110" s="83"/>
      <c r="AW110" s="84" t="s">
        <v>639</v>
      </c>
      <c r="AX110" s="84" t="s">
        <v>639</v>
      </c>
      <c r="AY110" s="84" t="s">
        <v>639</v>
      </c>
      <c r="AZ110" s="84" t="s">
        <v>639</v>
      </c>
      <c r="BA110" s="83"/>
    </row>
    <row r="111" spans="1:81" s="87" customFormat="1" x14ac:dyDescent="0.2">
      <c r="A111" s="83"/>
      <c r="B111" s="440" t="s">
        <v>320</v>
      </c>
      <c r="C111" s="402" t="s">
        <v>48</v>
      </c>
      <c r="D111" s="402" t="s">
        <v>174</v>
      </c>
      <c r="E111" s="402" t="s">
        <v>670</v>
      </c>
      <c r="F111" s="402" t="s">
        <v>1129</v>
      </c>
      <c r="G111" s="402" t="s">
        <v>186</v>
      </c>
      <c r="H111" s="402" t="s">
        <v>212</v>
      </c>
      <c r="I111" s="402" t="s">
        <v>25</v>
      </c>
      <c r="J111" s="402" t="s">
        <v>106</v>
      </c>
      <c r="K111" s="402" t="s">
        <v>325</v>
      </c>
      <c r="L111" s="402" t="s">
        <v>257</v>
      </c>
      <c r="M111" s="402" t="s">
        <v>233</v>
      </c>
      <c r="N111" s="401">
        <v>97</v>
      </c>
      <c r="O111" s="402" t="s">
        <v>1130</v>
      </c>
      <c r="P111" s="401">
        <v>5</v>
      </c>
      <c r="Q111" s="401">
        <f>+Y111+AE111+AK111+AQ111</f>
        <v>5</v>
      </c>
      <c r="R111" s="402" t="s">
        <v>45</v>
      </c>
      <c r="S111" s="402" t="s">
        <v>1131</v>
      </c>
      <c r="T111" s="402" t="s">
        <v>1132</v>
      </c>
      <c r="U111" s="403">
        <v>44562</v>
      </c>
      <c r="V111" s="402" t="s">
        <v>634</v>
      </c>
      <c r="W111" s="402" t="s">
        <v>172</v>
      </c>
      <c r="X111" s="402" t="s">
        <v>1133</v>
      </c>
      <c r="Y111" s="401">
        <v>2</v>
      </c>
      <c r="Z111" s="401">
        <v>2</v>
      </c>
      <c r="AA111" s="406">
        <f t="shared" si="7"/>
        <v>1</v>
      </c>
      <c r="AB111" s="454" t="s">
        <v>1134</v>
      </c>
      <c r="AC111" s="424" t="s">
        <v>647</v>
      </c>
      <c r="AD111" s="402" t="s">
        <v>1135</v>
      </c>
      <c r="AE111" s="407">
        <v>1</v>
      </c>
      <c r="AF111" s="498">
        <v>1</v>
      </c>
      <c r="AG111" s="407">
        <f t="shared" ref="AG111:AG142" si="8">(AF111/AE111)</f>
        <v>1</v>
      </c>
      <c r="AH111" s="499" t="s">
        <v>1136</v>
      </c>
      <c r="AI111" s="75" t="s">
        <v>647</v>
      </c>
      <c r="AJ111" s="402" t="s">
        <v>1137</v>
      </c>
      <c r="AK111" s="401">
        <v>1</v>
      </c>
      <c r="AL111" s="402" t="s">
        <v>639</v>
      </c>
      <c r="AM111" s="402" t="s">
        <v>639</v>
      </c>
      <c r="AN111" s="402" t="s">
        <v>639</v>
      </c>
      <c r="AO111" s="402" t="s">
        <v>639</v>
      </c>
      <c r="AP111" s="402" t="s">
        <v>1138</v>
      </c>
      <c r="AQ111" s="430">
        <v>1</v>
      </c>
      <c r="AR111" s="108" t="s">
        <v>639</v>
      </c>
      <c r="AS111" s="75" t="s">
        <v>639</v>
      </c>
      <c r="AT111" s="75" t="s">
        <v>639</v>
      </c>
      <c r="AU111" s="75" t="s">
        <v>639</v>
      </c>
      <c r="AV111" s="83"/>
      <c r="AW111" s="84" t="s">
        <v>639</v>
      </c>
      <c r="AX111" s="84" t="s">
        <v>639</v>
      </c>
      <c r="AY111" s="84" t="s">
        <v>639</v>
      </c>
      <c r="AZ111" s="84" t="s">
        <v>639</v>
      </c>
      <c r="BA111" s="83"/>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row>
    <row r="112" spans="1:81" s="124" customFormat="1" x14ac:dyDescent="0.2">
      <c r="A112" s="125"/>
      <c r="B112" s="457" t="s">
        <v>320</v>
      </c>
      <c r="C112" s="424" t="s">
        <v>48</v>
      </c>
      <c r="D112" s="424" t="s">
        <v>174</v>
      </c>
      <c r="E112" s="424" t="s">
        <v>670</v>
      </c>
      <c r="F112" s="424" t="s">
        <v>1139</v>
      </c>
      <c r="G112" s="424" t="s">
        <v>186</v>
      </c>
      <c r="H112" s="424" t="s">
        <v>212</v>
      </c>
      <c r="I112" s="424" t="s">
        <v>25</v>
      </c>
      <c r="J112" s="424" t="s">
        <v>106</v>
      </c>
      <c r="K112" s="424" t="s">
        <v>325</v>
      </c>
      <c r="L112" s="424" t="s">
        <v>257</v>
      </c>
      <c r="M112" s="424" t="s">
        <v>225</v>
      </c>
      <c r="N112" s="451">
        <v>98</v>
      </c>
      <c r="O112" s="424" t="s">
        <v>1140</v>
      </c>
      <c r="P112" s="445">
        <v>1</v>
      </c>
      <c r="Q112" s="407">
        <f>(+Y112+AE112+AK112+AQ112)/4</f>
        <v>1</v>
      </c>
      <c r="R112" s="424" t="s">
        <v>30</v>
      </c>
      <c r="S112" s="424" t="s">
        <v>1141</v>
      </c>
      <c r="T112" s="402" t="s">
        <v>1142</v>
      </c>
      <c r="U112" s="458">
        <v>44562</v>
      </c>
      <c r="V112" s="424" t="s">
        <v>634</v>
      </c>
      <c r="W112" s="424" t="s">
        <v>172</v>
      </c>
      <c r="X112" s="424" t="s">
        <v>1143</v>
      </c>
      <c r="Y112" s="407">
        <v>1</v>
      </c>
      <c r="Z112" s="407">
        <v>0.94</v>
      </c>
      <c r="AA112" s="446">
        <f t="shared" si="7"/>
        <v>0.94</v>
      </c>
      <c r="AB112" s="454" t="s">
        <v>1144</v>
      </c>
      <c r="AC112" s="424" t="s">
        <v>647</v>
      </c>
      <c r="AD112" s="424" t="s">
        <v>1145</v>
      </c>
      <c r="AE112" s="445">
        <v>1</v>
      </c>
      <c r="AF112" s="498">
        <v>1</v>
      </c>
      <c r="AG112" s="407">
        <f t="shared" si="8"/>
        <v>1</v>
      </c>
      <c r="AH112" s="499" t="s">
        <v>1146</v>
      </c>
      <c r="AI112" s="75" t="s">
        <v>647</v>
      </c>
      <c r="AJ112" s="424" t="s">
        <v>1147</v>
      </c>
      <c r="AK112" s="445">
        <v>1</v>
      </c>
      <c r="AL112" s="402" t="s">
        <v>639</v>
      </c>
      <c r="AM112" s="402" t="s">
        <v>639</v>
      </c>
      <c r="AN112" s="402" t="s">
        <v>639</v>
      </c>
      <c r="AO112" s="402" t="s">
        <v>639</v>
      </c>
      <c r="AP112" s="424" t="s">
        <v>1148</v>
      </c>
      <c r="AQ112" s="490">
        <v>1</v>
      </c>
      <c r="AR112" s="108" t="s">
        <v>639</v>
      </c>
      <c r="AS112" s="75" t="s">
        <v>639</v>
      </c>
      <c r="AT112" s="75" t="s">
        <v>639</v>
      </c>
      <c r="AU112" s="75" t="s">
        <v>639</v>
      </c>
      <c r="AV112" s="125"/>
      <c r="AW112" s="84" t="s">
        <v>639</v>
      </c>
      <c r="AX112" s="84" t="s">
        <v>639</v>
      </c>
      <c r="AY112" s="84" t="s">
        <v>639</v>
      </c>
      <c r="AZ112" s="84" t="s">
        <v>639</v>
      </c>
      <c r="BA112" s="125"/>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row>
    <row r="113" spans="1:81" s="87" customFormat="1" x14ac:dyDescent="0.2">
      <c r="A113" s="83"/>
      <c r="B113" s="441" t="s">
        <v>320</v>
      </c>
      <c r="C113" s="413" t="s">
        <v>48</v>
      </c>
      <c r="D113" s="413" t="s">
        <v>174</v>
      </c>
      <c r="E113" s="413" t="s">
        <v>670</v>
      </c>
      <c r="F113" s="413" t="s">
        <v>1149</v>
      </c>
      <c r="G113" s="413" t="s">
        <v>104</v>
      </c>
      <c r="H113" s="413" t="s">
        <v>212</v>
      </c>
      <c r="I113" s="413" t="s">
        <v>55</v>
      </c>
      <c r="J113" s="413" t="s">
        <v>1150</v>
      </c>
      <c r="K113" s="413" t="s">
        <v>325</v>
      </c>
      <c r="L113" s="413" t="s">
        <v>1151</v>
      </c>
      <c r="M113" s="413" t="s">
        <v>225</v>
      </c>
      <c r="N113" s="418">
        <v>99</v>
      </c>
      <c r="O113" s="413" t="s">
        <v>1152</v>
      </c>
      <c r="P113" s="418">
        <v>3</v>
      </c>
      <c r="Q113" s="401">
        <f>+Y113+AE113+AK113+AQ113</f>
        <v>3</v>
      </c>
      <c r="R113" s="413" t="s">
        <v>45</v>
      </c>
      <c r="S113" s="413" t="s">
        <v>1153</v>
      </c>
      <c r="T113" s="413" t="s">
        <v>1154</v>
      </c>
      <c r="U113" s="415">
        <v>44562</v>
      </c>
      <c r="V113" s="413" t="s">
        <v>634</v>
      </c>
      <c r="W113" s="413" t="s">
        <v>172</v>
      </c>
      <c r="X113" s="413" t="s">
        <v>1155</v>
      </c>
      <c r="Y113" s="418">
        <v>1</v>
      </c>
      <c r="Z113" s="418">
        <v>1</v>
      </c>
      <c r="AA113" s="423">
        <f t="shared" si="7"/>
        <v>1</v>
      </c>
      <c r="AB113" s="454" t="s">
        <v>1156</v>
      </c>
      <c r="AC113" s="424" t="s">
        <v>647</v>
      </c>
      <c r="AD113" s="413" t="s">
        <v>1157</v>
      </c>
      <c r="AE113" s="418">
        <v>1</v>
      </c>
      <c r="AF113" s="506">
        <v>1</v>
      </c>
      <c r="AG113" s="407">
        <f t="shared" si="8"/>
        <v>1</v>
      </c>
      <c r="AH113" s="429" t="s">
        <v>1158</v>
      </c>
      <c r="AI113" s="75" t="s">
        <v>647</v>
      </c>
      <c r="AJ113" s="413" t="s">
        <v>1159</v>
      </c>
      <c r="AK113" s="418">
        <v>1</v>
      </c>
      <c r="AL113" s="412" t="s">
        <v>639</v>
      </c>
      <c r="AM113" s="412" t="s">
        <v>639</v>
      </c>
      <c r="AN113" s="412" t="s">
        <v>639</v>
      </c>
      <c r="AO113" s="412" t="s">
        <v>639</v>
      </c>
      <c r="AP113" s="413" t="s">
        <v>635</v>
      </c>
      <c r="AQ113" s="431">
        <v>0</v>
      </c>
      <c r="AR113" s="110" t="s">
        <v>639</v>
      </c>
      <c r="AS113" s="88" t="s">
        <v>639</v>
      </c>
      <c r="AT113" s="88" t="s">
        <v>639</v>
      </c>
      <c r="AU113" s="88" t="s">
        <v>639</v>
      </c>
      <c r="AV113" s="83"/>
      <c r="AW113" s="84" t="s">
        <v>639</v>
      </c>
      <c r="AX113" s="84" t="s">
        <v>639</v>
      </c>
      <c r="AY113" s="84" t="s">
        <v>639</v>
      </c>
      <c r="AZ113" s="84" t="s">
        <v>639</v>
      </c>
      <c r="BA113" s="83"/>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row>
    <row r="114" spans="1:81" s="87" customFormat="1" x14ac:dyDescent="0.2">
      <c r="B114" s="440" t="s">
        <v>320</v>
      </c>
      <c r="C114" s="402" t="s">
        <v>48</v>
      </c>
      <c r="D114" s="413" t="s">
        <v>174</v>
      </c>
      <c r="E114" s="413" t="s">
        <v>102</v>
      </c>
      <c r="F114" s="413" t="s">
        <v>336</v>
      </c>
      <c r="G114" s="413" t="s">
        <v>186</v>
      </c>
      <c r="H114" s="413" t="s">
        <v>79</v>
      </c>
      <c r="I114" s="413" t="s">
        <v>55</v>
      </c>
      <c r="J114" s="413" t="s">
        <v>106</v>
      </c>
      <c r="K114" s="413" t="s">
        <v>402</v>
      </c>
      <c r="L114" s="413" t="s">
        <v>252</v>
      </c>
      <c r="M114" s="402" t="s">
        <v>225</v>
      </c>
      <c r="N114" s="401">
        <v>100</v>
      </c>
      <c r="O114" s="413" t="s">
        <v>1160</v>
      </c>
      <c r="P114" s="414">
        <v>1</v>
      </c>
      <c r="Q114" s="407">
        <f>(+Y114+AE114+AK114+AQ114)/4</f>
        <v>1</v>
      </c>
      <c r="R114" s="413" t="s">
        <v>30</v>
      </c>
      <c r="S114" s="413" t="s">
        <v>1161</v>
      </c>
      <c r="T114" s="413" t="s">
        <v>706</v>
      </c>
      <c r="U114" s="415">
        <v>44562</v>
      </c>
      <c r="V114" s="415">
        <v>44926</v>
      </c>
      <c r="W114" s="413" t="s">
        <v>172</v>
      </c>
      <c r="X114" s="413" t="s">
        <v>707</v>
      </c>
      <c r="Y114" s="414">
        <v>1</v>
      </c>
      <c r="Z114" s="414">
        <v>0.5</v>
      </c>
      <c r="AA114" s="406">
        <f t="shared" si="7"/>
        <v>0.5</v>
      </c>
      <c r="AB114" s="496" t="s">
        <v>1162</v>
      </c>
      <c r="AC114" s="424" t="s">
        <v>647</v>
      </c>
      <c r="AD114" s="413" t="s">
        <v>707</v>
      </c>
      <c r="AE114" s="414">
        <v>1</v>
      </c>
      <c r="AF114" s="498">
        <v>1</v>
      </c>
      <c r="AG114" s="407">
        <f t="shared" si="8"/>
        <v>1</v>
      </c>
      <c r="AH114" s="539" t="s">
        <v>1163</v>
      </c>
      <c r="AI114" s="75" t="s">
        <v>647</v>
      </c>
      <c r="AJ114" s="413" t="s">
        <v>707</v>
      </c>
      <c r="AK114" s="414">
        <v>1</v>
      </c>
      <c r="AL114" s="416"/>
      <c r="AM114" s="416"/>
      <c r="AN114" s="416"/>
      <c r="AO114" s="416"/>
      <c r="AP114" s="413" t="s">
        <v>707</v>
      </c>
      <c r="AQ114" s="488">
        <v>1</v>
      </c>
      <c r="AR114" s="111"/>
      <c r="AS114" s="82"/>
      <c r="AT114" s="82"/>
      <c r="AU114" s="82"/>
      <c r="AW114" s="89"/>
      <c r="AX114" s="89"/>
      <c r="AY114" s="89"/>
      <c r="AZ114" s="89"/>
    </row>
    <row r="115" spans="1:81" s="87" customFormat="1" x14ac:dyDescent="0.2">
      <c r="B115" s="442" t="s">
        <v>308</v>
      </c>
      <c r="C115" s="402" t="s">
        <v>48</v>
      </c>
      <c r="D115" s="416" t="s">
        <v>710</v>
      </c>
      <c r="E115" s="402" t="s">
        <v>670</v>
      </c>
      <c r="F115" s="416" t="s">
        <v>1164</v>
      </c>
      <c r="G115" s="416" t="s">
        <v>23</v>
      </c>
      <c r="H115" s="416" t="s">
        <v>137</v>
      </c>
      <c r="I115" s="416" t="s">
        <v>25</v>
      </c>
      <c r="J115" s="416" t="s">
        <v>138</v>
      </c>
      <c r="K115" s="416" t="s">
        <v>363</v>
      </c>
      <c r="L115" s="416" t="s">
        <v>43</v>
      </c>
      <c r="M115" s="416" t="s">
        <v>225</v>
      </c>
      <c r="N115" s="401">
        <v>101</v>
      </c>
      <c r="O115" s="416" t="s">
        <v>1165</v>
      </c>
      <c r="P115" s="426">
        <v>1</v>
      </c>
      <c r="Q115" s="29">
        <f>+AK115</f>
        <v>1</v>
      </c>
      <c r="R115" s="416" t="s">
        <v>60</v>
      </c>
      <c r="S115" s="416" t="s">
        <v>1166</v>
      </c>
      <c r="T115" s="416" t="s">
        <v>1167</v>
      </c>
      <c r="U115" s="417">
        <v>44562</v>
      </c>
      <c r="V115" s="417">
        <v>44834</v>
      </c>
      <c r="W115" s="416" t="s">
        <v>152</v>
      </c>
      <c r="X115" s="416" t="s">
        <v>635</v>
      </c>
      <c r="Y115" s="426">
        <v>0</v>
      </c>
      <c r="Z115" s="459">
        <v>1</v>
      </c>
      <c r="AA115" s="404"/>
      <c r="AB115" s="497" t="s">
        <v>1168</v>
      </c>
      <c r="AC115" s="418"/>
      <c r="AD115" s="416" t="s">
        <v>1169</v>
      </c>
      <c r="AE115" s="426">
        <v>0.5</v>
      </c>
      <c r="AF115" s="510">
        <v>0.5</v>
      </c>
      <c r="AG115" s="414">
        <f t="shared" si="8"/>
        <v>1</v>
      </c>
      <c r="AH115" s="82" t="s">
        <v>1170</v>
      </c>
      <c r="AI115" s="75" t="s">
        <v>647</v>
      </c>
      <c r="AJ115" s="416" t="s">
        <v>1171</v>
      </c>
      <c r="AK115" s="426">
        <v>1</v>
      </c>
      <c r="AL115" s="416"/>
      <c r="AM115" s="416"/>
      <c r="AN115" s="416"/>
      <c r="AO115" s="416"/>
      <c r="AP115" s="408" t="s">
        <v>635</v>
      </c>
      <c r="AQ115" s="489">
        <v>0</v>
      </c>
      <c r="AR115" s="111"/>
      <c r="AS115" s="82"/>
      <c r="AT115" s="82"/>
      <c r="AU115" s="82"/>
      <c r="AW115" s="89"/>
      <c r="AX115" s="89"/>
      <c r="AY115" s="89"/>
      <c r="AZ115" s="89"/>
    </row>
    <row r="116" spans="1:81" s="87" customFormat="1" x14ac:dyDescent="0.2">
      <c r="B116" s="441" t="s">
        <v>308</v>
      </c>
      <c r="C116" s="402" t="s">
        <v>48</v>
      </c>
      <c r="D116" s="413" t="s">
        <v>710</v>
      </c>
      <c r="E116" s="402" t="s">
        <v>670</v>
      </c>
      <c r="F116" s="413" t="s">
        <v>1164</v>
      </c>
      <c r="G116" s="413" t="s">
        <v>23</v>
      </c>
      <c r="H116" s="413" t="s">
        <v>137</v>
      </c>
      <c r="I116" s="413" t="s">
        <v>25</v>
      </c>
      <c r="J116" s="413" t="s">
        <v>138</v>
      </c>
      <c r="K116" s="413" t="s">
        <v>360</v>
      </c>
      <c r="L116" s="413" t="s">
        <v>58</v>
      </c>
      <c r="M116" s="413"/>
      <c r="N116" s="401">
        <v>102</v>
      </c>
      <c r="O116" s="413" t="s">
        <v>1172</v>
      </c>
      <c r="P116" s="414">
        <v>1</v>
      </c>
      <c r="Q116" s="407">
        <f t="shared" ref="Q116:Q121" si="9">(+Y116+AE116+AK116+AQ116)/4</f>
        <v>1</v>
      </c>
      <c r="R116" s="413" t="s">
        <v>30</v>
      </c>
      <c r="S116" s="413" t="s">
        <v>1173</v>
      </c>
      <c r="T116" s="413" t="s">
        <v>1174</v>
      </c>
      <c r="U116" s="415">
        <v>44562</v>
      </c>
      <c r="V116" s="415">
        <v>44926</v>
      </c>
      <c r="W116" s="413" t="s">
        <v>152</v>
      </c>
      <c r="X116" s="413" t="s">
        <v>1175</v>
      </c>
      <c r="Y116" s="414">
        <v>1</v>
      </c>
      <c r="Z116" s="460">
        <v>1</v>
      </c>
      <c r="AA116" s="423">
        <f t="shared" ref="AA116:AA121" si="10">(Z116/Y116)</f>
        <v>1</v>
      </c>
      <c r="AB116" s="461" t="s">
        <v>1176</v>
      </c>
      <c r="AC116" s="424" t="s">
        <v>647</v>
      </c>
      <c r="AD116" s="413" t="s">
        <v>1177</v>
      </c>
      <c r="AE116" s="414">
        <v>1</v>
      </c>
      <c r="AF116" s="510">
        <v>1</v>
      </c>
      <c r="AG116" s="414">
        <f t="shared" si="8"/>
        <v>1</v>
      </c>
      <c r="AH116" s="82" t="s">
        <v>1178</v>
      </c>
      <c r="AI116" s="75" t="s">
        <v>647</v>
      </c>
      <c r="AJ116" s="413" t="s">
        <v>1177</v>
      </c>
      <c r="AK116" s="414">
        <v>1</v>
      </c>
      <c r="AL116" s="416"/>
      <c r="AM116" s="416"/>
      <c r="AN116" s="416"/>
      <c r="AO116" s="416"/>
      <c r="AP116" s="413" t="s">
        <v>1177</v>
      </c>
      <c r="AQ116" s="488">
        <v>1</v>
      </c>
      <c r="AR116" s="111"/>
      <c r="AS116" s="82"/>
      <c r="AT116" s="82"/>
      <c r="AU116" s="82"/>
      <c r="AW116" s="89"/>
      <c r="AX116" s="89"/>
      <c r="AY116" s="89"/>
      <c r="AZ116" s="89"/>
    </row>
    <row r="117" spans="1:81" s="87" customFormat="1" x14ac:dyDescent="0.2">
      <c r="B117" s="441" t="s">
        <v>308</v>
      </c>
      <c r="C117" s="402" t="s">
        <v>48</v>
      </c>
      <c r="D117" s="413" t="s">
        <v>710</v>
      </c>
      <c r="E117" s="402" t="s">
        <v>670</v>
      </c>
      <c r="F117" s="413" t="s">
        <v>1164</v>
      </c>
      <c r="G117" s="413" t="s">
        <v>23</v>
      </c>
      <c r="H117" s="413" t="s">
        <v>137</v>
      </c>
      <c r="I117" s="413" t="s">
        <v>25</v>
      </c>
      <c r="J117" s="413" t="s">
        <v>138</v>
      </c>
      <c r="K117" s="413" t="s">
        <v>360</v>
      </c>
      <c r="L117" s="413" t="s">
        <v>72</v>
      </c>
      <c r="M117" s="413" t="s">
        <v>225</v>
      </c>
      <c r="N117" s="401">
        <v>103</v>
      </c>
      <c r="O117" s="413" t="s">
        <v>1179</v>
      </c>
      <c r="P117" s="414">
        <v>1</v>
      </c>
      <c r="Q117" s="407">
        <f t="shared" si="9"/>
        <v>1</v>
      </c>
      <c r="R117" s="413" t="s">
        <v>30</v>
      </c>
      <c r="S117" s="413" t="s">
        <v>1180</v>
      </c>
      <c r="T117" s="413" t="s">
        <v>1174</v>
      </c>
      <c r="U117" s="415">
        <v>44562</v>
      </c>
      <c r="V117" s="415">
        <v>44926</v>
      </c>
      <c r="W117" s="413" t="s">
        <v>152</v>
      </c>
      <c r="X117" s="413" t="s">
        <v>1175</v>
      </c>
      <c r="Y117" s="414">
        <v>1</v>
      </c>
      <c r="Z117" s="460">
        <v>1</v>
      </c>
      <c r="AA117" s="423">
        <f t="shared" si="10"/>
        <v>1</v>
      </c>
      <c r="AB117" s="461" t="s">
        <v>1181</v>
      </c>
      <c r="AC117" s="424" t="s">
        <v>647</v>
      </c>
      <c r="AD117" s="413" t="s">
        <v>1177</v>
      </c>
      <c r="AE117" s="414">
        <v>1</v>
      </c>
      <c r="AF117" s="510">
        <v>1</v>
      </c>
      <c r="AG117" s="414">
        <f t="shared" si="8"/>
        <v>1</v>
      </c>
      <c r="AH117" s="82" t="s">
        <v>1178</v>
      </c>
      <c r="AI117" s="75" t="s">
        <v>647</v>
      </c>
      <c r="AJ117" s="413" t="s">
        <v>1177</v>
      </c>
      <c r="AK117" s="414">
        <v>1</v>
      </c>
      <c r="AL117" s="416"/>
      <c r="AM117" s="416"/>
      <c r="AN117" s="416"/>
      <c r="AO117" s="416"/>
      <c r="AP117" s="413" t="s">
        <v>1177</v>
      </c>
      <c r="AQ117" s="488">
        <v>1</v>
      </c>
      <c r="AR117" s="111"/>
      <c r="AS117" s="82"/>
      <c r="AT117" s="82"/>
      <c r="AU117" s="82"/>
      <c r="AW117" s="89"/>
      <c r="AX117" s="89"/>
      <c r="AY117" s="89"/>
      <c r="AZ117" s="89"/>
    </row>
    <row r="118" spans="1:81" s="87" customFormat="1" ht="15" x14ac:dyDescent="0.2">
      <c r="B118" s="441" t="s">
        <v>308</v>
      </c>
      <c r="C118" s="402" t="s">
        <v>48</v>
      </c>
      <c r="D118" s="413" t="s">
        <v>710</v>
      </c>
      <c r="E118" s="402" t="s">
        <v>670</v>
      </c>
      <c r="F118" s="413" t="s">
        <v>1164</v>
      </c>
      <c r="G118" s="413" t="s">
        <v>23</v>
      </c>
      <c r="H118" s="413" t="s">
        <v>137</v>
      </c>
      <c r="I118" s="413" t="s">
        <v>25</v>
      </c>
      <c r="J118" s="413" t="s">
        <v>138</v>
      </c>
      <c r="K118" s="413" t="s">
        <v>363</v>
      </c>
      <c r="L118" s="413" t="s">
        <v>85</v>
      </c>
      <c r="M118" s="413" t="s">
        <v>225</v>
      </c>
      <c r="N118" s="401">
        <v>104</v>
      </c>
      <c r="O118" s="413" t="s">
        <v>1182</v>
      </c>
      <c r="P118" s="414">
        <v>1</v>
      </c>
      <c r="Q118" s="407">
        <f t="shared" si="9"/>
        <v>1</v>
      </c>
      <c r="R118" s="413" t="s">
        <v>30</v>
      </c>
      <c r="S118" s="413" t="s">
        <v>1183</v>
      </c>
      <c r="T118" s="413" t="s">
        <v>1184</v>
      </c>
      <c r="U118" s="415">
        <v>44562</v>
      </c>
      <c r="V118" s="415">
        <v>44926</v>
      </c>
      <c r="W118" s="413" t="s">
        <v>152</v>
      </c>
      <c r="X118" s="413" t="s">
        <v>1175</v>
      </c>
      <c r="Y118" s="414">
        <v>1</v>
      </c>
      <c r="Z118" s="460">
        <v>1</v>
      </c>
      <c r="AA118" s="423">
        <f t="shared" si="10"/>
        <v>1</v>
      </c>
      <c r="AB118" s="461" t="s">
        <v>1185</v>
      </c>
      <c r="AC118" s="424" t="s">
        <v>647</v>
      </c>
      <c r="AD118" s="413" t="s">
        <v>1177</v>
      </c>
      <c r="AE118" s="414">
        <v>1</v>
      </c>
      <c r="AF118" s="510">
        <v>1</v>
      </c>
      <c r="AG118" s="414">
        <f t="shared" si="8"/>
        <v>1</v>
      </c>
      <c r="AH118" s="82" t="s">
        <v>1186</v>
      </c>
      <c r="AI118" s="75" t="s">
        <v>647</v>
      </c>
      <c r="AJ118" s="413" t="s">
        <v>1177</v>
      </c>
      <c r="AK118" s="414">
        <v>1</v>
      </c>
      <c r="AL118" s="416"/>
      <c r="AM118" s="416"/>
      <c r="AN118" s="416"/>
      <c r="AO118" s="416"/>
      <c r="AP118" s="413" t="s">
        <v>1177</v>
      </c>
      <c r="AQ118" s="488">
        <v>1</v>
      </c>
      <c r="AR118" s="111"/>
      <c r="AS118" s="82"/>
      <c r="AT118" s="82"/>
      <c r="AU118" s="82"/>
      <c r="AW118" s="89"/>
      <c r="AX118" s="89"/>
      <c r="AY118" s="89"/>
      <c r="AZ118" s="89"/>
    </row>
    <row r="119" spans="1:81" s="87" customFormat="1" x14ac:dyDescent="0.2">
      <c r="B119" s="441" t="s">
        <v>308</v>
      </c>
      <c r="C119" s="402" t="s">
        <v>48</v>
      </c>
      <c r="D119" s="413" t="s">
        <v>710</v>
      </c>
      <c r="E119" s="402" t="s">
        <v>670</v>
      </c>
      <c r="F119" s="413" t="s">
        <v>1164</v>
      </c>
      <c r="G119" s="413" t="s">
        <v>23</v>
      </c>
      <c r="H119" s="413" t="s">
        <v>137</v>
      </c>
      <c r="I119" s="413" t="s">
        <v>25</v>
      </c>
      <c r="J119" s="413" t="s">
        <v>138</v>
      </c>
      <c r="K119" s="413" t="s">
        <v>363</v>
      </c>
      <c r="L119" s="413" t="s">
        <v>130</v>
      </c>
      <c r="M119" s="413" t="s">
        <v>225</v>
      </c>
      <c r="N119" s="401">
        <v>105</v>
      </c>
      <c r="O119" s="413" t="s">
        <v>1187</v>
      </c>
      <c r="P119" s="414">
        <v>1</v>
      </c>
      <c r="Q119" s="407">
        <f t="shared" si="9"/>
        <v>1</v>
      </c>
      <c r="R119" s="413" t="s">
        <v>30</v>
      </c>
      <c r="S119" s="413" t="s">
        <v>1188</v>
      </c>
      <c r="T119" s="413" t="s">
        <v>1184</v>
      </c>
      <c r="U119" s="415">
        <v>44562</v>
      </c>
      <c r="V119" s="415">
        <v>44926</v>
      </c>
      <c r="W119" s="413" t="s">
        <v>152</v>
      </c>
      <c r="X119" s="413" t="s">
        <v>1175</v>
      </c>
      <c r="Y119" s="414">
        <v>1</v>
      </c>
      <c r="Z119" s="460">
        <v>1</v>
      </c>
      <c r="AA119" s="423">
        <f t="shared" si="10"/>
        <v>1</v>
      </c>
      <c r="AB119" s="461" t="s">
        <v>1189</v>
      </c>
      <c r="AC119" s="424" t="s">
        <v>647</v>
      </c>
      <c r="AD119" s="413" t="s">
        <v>1177</v>
      </c>
      <c r="AE119" s="414">
        <v>1</v>
      </c>
      <c r="AF119" s="510">
        <v>1</v>
      </c>
      <c r="AG119" s="414">
        <f t="shared" si="8"/>
        <v>1</v>
      </c>
      <c r="AH119" s="82" t="s">
        <v>1190</v>
      </c>
      <c r="AI119" s="75" t="s">
        <v>647</v>
      </c>
      <c r="AJ119" s="413" t="s">
        <v>1177</v>
      </c>
      <c r="AK119" s="414">
        <v>1</v>
      </c>
      <c r="AL119" s="416"/>
      <c r="AM119" s="416"/>
      <c r="AN119" s="416"/>
      <c r="AO119" s="416"/>
      <c r="AP119" s="413" t="s">
        <v>1177</v>
      </c>
      <c r="AQ119" s="488">
        <v>1</v>
      </c>
      <c r="AR119" s="111"/>
      <c r="AS119" s="82"/>
      <c r="AT119" s="82"/>
      <c r="AU119" s="82"/>
      <c r="AW119" s="89"/>
      <c r="AX119" s="89"/>
      <c r="AY119" s="89"/>
      <c r="AZ119" s="89"/>
    </row>
    <row r="120" spans="1:81" s="87" customFormat="1" x14ac:dyDescent="0.2">
      <c r="B120" s="441" t="s">
        <v>308</v>
      </c>
      <c r="C120" s="402" t="s">
        <v>48</v>
      </c>
      <c r="D120" s="413" t="s">
        <v>710</v>
      </c>
      <c r="E120" s="402" t="s">
        <v>670</v>
      </c>
      <c r="F120" s="413" t="s">
        <v>1164</v>
      </c>
      <c r="G120" s="413" t="s">
        <v>23</v>
      </c>
      <c r="H120" s="413" t="s">
        <v>137</v>
      </c>
      <c r="I120" s="413" t="s">
        <v>25</v>
      </c>
      <c r="J120" s="413" t="s">
        <v>138</v>
      </c>
      <c r="K120" s="413" t="s">
        <v>363</v>
      </c>
      <c r="L120" s="413" t="s">
        <v>97</v>
      </c>
      <c r="M120" s="413" t="s">
        <v>225</v>
      </c>
      <c r="N120" s="401">
        <v>106</v>
      </c>
      <c r="O120" s="413" t="s">
        <v>1191</v>
      </c>
      <c r="P120" s="414">
        <v>1</v>
      </c>
      <c r="Q120" s="407">
        <f t="shared" si="9"/>
        <v>1</v>
      </c>
      <c r="R120" s="413" t="s">
        <v>30</v>
      </c>
      <c r="S120" s="413" t="s">
        <v>1192</v>
      </c>
      <c r="T120" s="413" t="s">
        <v>1184</v>
      </c>
      <c r="U120" s="415">
        <v>44562</v>
      </c>
      <c r="V120" s="415">
        <v>44926</v>
      </c>
      <c r="W120" s="413" t="s">
        <v>152</v>
      </c>
      <c r="X120" s="413" t="s">
        <v>1175</v>
      </c>
      <c r="Y120" s="414">
        <v>1</v>
      </c>
      <c r="Z120" s="460">
        <v>1</v>
      </c>
      <c r="AA120" s="423">
        <f t="shared" si="10"/>
        <v>1</v>
      </c>
      <c r="AB120" s="461" t="s">
        <v>1193</v>
      </c>
      <c r="AC120" s="424" t="s">
        <v>647</v>
      </c>
      <c r="AD120" s="413" t="s">
        <v>1177</v>
      </c>
      <c r="AE120" s="414">
        <v>1</v>
      </c>
      <c r="AF120" s="510">
        <v>1</v>
      </c>
      <c r="AG120" s="414">
        <f t="shared" si="8"/>
        <v>1</v>
      </c>
      <c r="AH120" s="82" t="s">
        <v>1194</v>
      </c>
      <c r="AI120" s="75" t="s">
        <v>647</v>
      </c>
      <c r="AJ120" s="413" t="s">
        <v>1177</v>
      </c>
      <c r="AK120" s="414">
        <v>1</v>
      </c>
      <c r="AL120" s="416"/>
      <c r="AM120" s="416"/>
      <c r="AN120" s="416"/>
      <c r="AO120" s="416"/>
      <c r="AP120" s="413" t="s">
        <v>1177</v>
      </c>
      <c r="AQ120" s="488">
        <v>1</v>
      </c>
      <c r="AR120" s="111"/>
      <c r="AS120" s="82"/>
      <c r="AT120" s="82"/>
      <c r="AU120" s="82"/>
      <c r="AW120" s="89"/>
      <c r="AX120" s="90"/>
      <c r="AY120" s="90"/>
      <c r="AZ120" s="90"/>
    </row>
    <row r="121" spans="1:81" s="87" customFormat="1" ht="15" x14ac:dyDescent="0.2">
      <c r="B121" s="442" t="s">
        <v>308</v>
      </c>
      <c r="C121" s="402" t="s">
        <v>48</v>
      </c>
      <c r="D121" s="416" t="s">
        <v>710</v>
      </c>
      <c r="E121" s="402" t="s">
        <v>670</v>
      </c>
      <c r="F121" s="416" t="s">
        <v>1164</v>
      </c>
      <c r="G121" s="416" t="s">
        <v>23</v>
      </c>
      <c r="H121" s="416" t="s">
        <v>137</v>
      </c>
      <c r="I121" s="416" t="s">
        <v>25</v>
      </c>
      <c r="J121" s="416" t="s">
        <v>138</v>
      </c>
      <c r="K121" s="416" t="s">
        <v>362</v>
      </c>
      <c r="L121" s="416" t="s">
        <v>108</v>
      </c>
      <c r="M121" s="416" t="s">
        <v>225</v>
      </c>
      <c r="N121" s="401">
        <v>107</v>
      </c>
      <c r="O121" s="416" t="s">
        <v>1195</v>
      </c>
      <c r="P121" s="426">
        <v>1</v>
      </c>
      <c r="Q121" s="29">
        <f t="shared" si="9"/>
        <v>1</v>
      </c>
      <c r="R121" s="416" t="s">
        <v>30</v>
      </c>
      <c r="S121" s="416" t="s">
        <v>1196</v>
      </c>
      <c r="T121" s="416" t="s">
        <v>1184</v>
      </c>
      <c r="U121" s="417">
        <v>44562</v>
      </c>
      <c r="V121" s="417">
        <v>44926</v>
      </c>
      <c r="W121" s="416" t="s">
        <v>152</v>
      </c>
      <c r="X121" s="416" t="s">
        <v>1175</v>
      </c>
      <c r="Y121" s="31">
        <v>1</v>
      </c>
      <c r="Z121" s="462">
        <v>1</v>
      </c>
      <c r="AA121" s="404">
        <f t="shared" si="10"/>
        <v>1</v>
      </c>
      <c r="AB121" s="463" t="s">
        <v>1197</v>
      </c>
      <c r="AC121" s="418" t="s">
        <v>647</v>
      </c>
      <c r="AD121" s="416" t="s">
        <v>1177</v>
      </c>
      <c r="AE121" s="31">
        <v>1</v>
      </c>
      <c r="AF121" s="511">
        <v>1</v>
      </c>
      <c r="AG121" s="414">
        <f t="shared" si="8"/>
        <v>1</v>
      </c>
      <c r="AH121" s="82" t="s">
        <v>1198</v>
      </c>
      <c r="AI121" s="75" t="s">
        <v>647</v>
      </c>
      <c r="AJ121" s="402" t="s">
        <v>1177</v>
      </c>
      <c r="AK121" s="404">
        <v>1</v>
      </c>
      <c r="AL121" s="416"/>
      <c r="AM121" s="416"/>
      <c r="AN121" s="416"/>
      <c r="AO121" s="416"/>
      <c r="AP121" s="416" t="s">
        <v>1177</v>
      </c>
      <c r="AQ121" s="489">
        <v>1</v>
      </c>
      <c r="AR121" s="111"/>
      <c r="AS121" s="82"/>
      <c r="AT121" s="82"/>
      <c r="AU121" s="82"/>
      <c r="AW121" s="89"/>
      <c r="AX121" s="90"/>
      <c r="AY121" s="90"/>
      <c r="AZ121" s="90"/>
    </row>
    <row r="122" spans="1:81" s="87" customFormat="1" hidden="1" x14ac:dyDescent="0.2">
      <c r="B122" s="442" t="s">
        <v>308</v>
      </c>
      <c r="C122" s="402" t="s">
        <v>48</v>
      </c>
      <c r="D122" s="416" t="s">
        <v>710</v>
      </c>
      <c r="E122" s="402" t="s">
        <v>670</v>
      </c>
      <c r="F122" s="416" t="s">
        <v>1164</v>
      </c>
      <c r="G122" s="416" t="s">
        <v>23</v>
      </c>
      <c r="H122" s="416" t="s">
        <v>137</v>
      </c>
      <c r="I122" s="416" t="s">
        <v>25</v>
      </c>
      <c r="J122" s="416" t="s">
        <v>138</v>
      </c>
      <c r="K122" s="416" t="s">
        <v>363</v>
      </c>
      <c r="L122" s="416" t="s">
        <v>108</v>
      </c>
      <c r="M122" s="416" t="s">
        <v>225</v>
      </c>
      <c r="N122" s="401">
        <v>108</v>
      </c>
      <c r="O122" s="416" t="s">
        <v>1199</v>
      </c>
      <c r="P122" s="426">
        <v>1</v>
      </c>
      <c r="Q122" s="29">
        <f>+Y122+AE122+AK122+AQ122</f>
        <v>1</v>
      </c>
      <c r="R122" s="416" t="s">
        <v>45</v>
      </c>
      <c r="S122" s="416" t="s">
        <v>1200</v>
      </c>
      <c r="T122" s="416" t="s">
        <v>1184</v>
      </c>
      <c r="U122" s="417">
        <v>44562</v>
      </c>
      <c r="V122" s="417">
        <v>44926</v>
      </c>
      <c r="W122" s="416" t="s">
        <v>152</v>
      </c>
      <c r="X122" s="416" t="s">
        <v>635</v>
      </c>
      <c r="Y122" s="31">
        <v>0</v>
      </c>
      <c r="Z122" s="462">
        <v>0</v>
      </c>
      <c r="AA122" s="404"/>
      <c r="AB122" s="463" t="s">
        <v>1201</v>
      </c>
      <c r="AC122" s="418"/>
      <c r="AD122" s="416" t="s">
        <v>635</v>
      </c>
      <c r="AE122" s="31">
        <v>0</v>
      </c>
      <c r="AF122" s="511"/>
      <c r="AG122" s="423" t="e">
        <f t="shared" si="8"/>
        <v>#DIV/0!</v>
      </c>
      <c r="AH122" s="82" t="s">
        <v>1201</v>
      </c>
      <c r="AI122" s="416"/>
      <c r="AJ122" s="402" t="s">
        <v>635</v>
      </c>
      <c r="AK122" s="404">
        <v>0</v>
      </c>
      <c r="AL122" s="416"/>
      <c r="AM122" s="416"/>
      <c r="AN122" s="416"/>
      <c r="AO122" s="416"/>
      <c r="AP122" s="416" t="s">
        <v>1202</v>
      </c>
      <c r="AQ122" s="489">
        <v>1</v>
      </c>
      <c r="AR122" s="111"/>
      <c r="AS122" s="82"/>
      <c r="AT122" s="82"/>
      <c r="AU122" s="82"/>
      <c r="AW122" s="89"/>
      <c r="AX122" s="90"/>
      <c r="AY122" s="90"/>
      <c r="AZ122" s="90"/>
    </row>
    <row r="123" spans="1:81" s="87" customFormat="1" x14ac:dyDescent="0.2">
      <c r="B123" s="441" t="s">
        <v>308</v>
      </c>
      <c r="C123" s="402" t="s">
        <v>48</v>
      </c>
      <c r="D123" s="413" t="s">
        <v>710</v>
      </c>
      <c r="E123" s="402" t="s">
        <v>670</v>
      </c>
      <c r="F123" s="413" t="s">
        <v>1164</v>
      </c>
      <c r="G123" s="413" t="s">
        <v>23</v>
      </c>
      <c r="H123" s="413" t="s">
        <v>137</v>
      </c>
      <c r="I123" s="413" t="s">
        <v>25</v>
      </c>
      <c r="J123" s="413" t="s">
        <v>138</v>
      </c>
      <c r="K123" s="413" t="s">
        <v>363</v>
      </c>
      <c r="L123" s="413" t="s">
        <v>257</v>
      </c>
      <c r="M123" s="413" t="s">
        <v>225</v>
      </c>
      <c r="N123" s="401">
        <v>109</v>
      </c>
      <c r="O123" s="413" t="s">
        <v>1203</v>
      </c>
      <c r="P123" s="414">
        <v>1</v>
      </c>
      <c r="Q123" s="407">
        <f>(+Y123+AE123+AK123+AQ123)/4</f>
        <v>1</v>
      </c>
      <c r="R123" s="413" t="s">
        <v>30</v>
      </c>
      <c r="S123" s="413" t="s">
        <v>1204</v>
      </c>
      <c r="T123" s="413" t="s">
        <v>1205</v>
      </c>
      <c r="U123" s="415">
        <v>44562</v>
      </c>
      <c r="V123" s="415">
        <v>44926</v>
      </c>
      <c r="W123" s="413" t="s">
        <v>152</v>
      </c>
      <c r="X123" s="413" t="s">
        <v>1206</v>
      </c>
      <c r="Y123" s="414">
        <v>1</v>
      </c>
      <c r="Z123" s="460">
        <v>1</v>
      </c>
      <c r="AA123" s="423">
        <f>(Z123/Y123)</f>
        <v>1</v>
      </c>
      <c r="AB123" s="461" t="s">
        <v>1207</v>
      </c>
      <c r="AC123" s="424" t="s">
        <v>647</v>
      </c>
      <c r="AD123" s="413" t="s">
        <v>1206</v>
      </c>
      <c r="AE123" s="414">
        <v>1</v>
      </c>
      <c r="AF123" s="510">
        <v>1</v>
      </c>
      <c r="AG123" s="414">
        <f t="shared" si="8"/>
        <v>1</v>
      </c>
      <c r="AH123" s="82" t="s">
        <v>1208</v>
      </c>
      <c r="AI123" s="75" t="s">
        <v>647</v>
      </c>
      <c r="AJ123" s="413" t="s">
        <v>1206</v>
      </c>
      <c r="AK123" s="414">
        <v>1</v>
      </c>
      <c r="AL123" s="416"/>
      <c r="AM123" s="416"/>
      <c r="AN123" s="416"/>
      <c r="AO123" s="416"/>
      <c r="AP123" s="413" t="s">
        <v>1177</v>
      </c>
      <c r="AQ123" s="488">
        <v>1</v>
      </c>
      <c r="AR123" s="111"/>
      <c r="AS123" s="82"/>
      <c r="AT123" s="82"/>
      <c r="AU123" s="82"/>
      <c r="AW123" s="89"/>
      <c r="AX123" s="90"/>
      <c r="AY123" s="90"/>
      <c r="AZ123" s="90"/>
    </row>
    <row r="124" spans="1:81" s="87" customFormat="1" x14ac:dyDescent="0.2">
      <c r="B124" s="441" t="s">
        <v>308</v>
      </c>
      <c r="C124" s="402" t="s">
        <v>48</v>
      </c>
      <c r="D124" s="413" t="s">
        <v>710</v>
      </c>
      <c r="E124" s="402" t="s">
        <v>670</v>
      </c>
      <c r="F124" s="413" t="s">
        <v>1164</v>
      </c>
      <c r="G124" s="413" t="s">
        <v>38</v>
      </c>
      <c r="H124" s="413" t="s">
        <v>137</v>
      </c>
      <c r="I124" s="413" t="s">
        <v>25</v>
      </c>
      <c r="J124" s="413" t="s">
        <v>138</v>
      </c>
      <c r="K124" s="413" t="s">
        <v>363</v>
      </c>
      <c r="L124" s="413" t="s">
        <v>119</v>
      </c>
      <c r="M124" s="413" t="s">
        <v>225</v>
      </c>
      <c r="N124" s="401">
        <v>110</v>
      </c>
      <c r="O124" s="413" t="s">
        <v>1209</v>
      </c>
      <c r="P124" s="414">
        <v>1</v>
      </c>
      <c r="Q124" s="407">
        <f>(+Y124+AE124+AK124+AQ124)/4</f>
        <v>1</v>
      </c>
      <c r="R124" s="413" t="s">
        <v>30</v>
      </c>
      <c r="S124" s="413" t="s">
        <v>1210</v>
      </c>
      <c r="T124" s="413" t="s">
        <v>1211</v>
      </c>
      <c r="U124" s="415">
        <v>44562</v>
      </c>
      <c r="V124" s="415">
        <v>44926</v>
      </c>
      <c r="W124" s="413" t="s">
        <v>152</v>
      </c>
      <c r="X124" s="413" t="s">
        <v>1175</v>
      </c>
      <c r="Y124" s="414">
        <v>1</v>
      </c>
      <c r="Z124" s="460">
        <v>1</v>
      </c>
      <c r="AA124" s="423">
        <f>(Z124/Y124)</f>
        <v>1</v>
      </c>
      <c r="AB124" s="461" t="s">
        <v>1212</v>
      </c>
      <c r="AC124" s="424" t="s">
        <v>647</v>
      </c>
      <c r="AD124" s="413" t="s">
        <v>1177</v>
      </c>
      <c r="AE124" s="414">
        <v>1</v>
      </c>
      <c r="AF124" s="510">
        <v>1</v>
      </c>
      <c r="AG124" s="414">
        <f t="shared" si="8"/>
        <v>1</v>
      </c>
      <c r="AH124" s="82" t="s">
        <v>1213</v>
      </c>
      <c r="AI124" s="75" t="s">
        <v>647</v>
      </c>
      <c r="AJ124" s="413" t="s">
        <v>1177</v>
      </c>
      <c r="AK124" s="414">
        <v>1</v>
      </c>
      <c r="AL124" s="416"/>
      <c r="AM124" s="416"/>
      <c r="AN124" s="416"/>
      <c r="AO124" s="416"/>
      <c r="AP124" s="413" t="s">
        <v>1177</v>
      </c>
      <c r="AQ124" s="488">
        <v>1</v>
      </c>
      <c r="AR124" s="111"/>
      <c r="AS124" s="82"/>
      <c r="AT124" s="82"/>
      <c r="AU124" s="82"/>
      <c r="AW124" s="89"/>
      <c r="AX124" s="90"/>
      <c r="AY124" s="90"/>
      <c r="AZ124" s="90"/>
    </row>
    <row r="125" spans="1:81" s="87" customFormat="1" x14ac:dyDescent="0.2">
      <c r="B125" s="441" t="s">
        <v>308</v>
      </c>
      <c r="C125" s="402" t="s">
        <v>48</v>
      </c>
      <c r="D125" s="413" t="s">
        <v>174</v>
      </c>
      <c r="E125" s="402" t="s">
        <v>670</v>
      </c>
      <c r="F125" s="413" t="s">
        <v>1164</v>
      </c>
      <c r="G125" s="413" t="s">
        <v>23</v>
      </c>
      <c r="H125" s="413" t="s">
        <v>137</v>
      </c>
      <c r="I125" s="413" t="s">
        <v>25</v>
      </c>
      <c r="J125" s="413" t="s">
        <v>138</v>
      </c>
      <c r="K125" s="413" t="s">
        <v>363</v>
      </c>
      <c r="L125" s="413" t="s">
        <v>252</v>
      </c>
      <c r="M125" s="413" t="s">
        <v>225</v>
      </c>
      <c r="N125" s="401">
        <v>111</v>
      </c>
      <c r="O125" s="413" t="s">
        <v>1214</v>
      </c>
      <c r="P125" s="414">
        <v>1</v>
      </c>
      <c r="Q125" s="407">
        <f>(+Y125+AE125+AK125+AQ125)/4</f>
        <v>1</v>
      </c>
      <c r="R125" s="413" t="s">
        <v>30</v>
      </c>
      <c r="S125" s="413" t="s">
        <v>1215</v>
      </c>
      <c r="T125" s="413" t="s">
        <v>706</v>
      </c>
      <c r="U125" s="415">
        <v>44562</v>
      </c>
      <c r="V125" s="415">
        <v>44592</v>
      </c>
      <c r="W125" s="413" t="s">
        <v>152</v>
      </c>
      <c r="X125" s="413" t="s">
        <v>707</v>
      </c>
      <c r="Y125" s="414">
        <v>1</v>
      </c>
      <c r="Z125" s="464">
        <v>1</v>
      </c>
      <c r="AA125" s="423">
        <f>(Z125/Y125)</f>
        <v>1</v>
      </c>
      <c r="AB125" s="461" t="s">
        <v>1216</v>
      </c>
      <c r="AC125" s="424" t="s">
        <v>647</v>
      </c>
      <c r="AD125" s="413" t="s">
        <v>707</v>
      </c>
      <c r="AE125" s="414">
        <v>1</v>
      </c>
      <c r="AF125" s="510">
        <v>1</v>
      </c>
      <c r="AG125" s="414">
        <f t="shared" si="8"/>
        <v>1</v>
      </c>
      <c r="AH125" s="539" t="s">
        <v>1217</v>
      </c>
      <c r="AI125" s="75" t="s">
        <v>647</v>
      </c>
      <c r="AJ125" s="413" t="s">
        <v>707</v>
      </c>
      <c r="AK125" s="414">
        <v>1</v>
      </c>
      <c r="AL125" s="416"/>
      <c r="AM125" s="416"/>
      <c r="AN125" s="416"/>
      <c r="AO125" s="416"/>
      <c r="AP125" s="413" t="s">
        <v>707</v>
      </c>
      <c r="AQ125" s="488">
        <v>1</v>
      </c>
      <c r="AR125" s="111"/>
      <c r="AS125" s="82"/>
      <c r="AT125" s="82"/>
      <c r="AU125" s="82"/>
      <c r="AW125" s="89"/>
      <c r="AX125" s="90"/>
      <c r="AY125" s="90"/>
      <c r="AZ125" s="90"/>
    </row>
    <row r="126" spans="1:81" s="87" customFormat="1" hidden="1" x14ac:dyDescent="0.2">
      <c r="A126" s="83"/>
      <c r="B126" s="440" t="s">
        <v>293</v>
      </c>
      <c r="C126" s="402" t="s">
        <v>48</v>
      </c>
      <c r="D126" s="402" t="s">
        <v>174</v>
      </c>
      <c r="E126" s="408" t="s">
        <v>91</v>
      </c>
      <c r="F126" s="408" t="s">
        <v>1218</v>
      </c>
      <c r="G126" s="408" t="s">
        <v>156</v>
      </c>
      <c r="H126" s="408" t="s">
        <v>1219</v>
      </c>
      <c r="I126" s="408" t="s">
        <v>1220</v>
      </c>
      <c r="J126" s="402" t="s">
        <v>1150</v>
      </c>
      <c r="K126" s="408" t="s">
        <v>1221</v>
      </c>
      <c r="L126" s="408" t="s">
        <v>1222</v>
      </c>
      <c r="M126" s="402" t="s">
        <v>225</v>
      </c>
      <c r="N126" s="401">
        <v>112</v>
      </c>
      <c r="O126" s="402" t="s">
        <v>1223</v>
      </c>
      <c r="P126" s="409">
        <v>1</v>
      </c>
      <c r="Q126" s="29">
        <f>+AQ126</f>
        <v>1</v>
      </c>
      <c r="R126" s="408" t="s">
        <v>60</v>
      </c>
      <c r="S126" s="408" t="s">
        <v>1224</v>
      </c>
      <c r="T126" s="408" t="s">
        <v>1225</v>
      </c>
      <c r="U126" s="403">
        <v>44562</v>
      </c>
      <c r="V126" s="402" t="s">
        <v>634</v>
      </c>
      <c r="W126" s="408" t="s">
        <v>182</v>
      </c>
      <c r="X126" s="408" t="s">
        <v>635</v>
      </c>
      <c r="Y126" s="411">
        <v>0</v>
      </c>
      <c r="Z126" s="401" t="s">
        <v>639</v>
      </c>
      <c r="AA126" s="412" t="s">
        <v>639</v>
      </c>
      <c r="AB126" s="401" t="s">
        <v>639</v>
      </c>
      <c r="AC126" s="401" t="s">
        <v>639</v>
      </c>
      <c r="AD126" s="402" t="s">
        <v>635</v>
      </c>
      <c r="AE126" s="411">
        <v>0</v>
      </c>
      <c r="AF126" s="76">
        <v>0</v>
      </c>
      <c r="AG126" s="406" t="e">
        <f t="shared" si="8"/>
        <v>#DIV/0!</v>
      </c>
      <c r="AH126" s="88" t="s">
        <v>639</v>
      </c>
      <c r="AI126" s="412" t="s">
        <v>639</v>
      </c>
      <c r="AJ126" s="402" t="s">
        <v>1226</v>
      </c>
      <c r="AK126" s="407">
        <v>0.5</v>
      </c>
      <c r="AL126" s="412" t="s">
        <v>639</v>
      </c>
      <c r="AM126" s="412" t="s">
        <v>639</v>
      </c>
      <c r="AN126" s="412" t="s">
        <v>639</v>
      </c>
      <c r="AO126" s="412" t="s">
        <v>639</v>
      </c>
      <c r="AP126" s="402" t="s">
        <v>1227</v>
      </c>
      <c r="AQ126" s="486">
        <v>1</v>
      </c>
      <c r="AR126" s="110" t="s">
        <v>639</v>
      </c>
      <c r="AS126" s="88" t="s">
        <v>639</v>
      </c>
      <c r="AT126" s="88" t="s">
        <v>639</v>
      </c>
      <c r="AU126" s="88" t="s">
        <v>639</v>
      </c>
      <c r="AV126" s="83"/>
      <c r="AW126" s="84" t="s">
        <v>639</v>
      </c>
      <c r="AX126" s="85" t="s">
        <v>639</v>
      </c>
      <c r="AY126" s="85" t="s">
        <v>639</v>
      </c>
      <c r="AZ126" s="85" t="s">
        <v>639</v>
      </c>
      <c r="BA126" s="83"/>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row>
    <row r="127" spans="1:81" s="87" customFormat="1" x14ac:dyDescent="0.2">
      <c r="A127" s="83"/>
      <c r="B127" s="440" t="s">
        <v>293</v>
      </c>
      <c r="C127" s="402" t="s">
        <v>48</v>
      </c>
      <c r="D127" s="402" t="s">
        <v>174</v>
      </c>
      <c r="E127" s="402" t="s">
        <v>91</v>
      </c>
      <c r="F127" s="402" t="s">
        <v>1218</v>
      </c>
      <c r="G127" s="402" t="s">
        <v>156</v>
      </c>
      <c r="H127" s="402" t="s">
        <v>1219</v>
      </c>
      <c r="I127" s="402" t="s">
        <v>1220</v>
      </c>
      <c r="J127" s="402" t="s">
        <v>1150</v>
      </c>
      <c r="K127" s="402" t="s">
        <v>1221</v>
      </c>
      <c r="L127" s="402" t="s">
        <v>1222</v>
      </c>
      <c r="M127" s="402" t="s">
        <v>225</v>
      </c>
      <c r="N127" s="401">
        <v>113</v>
      </c>
      <c r="O127" s="402" t="s">
        <v>1228</v>
      </c>
      <c r="P127" s="419">
        <v>4</v>
      </c>
      <c r="Q127" s="401">
        <f>+Y127+AE127+AK127+AQ127</f>
        <v>4</v>
      </c>
      <c r="R127" s="402" t="s">
        <v>1104</v>
      </c>
      <c r="S127" s="402" t="s">
        <v>1229</v>
      </c>
      <c r="T127" s="402" t="s">
        <v>1230</v>
      </c>
      <c r="U127" s="403">
        <v>44562</v>
      </c>
      <c r="V127" s="402" t="s">
        <v>634</v>
      </c>
      <c r="W127" s="402" t="s">
        <v>182</v>
      </c>
      <c r="X127" s="402" t="s">
        <v>1231</v>
      </c>
      <c r="Y127" s="401">
        <v>1</v>
      </c>
      <c r="Z127" s="401">
        <v>1</v>
      </c>
      <c r="AA127" s="406">
        <f>(Z127/Y127)</f>
        <v>1</v>
      </c>
      <c r="AB127" s="527" t="s">
        <v>1232</v>
      </c>
      <c r="AC127" s="424" t="s">
        <v>647</v>
      </c>
      <c r="AD127" s="402" t="s">
        <v>1231</v>
      </c>
      <c r="AE127" s="401">
        <v>1</v>
      </c>
      <c r="AF127" s="76">
        <v>1</v>
      </c>
      <c r="AG127" s="407">
        <f t="shared" si="8"/>
        <v>1</v>
      </c>
      <c r="AH127" s="429" t="s">
        <v>1233</v>
      </c>
      <c r="AI127" s="75" t="s">
        <v>647</v>
      </c>
      <c r="AJ127" s="402" t="s">
        <v>1231</v>
      </c>
      <c r="AK127" s="401">
        <v>1</v>
      </c>
      <c r="AL127" s="412" t="s">
        <v>639</v>
      </c>
      <c r="AM127" s="412" t="s">
        <v>639</v>
      </c>
      <c r="AN127" s="412" t="s">
        <v>639</v>
      </c>
      <c r="AO127" s="412" t="s">
        <v>639</v>
      </c>
      <c r="AP127" s="402" t="s">
        <v>1231</v>
      </c>
      <c r="AQ127" s="430">
        <v>1</v>
      </c>
      <c r="AR127" s="110" t="s">
        <v>639</v>
      </c>
      <c r="AS127" s="88" t="s">
        <v>639</v>
      </c>
      <c r="AT127" s="88" t="s">
        <v>639</v>
      </c>
      <c r="AU127" s="88" t="s">
        <v>639</v>
      </c>
      <c r="AV127" s="83"/>
      <c r="AW127" s="84" t="s">
        <v>639</v>
      </c>
      <c r="AX127" s="85" t="s">
        <v>639</v>
      </c>
      <c r="AY127" s="85" t="s">
        <v>639</v>
      </c>
      <c r="AZ127" s="85" t="s">
        <v>639</v>
      </c>
      <c r="BA127" s="83"/>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row>
    <row r="128" spans="1:81" s="87" customFormat="1" hidden="1" x14ac:dyDescent="0.2">
      <c r="A128" s="83"/>
      <c r="B128" s="440" t="s">
        <v>320</v>
      </c>
      <c r="C128" s="402" t="s">
        <v>48</v>
      </c>
      <c r="D128" s="402" t="s">
        <v>174</v>
      </c>
      <c r="E128" s="408" t="s">
        <v>91</v>
      </c>
      <c r="F128" s="402" t="s">
        <v>1139</v>
      </c>
      <c r="G128" s="408" t="s">
        <v>156</v>
      </c>
      <c r="H128" s="408" t="s">
        <v>1219</v>
      </c>
      <c r="I128" s="408" t="s">
        <v>1220</v>
      </c>
      <c r="J128" s="408" t="s">
        <v>1150</v>
      </c>
      <c r="K128" s="402" t="s">
        <v>314</v>
      </c>
      <c r="L128" s="408" t="s">
        <v>1222</v>
      </c>
      <c r="M128" s="402" t="s">
        <v>225</v>
      </c>
      <c r="N128" s="401">
        <v>114</v>
      </c>
      <c r="O128" s="408" t="s">
        <v>1234</v>
      </c>
      <c r="P128" s="409">
        <v>1</v>
      </c>
      <c r="Q128" s="29">
        <f>+AQ128</f>
        <v>1</v>
      </c>
      <c r="R128" s="408" t="s">
        <v>45</v>
      </c>
      <c r="S128" s="408" t="s">
        <v>1235</v>
      </c>
      <c r="T128" s="408" t="s">
        <v>1236</v>
      </c>
      <c r="U128" s="403">
        <v>44562</v>
      </c>
      <c r="V128" s="402" t="s">
        <v>634</v>
      </c>
      <c r="W128" s="408" t="s">
        <v>182</v>
      </c>
      <c r="X128" s="408" t="s">
        <v>635</v>
      </c>
      <c r="Y128" s="411">
        <v>0</v>
      </c>
      <c r="Z128" s="401" t="s">
        <v>639</v>
      </c>
      <c r="AA128" s="412" t="s">
        <v>639</v>
      </c>
      <c r="AB128" s="401" t="s">
        <v>639</v>
      </c>
      <c r="AC128" s="401" t="s">
        <v>639</v>
      </c>
      <c r="AD128" s="402" t="s">
        <v>635</v>
      </c>
      <c r="AE128" s="411">
        <v>0</v>
      </c>
      <c r="AF128" s="76">
        <v>0</v>
      </c>
      <c r="AG128" s="406" t="e">
        <f t="shared" si="8"/>
        <v>#DIV/0!</v>
      </c>
      <c r="AH128" s="88" t="s">
        <v>639</v>
      </c>
      <c r="AI128" s="412" t="s">
        <v>639</v>
      </c>
      <c r="AJ128" s="402" t="s">
        <v>635</v>
      </c>
      <c r="AK128" s="411">
        <v>0</v>
      </c>
      <c r="AL128" s="412" t="s">
        <v>639</v>
      </c>
      <c r="AM128" s="412" t="s">
        <v>639</v>
      </c>
      <c r="AN128" s="412" t="s">
        <v>639</v>
      </c>
      <c r="AO128" s="412" t="s">
        <v>639</v>
      </c>
      <c r="AP128" s="402" t="s">
        <v>1237</v>
      </c>
      <c r="AQ128" s="486">
        <v>1</v>
      </c>
      <c r="AR128" s="110" t="s">
        <v>639</v>
      </c>
      <c r="AS128" s="88" t="s">
        <v>639</v>
      </c>
      <c r="AT128" s="88" t="s">
        <v>639</v>
      </c>
      <c r="AU128" s="88" t="s">
        <v>639</v>
      </c>
      <c r="AV128" s="83"/>
      <c r="AW128" s="84" t="s">
        <v>639</v>
      </c>
      <c r="AX128" s="85" t="s">
        <v>639</v>
      </c>
      <c r="AY128" s="85" t="s">
        <v>639</v>
      </c>
      <c r="AZ128" s="85" t="s">
        <v>639</v>
      </c>
      <c r="BA128" s="83"/>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row>
    <row r="129" spans="1:81" s="87" customFormat="1" x14ac:dyDescent="0.2">
      <c r="A129" s="83"/>
      <c r="B129" s="440" t="s">
        <v>320</v>
      </c>
      <c r="C129" s="402" t="s">
        <v>48</v>
      </c>
      <c r="D129" s="402" t="s">
        <v>174</v>
      </c>
      <c r="E129" s="402" t="s">
        <v>91</v>
      </c>
      <c r="F129" s="402" t="s">
        <v>1139</v>
      </c>
      <c r="G129" s="402" t="s">
        <v>1238</v>
      </c>
      <c r="H129" s="402" t="s">
        <v>1219</v>
      </c>
      <c r="I129" s="402" t="s">
        <v>1220</v>
      </c>
      <c r="J129" s="402" t="s">
        <v>1150</v>
      </c>
      <c r="K129" s="402" t="s">
        <v>1221</v>
      </c>
      <c r="L129" s="402" t="s">
        <v>1239</v>
      </c>
      <c r="M129" s="402" t="s">
        <v>225</v>
      </c>
      <c r="N129" s="401">
        <v>115</v>
      </c>
      <c r="O129" s="402" t="s">
        <v>1240</v>
      </c>
      <c r="P129" s="401">
        <v>4</v>
      </c>
      <c r="Q129" s="401">
        <f>+Y129+AE129+AK129+AQ129</f>
        <v>4</v>
      </c>
      <c r="R129" s="402" t="s">
        <v>45</v>
      </c>
      <c r="S129" s="402" t="s">
        <v>1241</v>
      </c>
      <c r="T129" s="402" t="s">
        <v>1242</v>
      </c>
      <c r="U129" s="403">
        <v>44562</v>
      </c>
      <c r="V129" s="402" t="s">
        <v>634</v>
      </c>
      <c r="W129" s="402" t="s">
        <v>182</v>
      </c>
      <c r="X129" s="402" t="s">
        <v>1243</v>
      </c>
      <c r="Y129" s="401">
        <v>1</v>
      </c>
      <c r="Z129" s="401">
        <v>1</v>
      </c>
      <c r="AA129" s="406">
        <f>(Z129/Y129)</f>
        <v>1</v>
      </c>
      <c r="AB129" s="527" t="s">
        <v>1244</v>
      </c>
      <c r="AC129" s="424" t="s">
        <v>647</v>
      </c>
      <c r="AD129" s="402" t="s">
        <v>1245</v>
      </c>
      <c r="AE129" s="401">
        <v>1</v>
      </c>
      <c r="AF129" s="76">
        <v>1</v>
      </c>
      <c r="AG129" s="407">
        <f t="shared" si="8"/>
        <v>1</v>
      </c>
      <c r="AH129" s="429" t="s">
        <v>1246</v>
      </c>
      <c r="AI129" s="75" t="s">
        <v>647</v>
      </c>
      <c r="AJ129" s="402" t="s">
        <v>1247</v>
      </c>
      <c r="AK129" s="401">
        <v>1</v>
      </c>
      <c r="AL129" s="412" t="s">
        <v>639</v>
      </c>
      <c r="AM129" s="412" t="s">
        <v>639</v>
      </c>
      <c r="AN129" s="412" t="s">
        <v>639</v>
      </c>
      <c r="AO129" s="412" t="s">
        <v>639</v>
      </c>
      <c r="AP129" s="402" t="s">
        <v>1248</v>
      </c>
      <c r="AQ129" s="430">
        <v>1</v>
      </c>
      <c r="AR129" s="110" t="s">
        <v>639</v>
      </c>
      <c r="AS129" s="88" t="s">
        <v>639</v>
      </c>
      <c r="AT129" s="88" t="s">
        <v>639</v>
      </c>
      <c r="AU129" s="88" t="s">
        <v>639</v>
      </c>
      <c r="AV129" s="83"/>
      <c r="AW129" s="84" t="s">
        <v>639</v>
      </c>
      <c r="AX129" s="85" t="s">
        <v>639</v>
      </c>
      <c r="AY129" s="85" t="s">
        <v>639</v>
      </c>
      <c r="AZ129" s="85" t="s">
        <v>639</v>
      </c>
      <c r="BA129" s="83"/>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row>
    <row r="130" spans="1:81" s="87" customFormat="1" x14ac:dyDescent="0.2">
      <c r="A130" s="83"/>
      <c r="B130" s="440" t="s">
        <v>320</v>
      </c>
      <c r="C130" s="402" t="s">
        <v>48</v>
      </c>
      <c r="D130" s="402" t="s">
        <v>174</v>
      </c>
      <c r="E130" s="402" t="s">
        <v>91</v>
      </c>
      <c r="F130" s="402" t="s">
        <v>1139</v>
      </c>
      <c r="G130" s="402" t="s">
        <v>156</v>
      </c>
      <c r="H130" s="402" t="s">
        <v>1249</v>
      </c>
      <c r="I130" s="402" t="s">
        <v>55</v>
      </c>
      <c r="J130" s="402" t="s">
        <v>1150</v>
      </c>
      <c r="K130" s="402" t="s">
        <v>1250</v>
      </c>
      <c r="L130" s="402" t="s">
        <v>257</v>
      </c>
      <c r="M130" s="402" t="s">
        <v>225</v>
      </c>
      <c r="N130" s="401">
        <v>116</v>
      </c>
      <c r="O130" s="402" t="s">
        <v>1251</v>
      </c>
      <c r="P130" s="401">
        <v>12</v>
      </c>
      <c r="Q130" s="401">
        <f>+Y130+AE130+AK130+AQ130</f>
        <v>12</v>
      </c>
      <c r="R130" s="402" t="s">
        <v>45</v>
      </c>
      <c r="S130" s="402" t="s">
        <v>1252</v>
      </c>
      <c r="T130" s="402" t="s">
        <v>1253</v>
      </c>
      <c r="U130" s="403">
        <v>44562</v>
      </c>
      <c r="V130" s="402" t="s">
        <v>634</v>
      </c>
      <c r="W130" s="402" t="s">
        <v>182</v>
      </c>
      <c r="X130" s="402" t="s">
        <v>1254</v>
      </c>
      <c r="Y130" s="401">
        <v>3</v>
      </c>
      <c r="Z130" s="401">
        <v>3</v>
      </c>
      <c r="AA130" s="406">
        <f>(Z130/Y130)</f>
        <v>1</v>
      </c>
      <c r="AB130" s="527" t="s">
        <v>1255</v>
      </c>
      <c r="AC130" s="424" t="s">
        <v>647</v>
      </c>
      <c r="AD130" s="402" t="s">
        <v>1256</v>
      </c>
      <c r="AE130" s="401">
        <v>3</v>
      </c>
      <c r="AF130" s="519">
        <v>3</v>
      </c>
      <c r="AG130" s="407">
        <f t="shared" si="8"/>
        <v>1</v>
      </c>
      <c r="AH130" s="429" t="s">
        <v>1257</v>
      </c>
      <c r="AI130" s="75" t="s">
        <v>647</v>
      </c>
      <c r="AJ130" s="402" t="s">
        <v>1258</v>
      </c>
      <c r="AK130" s="401">
        <v>3</v>
      </c>
      <c r="AL130" s="412" t="s">
        <v>639</v>
      </c>
      <c r="AM130" s="412" t="s">
        <v>639</v>
      </c>
      <c r="AN130" s="412" t="s">
        <v>639</v>
      </c>
      <c r="AO130" s="412" t="s">
        <v>639</v>
      </c>
      <c r="AP130" s="402" t="s">
        <v>1259</v>
      </c>
      <c r="AQ130" s="430">
        <v>3</v>
      </c>
      <c r="AR130" s="110" t="s">
        <v>639</v>
      </c>
      <c r="AS130" s="88" t="s">
        <v>639</v>
      </c>
      <c r="AT130" s="32" t="s">
        <v>639</v>
      </c>
      <c r="AU130" s="88" t="s">
        <v>639</v>
      </c>
      <c r="AV130" s="83"/>
      <c r="AW130" s="84" t="s">
        <v>639</v>
      </c>
      <c r="AX130" s="85" t="s">
        <v>639</v>
      </c>
      <c r="AY130" s="85" t="s">
        <v>639</v>
      </c>
      <c r="AZ130" s="85" t="s">
        <v>639</v>
      </c>
      <c r="BA130" s="83"/>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c r="CA130" s="79"/>
      <c r="CB130" s="79"/>
      <c r="CC130" s="79"/>
    </row>
    <row r="131" spans="1:81" s="87" customFormat="1" x14ac:dyDescent="0.2">
      <c r="A131" s="83"/>
      <c r="B131" s="440" t="s">
        <v>320</v>
      </c>
      <c r="C131" s="402" t="s">
        <v>48</v>
      </c>
      <c r="D131" s="402" t="s">
        <v>174</v>
      </c>
      <c r="E131" s="402" t="s">
        <v>91</v>
      </c>
      <c r="F131" s="402" t="s">
        <v>1139</v>
      </c>
      <c r="G131" s="402" t="s">
        <v>156</v>
      </c>
      <c r="H131" s="402" t="s">
        <v>1249</v>
      </c>
      <c r="I131" s="402" t="s">
        <v>1220</v>
      </c>
      <c r="J131" s="402" t="s">
        <v>1150</v>
      </c>
      <c r="K131" s="402" t="s">
        <v>314</v>
      </c>
      <c r="L131" s="402" t="s">
        <v>257</v>
      </c>
      <c r="M131" s="402" t="s">
        <v>225</v>
      </c>
      <c r="N131" s="401">
        <v>117</v>
      </c>
      <c r="O131" s="402" t="s">
        <v>1260</v>
      </c>
      <c r="P131" s="401">
        <v>4</v>
      </c>
      <c r="Q131" s="401">
        <f>+Y131+AE131+AK131+AQ131</f>
        <v>4</v>
      </c>
      <c r="R131" s="402" t="s">
        <v>45</v>
      </c>
      <c r="S131" s="402" t="s">
        <v>1261</v>
      </c>
      <c r="T131" s="402" t="s">
        <v>1262</v>
      </c>
      <c r="U131" s="403">
        <v>44562</v>
      </c>
      <c r="V131" s="402" t="s">
        <v>634</v>
      </c>
      <c r="W131" s="402" t="s">
        <v>182</v>
      </c>
      <c r="X131" s="402" t="s">
        <v>1263</v>
      </c>
      <c r="Y131" s="401">
        <v>1</v>
      </c>
      <c r="Z131" s="401">
        <v>1</v>
      </c>
      <c r="AA131" s="406">
        <f>(Z131/Y131)</f>
        <v>1</v>
      </c>
      <c r="AB131" s="527" t="s">
        <v>1264</v>
      </c>
      <c r="AC131" s="424" t="s">
        <v>647</v>
      </c>
      <c r="AD131" s="402" t="s">
        <v>1265</v>
      </c>
      <c r="AE131" s="401">
        <v>1</v>
      </c>
      <c r="AF131" s="76">
        <v>1</v>
      </c>
      <c r="AG131" s="407">
        <f t="shared" si="8"/>
        <v>1</v>
      </c>
      <c r="AH131" s="528" t="s">
        <v>1266</v>
      </c>
      <c r="AI131" s="75" t="s">
        <v>647</v>
      </c>
      <c r="AJ131" s="402" t="s">
        <v>1267</v>
      </c>
      <c r="AK131" s="401">
        <v>1</v>
      </c>
      <c r="AL131" s="412" t="s">
        <v>639</v>
      </c>
      <c r="AM131" s="412" t="s">
        <v>639</v>
      </c>
      <c r="AN131" s="412" t="s">
        <v>639</v>
      </c>
      <c r="AO131" s="412" t="s">
        <v>639</v>
      </c>
      <c r="AP131" s="402" t="s">
        <v>1268</v>
      </c>
      <c r="AQ131" s="430">
        <v>1</v>
      </c>
      <c r="AR131" s="110" t="s">
        <v>639</v>
      </c>
      <c r="AS131" s="88" t="s">
        <v>639</v>
      </c>
      <c r="AT131" s="88" t="s">
        <v>639</v>
      </c>
      <c r="AU131" s="88" t="s">
        <v>639</v>
      </c>
      <c r="AV131" s="83"/>
      <c r="AW131" s="84" t="s">
        <v>639</v>
      </c>
      <c r="AX131" s="85" t="s">
        <v>639</v>
      </c>
      <c r="AY131" s="85" t="s">
        <v>639</v>
      </c>
      <c r="AZ131" s="85" t="s">
        <v>639</v>
      </c>
      <c r="BA131" s="83"/>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row>
    <row r="132" spans="1:81" s="87" customFormat="1" x14ac:dyDescent="0.2">
      <c r="A132" s="83"/>
      <c r="B132" s="440" t="s">
        <v>320</v>
      </c>
      <c r="C132" s="402" t="s">
        <v>48</v>
      </c>
      <c r="D132" s="402" t="s">
        <v>174</v>
      </c>
      <c r="E132" s="402" t="s">
        <v>91</v>
      </c>
      <c r="F132" s="402" t="s">
        <v>1139</v>
      </c>
      <c r="G132" s="402" t="s">
        <v>1269</v>
      </c>
      <c r="H132" s="402" t="s">
        <v>1219</v>
      </c>
      <c r="I132" s="402" t="s">
        <v>1220</v>
      </c>
      <c r="J132" s="402" t="s">
        <v>1150</v>
      </c>
      <c r="K132" s="402" t="s">
        <v>1221</v>
      </c>
      <c r="L132" s="402" t="s">
        <v>1270</v>
      </c>
      <c r="M132" s="402" t="s">
        <v>225</v>
      </c>
      <c r="N132" s="401">
        <v>118</v>
      </c>
      <c r="O132" s="402" t="s">
        <v>1271</v>
      </c>
      <c r="P132" s="407">
        <v>1</v>
      </c>
      <c r="Q132" s="407">
        <f>(+Y132+AE132+AK132+AQ132)/4</f>
        <v>1</v>
      </c>
      <c r="R132" s="402" t="s">
        <v>1272</v>
      </c>
      <c r="S132" s="402" t="s">
        <v>1273</v>
      </c>
      <c r="T132" s="402" t="s">
        <v>1274</v>
      </c>
      <c r="U132" s="403">
        <v>44562</v>
      </c>
      <c r="V132" s="402" t="s">
        <v>634</v>
      </c>
      <c r="W132" s="402" t="s">
        <v>182</v>
      </c>
      <c r="X132" s="402" t="s">
        <v>1275</v>
      </c>
      <c r="Y132" s="407">
        <v>1</v>
      </c>
      <c r="Z132" s="407">
        <v>1</v>
      </c>
      <c r="AA132" s="406">
        <f>(Z132/Y132)</f>
        <v>1</v>
      </c>
      <c r="AB132" s="527" t="s">
        <v>1276</v>
      </c>
      <c r="AC132" s="424" t="s">
        <v>647</v>
      </c>
      <c r="AD132" s="402" t="s">
        <v>1275</v>
      </c>
      <c r="AE132" s="407">
        <v>1</v>
      </c>
      <c r="AF132" s="498">
        <v>1</v>
      </c>
      <c r="AG132" s="407">
        <f t="shared" si="8"/>
        <v>1</v>
      </c>
      <c r="AH132" s="516" t="s">
        <v>1277</v>
      </c>
      <c r="AI132" s="75" t="s">
        <v>647</v>
      </c>
      <c r="AJ132" s="402" t="s">
        <v>1275</v>
      </c>
      <c r="AK132" s="407">
        <v>1</v>
      </c>
      <c r="AL132" s="412" t="s">
        <v>639</v>
      </c>
      <c r="AM132" s="412" t="s">
        <v>639</v>
      </c>
      <c r="AN132" s="412" t="s">
        <v>639</v>
      </c>
      <c r="AO132" s="412" t="s">
        <v>639</v>
      </c>
      <c r="AP132" s="402" t="s">
        <v>1275</v>
      </c>
      <c r="AQ132" s="486">
        <v>1</v>
      </c>
      <c r="AR132" s="110" t="s">
        <v>639</v>
      </c>
      <c r="AS132" s="88" t="s">
        <v>639</v>
      </c>
      <c r="AT132" s="88" t="s">
        <v>639</v>
      </c>
      <c r="AU132" s="88" t="s">
        <v>639</v>
      </c>
      <c r="AV132" s="83"/>
      <c r="AW132" s="84" t="s">
        <v>639</v>
      </c>
      <c r="AX132" s="85" t="s">
        <v>639</v>
      </c>
      <c r="AY132" s="85" t="s">
        <v>639</v>
      </c>
      <c r="AZ132" s="85" t="s">
        <v>639</v>
      </c>
      <c r="BA132" s="83"/>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row>
    <row r="133" spans="1:81" s="87" customFormat="1" x14ac:dyDescent="0.2">
      <c r="A133" s="83"/>
      <c r="B133" s="440" t="s">
        <v>320</v>
      </c>
      <c r="C133" s="402" t="s">
        <v>48</v>
      </c>
      <c r="D133" s="402" t="s">
        <v>174</v>
      </c>
      <c r="E133" s="402" t="s">
        <v>91</v>
      </c>
      <c r="F133" s="402" t="s">
        <v>1139</v>
      </c>
      <c r="G133" s="402" t="s">
        <v>1269</v>
      </c>
      <c r="H133" s="402" t="s">
        <v>1219</v>
      </c>
      <c r="I133" s="402" t="s">
        <v>1220</v>
      </c>
      <c r="J133" s="402" t="s">
        <v>1150</v>
      </c>
      <c r="K133" s="402" t="s">
        <v>1221</v>
      </c>
      <c r="L133" s="402" t="s">
        <v>1278</v>
      </c>
      <c r="M133" s="402" t="s">
        <v>225</v>
      </c>
      <c r="N133" s="401">
        <v>119</v>
      </c>
      <c r="O133" s="402" t="s">
        <v>1279</v>
      </c>
      <c r="P133" s="401">
        <v>4</v>
      </c>
      <c r="Q133" s="401">
        <f>+Y133+AE133+AK133+AQ133</f>
        <v>4</v>
      </c>
      <c r="R133" s="402" t="s">
        <v>45</v>
      </c>
      <c r="S133" s="402" t="s">
        <v>1280</v>
      </c>
      <c r="T133" s="402" t="s">
        <v>1281</v>
      </c>
      <c r="U133" s="403">
        <v>44562</v>
      </c>
      <c r="V133" s="402" t="s">
        <v>634</v>
      </c>
      <c r="W133" s="402" t="s">
        <v>182</v>
      </c>
      <c r="X133" s="402" t="s">
        <v>1282</v>
      </c>
      <c r="Y133" s="401">
        <v>1</v>
      </c>
      <c r="Z133" s="401">
        <v>1</v>
      </c>
      <c r="AA133" s="406">
        <f>(Z133/Y133)</f>
        <v>1</v>
      </c>
      <c r="AB133" s="527" t="s">
        <v>1283</v>
      </c>
      <c r="AC133" s="424" t="s">
        <v>647</v>
      </c>
      <c r="AD133" s="402" t="s">
        <v>1284</v>
      </c>
      <c r="AE133" s="401">
        <v>1</v>
      </c>
      <c r="AF133" s="507">
        <v>1</v>
      </c>
      <c r="AG133" s="407">
        <f t="shared" si="8"/>
        <v>1</v>
      </c>
      <c r="AH133" s="516" t="s">
        <v>1285</v>
      </c>
      <c r="AI133" s="75" t="s">
        <v>647</v>
      </c>
      <c r="AJ133" s="402" t="s">
        <v>1286</v>
      </c>
      <c r="AK133" s="401">
        <v>1</v>
      </c>
      <c r="AL133" s="412" t="s">
        <v>639</v>
      </c>
      <c r="AM133" s="412" t="s">
        <v>639</v>
      </c>
      <c r="AN133" s="412" t="s">
        <v>639</v>
      </c>
      <c r="AO133" s="412" t="s">
        <v>639</v>
      </c>
      <c r="AP133" s="402" t="s">
        <v>1287</v>
      </c>
      <c r="AQ133" s="430">
        <v>1</v>
      </c>
      <c r="AR133" s="110" t="s">
        <v>639</v>
      </c>
      <c r="AS133" s="88" t="s">
        <v>639</v>
      </c>
      <c r="AT133" s="88" t="s">
        <v>639</v>
      </c>
      <c r="AU133" s="88" t="s">
        <v>639</v>
      </c>
      <c r="AV133" s="83"/>
      <c r="AW133" s="84" t="s">
        <v>639</v>
      </c>
      <c r="AX133" s="85" t="s">
        <v>639</v>
      </c>
      <c r="AY133" s="85" t="s">
        <v>639</v>
      </c>
      <c r="AZ133" s="85" t="s">
        <v>639</v>
      </c>
      <c r="BA133" s="83"/>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row>
    <row r="134" spans="1:81" s="87" customFormat="1" x14ac:dyDescent="0.2">
      <c r="A134" s="83"/>
      <c r="B134" s="440" t="s">
        <v>320</v>
      </c>
      <c r="C134" s="402" t="s">
        <v>48</v>
      </c>
      <c r="D134" s="402" t="s">
        <v>174</v>
      </c>
      <c r="E134" s="408" t="s">
        <v>91</v>
      </c>
      <c r="F134" s="402" t="s">
        <v>1139</v>
      </c>
      <c r="G134" s="408" t="s">
        <v>156</v>
      </c>
      <c r="H134" s="408" t="s">
        <v>1219</v>
      </c>
      <c r="I134" s="408" t="s">
        <v>1220</v>
      </c>
      <c r="J134" s="408" t="s">
        <v>1150</v>
      </c>
      <c r="K134" s="408" t="s">
        <v>1288</v>
      </c>
      <c r="L134" s="402" t="s">
        <v>190</v>
      </c>
      <c r="M134" s="402" t="s">
        <v>225</v>
      </c>
      <c r="N134" s="401">
        <v>120</v>
      </c>
      <c r="O134" s="408" t="s">
        <v>1289</v>
      </c>
      <c r="P134" s="409">
        <v>1</v>
      </c>
      <c r="Q134" s="29">
        <f>+AQ134</f>
        <v>1</v>
      </c>
      <c r="R134" s="408" t="s">
        <v>60</v>
      </c>
      <c r="S134" s="408" t="s">
        <v>1290</v>
      </c>
      <c r="T134" s="408" t="s">
        <v>1291</v>
      </c>
      <c r="U134" s="403">
        <v>44562</v>
      </c>
      <c r="V134" s="402" t="s">
        <v>1292</v>
      </c>
      <c r="W134" s="408" t="s">
        <v>182</v>
      </c>
      <c r="X134" s="408" t="s">
        <v>635</v>
      </c>
      <c r="Y134" s="411">
        <v>0</v>
      </c>
      <c r="Z134" s="401" t="s">
        <v>639</v>
      </c>
      <c r="AA134" s="412" t="s">
        <v>639</v>
      </c>
      <c r="AB134" s="401" t="s">
        <v>639</v>
      </c>
      <c r="AC134" s="401" t="s">
        <v>639</v>
      </c>
      <c r="AD134" s="408" t="s">
        <v>1293</v>
      </c>
      <c r="AE134" s="409">
        <v>0.5</v>
      </c>
      <c r="AF134" s="508">
        <v>0.5</v>
      </c>
      <c r="AG134" s="407">
        <f t="shared" si="8"/>
        <v>1</v>
      </c>
      <c r="AH134" s="516" t="s">
        <v>1294</v>
      </c>
      <c r="AI134" s="75" t="s">
        <v>647</v>
      </c>
      <c r="AJ134" s="402" t="s">
        <v>635</v>
      </c>
      <c r="AK134" s="411">
        <v>0</v>
      </c>
      <c r="AL134" s="412" t="s">
        <v>639</v>
      </c>
      <c r="AM134" s="412" t="s">
        <v>639</v>
      </c>
      <c r="AN134" s="412" t="s">
        <v>639</v>
      </c>
      <c r="AO134" s="412" t="s">
        <v>639</v>
      </c>
      <c r="AP134" s="408" t="s">
        <v>1295</v>
      </c>
      <c r="AQ134" s="487">
        <v>1</v>
      </c>
      <c r="AR134" s="110" t="s">
        <v>639</v>
      </c>
      <c r="AS134" s="88" t="s">
        <v>639</v>
      </c>
      <c r="AT134" s="88" t="s">
        <v>639</v>
      </c>
      <c r="AU134" s="88" t="s">
        <v>639</v>
      </c>
      <c r="AV134" s="83"/>
      <c r="AW134" s="84"/>
      <c r="AX134" s="85"/>
      <c r="AY134" s="85"/>
      <c r="AZ134" s="85"/>
      <c r="BA134" s="83"/>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row>
    <row r="135" spans="1:81" s="87" customFormat="1" x14ac:dyDescent="0.2">
      <c r="B135" s="440" t="s">
        <v>320</v>
      </c>
      <c r="C135" s="402" t="s">
        <v>48</v>
      </c>
      <c r="D135" s="413" t="s">
        <v>174</v>
      </c>
      <c r="E135" s="413" t="s">
        <v>102</v>
      </c>
      <c r="F135" s="413" t="s">
        <v>336</v>
      </c>
      <c r="G135" s="413" t="s">
        <v>156</v>
      </c>
      <c r="H135" s="413" t="s">
        <v>79</v>
      </c>
      <c r="I135" s="413" t="s">
        <v>55</v>
      </c>
      <c r="J135" s="413" t="s">
        <v>106</v>
      </c>
      <c r="K135" s="413" t="s">
        <v>402</v>
      </c>
      <c r="L135" s="413" t="s">
        <v>252</v>
      </c>
      <c r="M135" s="402" t="s">
        <v>225</v>
      </c>
      <c r="N135" s="401">
        <v>121</v>
      </c>
      <c r="O135" s="413" t="s">
        <v>1296</v>
      </c>
      <c r="P135" s="414">
        <v>1</v>
      </c>
      <c r="Q135" s="407">
        <f>(+Y135+AE135+AK135+AQ135)/4</f>
        <v>1</v>
      </c>
      <c r="R135" s="413" t="s">
        <v>30</v>
      </c>
      <c r="S135" s="413" t="s">
        <v>1297</v>
      </c>
      <c r="T135" s="413" t="s">
        <v>706</v>
      </c>
      <c r="U135" s="415">
        <v>44562</v>
      </c>
      <c r="V135" s="415">
        <v>44926</v>
      </c>
      <c r="W135" s="413" t="s">
        <v>182</v>
      </c>
      <c r="X135" s="413" t="s">
        <v>707</v>
      </c>
      <c r="Y135" s="414">
        <v>1</v>
      </c>
      <c r="Z135" s="414">
        <v>0.5</v>
      </c>
      <c r="AA135" s="406">
        <f>(Z135/Y135)</f>
        <v>0.5</v>
      </c>
      <c r="AB135" s="496" t="s">
        <v>1298</v>
      </c>
      <c r="AC135" s="424" t="s">
        <v>647</v>
      </c>
      <c r="AD135" s="413" t="s">
        <v>707</v>
      </c>
      <c r="AE135" s="414">
        <v>1</v>
      </c>
      <c r="AF135" s="498">
        <v>1</v>
      </c>
      <c r="AG135" s="407">
        <f t="shared" si="8"/>
        <v>1</v>
      </c>
      <c r="AH135" s="539" t="s">
        <v>1299</v>
      </c>
      <c r="AI135" s="75" t="s">
        <v>647</v>
      </c>
      <c r="AJ135" s="413" t="s">
        <v>707</v>
      </c>
      <c r="AK135" s="414">
        <v>1</v>
      </c>
      <c r="AL135" s="416"/>
      <c r="AM135" s="416"/>
      <c r="AN135" s="416"/>
      <c r="AO135" s="416"/>
      <c r="AP135" s="413" t="s">
        <v>707</v>
      </c>
      <c r="AQ135" s="488">
        <v>1</v>
      </c>
      <c r="AR135" s="111"/>
      <c r="AS135" s="82"/>
      <c r="AT135" s="82"/>
      <c r="AU135" s="82"/>
      <c r="AW135" s="89"/>
      <c r="AX135" s="90"/>
      <c r="AY135" s="90"/>
      <c r="AZ135" s="90"/>
    </row>
    <row r="136" spans="1:81" s="87" customFormat="1" x14ac:dyDescent="0.2">
      <c r="B136" s="441" t="s">
        <v>173</v>
      </c>
      <c r="C136" s="402" t="s">
        <v>18</v>
      </c>
      <c r="D136" s="413" t="s">
        <v>112</v>
      </c>
      <c r="E136" s="402" t="s">
        <v>50</v>
      </c>
      <c r="F136" s="413" t="s">
        <v>1300</v>
      </c>
      <c r="G136" s="413" t="s">
        <v>68</v>
      </c>
      <c r="H136" s="413" t="s">
        <v>221</v>
      </c>
      <c r="I136" s="413" t="s">
        <v>25</v>
      </c>
      <c r="J136" s="413" t="s">
        <v>128</v>
      </c>
      <c r="K136" s="413" t="s">
        <v>128</v>
      </c>
      <c r="L136" s="413" t="s">
        <v>215</v>
      </c>
      <c r="M136" s="413" t="s">
        <v>161</v>
      </c>
      <c r="N136" s="401">
        <v>122</v>
      </c>
      <c r="O136" s="413" t="s">
        <v>1301</v>
      </c>
      <c r="P136" s="407">
        <v>1</v>
      </c>
      <c r="Q136" s="407">
        <f>(+Y136+AE136+AK136+AQ136)/4</f>
        <v>1</v>
      </c>
      <c r="R136" s="402" t="s">
        <v>30</v>
      </c>
      <c r="S136" s="413" t="s">
        <v>1302</v>
      </c>
      <c r="T136" s="413" t="s">
        <v>1303</v>
      </c>
      <c r="U136" s="415">
        <v>44562</v>
      </c>
      <c r="V136" s="415">
        <v>44926</v>
      </c>
      <c r="W136" s="413" t="s">
        <v>273</v>
      </c>
      <c r="X136" s="413" t="s">
        <v>1304</v>
      </c>
      <c r="Y136" s="407">
        <v>1</v>
      </c>
      <c r="Z136" s="414">
        <v>1</v>
      </c>
      <c r="AA136" s="406">
        <f>(Z136/Y136)</f>
        <v>1</v>
      </c>
      <c r="AB136" s="455" t="s">
        <v>1305</v>
      </c>
      <c r="AC136" s="424" t="s">
        <v>877</v>
      </c>
      <c r="AD136" s="402" t="s">
        <v>1304</v>
      </c>
      <c r="AE136" s="407">
        <v>1</v>
      </c>
      <c r="AF136" s="498">
        <v>1</v>
      </c>
      <c r="AG136" s="407">
        <f t="shared" si="8"/>
        <v>1</v>
      </c>
      <c r="AH136" s="82" t="s">
        <v>1306</v>
      </c>
      <c r="AI136" s="75" t="s">
        <v>647</v>
      </c>
      <c r="AJ136" s="402" t="s">
        <v>1304</v>
      </c>
      <c r="AK136" s="407">
        <v>1</v>
      </c>
      <c r="AL136" s="416"/>
      <c r="AM136" s="416"/>
      <c r="AN136" s="416"/>
      <c r="AO136" s="416"/>
      <c r="AP136" s="402" t="s">
        <v>1304</v>
      </c>
      <c r="AQ136" s="486">
        <v>1</v>
      </c>
      <c r="AR136" s="111"/>
      <c r="AS136" s="82"/>
      <c r="AT136" s="82"/>
      <c r="AU136" s="82"/>
      <c r="AW136" s="89"/>
      <c r="AX136" s="90"/>
      <c r="AY136" s="90"/>
      <c r="AZ136" s="90"/>
    </row>
    <row r="137" spans="1:81" s="87" customFormat="1" x14ac:dyDescent="0.2">
      <c r="B137" s="441" t="s">
        <v>209</v>
      </c>
      <c r="C137" s="402" t="s">
        <v>18</v>
      </c>
      <c r="D137" s="413" t="s">
        <v>174</v>
      </c>
      <c r="E137" s="402" t="s">
        <v>50</v>
      </c>
      <c r="F137" s="413" t="s">
        <v>734</v>
      </c>
      <c r="G137" s="413" t="s">
        <v>68</v>
      </c>
      <c r="H137" s="413" t="s">
        <v>221</v>
      </c>
      <c r="I137" s="413" t="s">
        <v>25</v>
      </c>
      <c r="J137" s="413" t="s">
        <v>128</v>
      </c>
      <c r="K137" s="413" t="s">
        <v>128</v>
      </c>
      <c r="L137" s="413" t="s">
        <v>215</v>
      </c>
      <c r="M137" s="413" t="s">
        <v>161</v>
      </c>
      <c r="N137" s="401">
        <v>123</v>
      </c>
      <c r="O137" s="413" t="s">
        <v>1307</v>
      </c>
      <c r="P137" s="407">
        <v>0.3</v>
      </c>
      <c r="Q137" s="29">
        <f>+Y137+AE137+AK137+AQ137</f>
        <v>0.3</v>
      </c>
      <c r="R137" s="402" t="s">
        <v>45</v>
      </c>
      <c r="S137" s="413" t="s">
        <v>1308</v>
      </c>
      <c r="T137" s="413" t="s">
        <v>1309</v>
      </c>
      <c r="U137" s="415">
        <v>44562</v>
      </c>
      <c r="V137" s="415">
        <v>44926</v>
      </c>
      <c r="W137" s="413" t="s">
        <v>273</v>
      </c>
      <c r="X137" s="413" t="s">
        <v>1310</v>
      </c>
      <c r="Y137" s="447">
        <v>7.4999999999999997E-2</v>
      </c>
      <c r="Z137" s="423">
        <v>0.16700000000000001</v>
      </c>
      <c r="AA137" s="406">
        <v>1</v>
      </c>
      <c r="AB137" s="455" t="s">
        <v>1311</v>
      </c>
      <c r="AC137" s="424" t="s">
        <v>647</v>
      </c>
      <c r="AD137" s="402" t="s">
        <v>1312</v>
      </c>
      <c r="AE137" s="447">
        <v>7.4999999999999997E-2</v>
      </c>
      <c r="AF137" s="536">
        <v>2.7E-2</v>
      </c>
      <c r="AG137" s="407">
        <f t="shared" si="8"/>
        <v>0.36</v>
      </c>
      <c r="AH137" s="82" t="s">
        <v>1313</v>
      </c>
      <c r="AI137" s="75" t="s">
        <v>647</v>
      </c>
      <c r="AJ137" s="402" t="s">
        <v>1312</v>
      </c>
      <c r="AK137" s="447">
        <v>7.4999999999999997E-2</v>
      </c>
      <c r="AL137" s="416"/>
      <c r="AM137" s="416"/>
      <c r="AN137" s="416"/>
      <c r="AO137" s="416"/>
      <c r="AP137" s="402" t="s">
        <v>1312</v>
      </c>
      <c r="AQ137" s="491">
        <v>7.4999999999999997E-2</v>
      </c>
      <c r="AR137" s="111"/>
      <c r="AS137" s="82"/>
      <c r="AT137" s="82"/>
      <c r="AU137" s="82"/>
      <c r="AW137" s="89"/>
      <c r="AX137" s="90"/>
      <c r="AY137" s="90"/>
      <c r="AZ137" s="90"/>
    </row>
    <row r="138" spans="1:81" s="87" customFormat="1" x14ac:dyDescent="0.2">
      <c r="B138" s="440" t="s">
        <v>254</v>
      </c>
      <c r="C138" s="413" t="s">
        <v>89</v>
      </c>
      <c r="D138" s="413" t="s">
        <v>254</v>
      </c>
      <c r="E138" s="413" t="s">
        <v>78</v>
      </c>
      <c r="F138" s="413" t="s">
        <v>1314</v>
      </c>
      <c r="G138" s="413" t="s">
        <v>93</v>
      </c>
      <c r="H138" s="413" t="s">
        <v>116</v>
      </c>
      <c r="I138" s="413" t="s">
        <v>25</v>
      </c>
      <c r="J138" s="413" t="s">
        <v>41</v>
      </c>
      <c r="K138" s="413" t="s">
        <v>403</v>
      </c>
      <c r="L138" s="413" t="s">
        <v>257</v>
      </c>
      <c r="M138" s="413" t="s">
        <v>225</v>
      </c>
      <c r="N138" s="401">
        <v>124</v>
      </c>
      <c r="O138" s="413" t="s">
        <v>1315</v>
      </c>
      <c r="P138" s="418">
        <v>4</v>
      </c>
      <c r="Q138" s="401">
        <f>+Y138+AE138+AK138+AQ138</f>
        <v>4</v>
      </c>
      <c r="R138" s="422" t="s">
        <v>30</v>
      </c>
      <c r="S138" s="402" t="s">
        <v>1316</v>
      </c>
      <c r="T138" s="402" t="s">
        <v>1317</v>
      </c>
      <c r="U138" s="415">
        <v>44562</v>
      </c>
      <c r="V138" s="413" t="s">
        <v>634</v>
      </c>
      <c r="W138" s="413" t="s">
        <v>142</v>
      </c>
      <c r="X138" s="413" t="s">
        <v>1316</v>
      </c>
      <c r="Y138" s="418">
        <v>1</v>
      </c>
      <c r="Z138" s="418">
        <v>1</v>
      </c>
      <c r="AA138" s="406">
        <f t="shared" ref="AA138:AA149" si="11">(Z138/Y138)</f>
        <v>1</v>
      </c>
      <c r="AB138" s="455" t="s">
        <v>1318</v>
      </c>
      <c r="AC138" s="424" t="s">
        <v>647</v>
      </c>
      <c r="AD138" s="413" t="s">
        <v>1316</v>
      </c>
      <c r="AE138" s="418">
        <v>1</v>
      </c>
      <c r="AF138" s="76">
        <v>1</v>
      </c>
      <c r="AG138" s="407">
        <f t="shared" si="8"/>
        <v>1</v>
      </c>
      <c r="AH138" s="548" t="s">
        <v>1319</v>
      </c>
      <c r="AI138" s="75" t="s">
        <v>647</v>
      </c>
      <c r="AJ138" s="413" t="s">
        <v>1316</v>
      </c>
      <c r="AK138" s="418">
        <v>1</v>
      </c>
      <c r="AL138" s="416" t="s">
        <v>639</v>
      </c>
      <c r="AM138" s="416" t="s">
        <v>639</v>
      </c>
      <c r="AN138" s="416" t="s">
        <v>639</v>
      </c>
      <c r="AO138" s="416" t="s">
        <v>639</v>
      </c>
      <c r="AP138" s="413" t="s">
        <v>1316</v>
      </c>
      <c r="AQ138" s="431">
        <v>1</v>
      </c>
      <c r="AR138" s="111" t="s">
        <v>639</v>
      </c>
      <c r="AS138" s="82" t="s">
        <v>639</v>
      </c>
      <c r="AT138" s="82" t="s">
        <v>639</v>
      </c>
      <c r="AU138" s="82" t="s">
        <v>639</v>
      </c>
      <c r="AV138" s="100"/>
      <c r="AW138" s="89"/>
      <c r="AX138" s="90"/>
      <c r="AY138" s="90"/>
      <c r="AZ138" s="90"/>
    </row>
    <row r="139" spans="1:81" s="87" customFormat="1" x14ac:dyDescent="0.2">
      <c r="B139" s="440" t="s">
        <v>254</v>
      </c>
      <c r="C139" s="413" t="s">
        <v>89</v>
      </c>
      <c r="D139" s="413" t="s">
        <v>254</v>
      </c>
      <c r="E139" s="413" t="s">
        <v>78</v>
      </c>
      <c r="F139" s="413" t="s">
        <v>1314</v>
      </c>
      <c r="G139" s="413" t="s">
        <v>93</v>
      </c>
      <c r="H139" s="413" t="s">
        <v>116</v>
      </c>
      <c r="I139" s="413" t="s">
        <v>25</v>
      </c>
      <c r="J139" s="413" t="s">
        <v>41</v>
      </c>
      <c r="K139" s="413" t="s">
        <v>159</v>
      </c>
      <c r="L139" s="413" t="s">
        <v>257</v>
      </c>
      <c r="M139" s="413" t="s">
        <v>225</v>
      </c>
      <c r="N139" s="401">
        <v>125</v>
      </c>
      <c r="O139" s="413" t="s">
        <v>1320</v>
      </c>
      <c r="P139" s="418">
        <v>4</v>
      </c>
      <c r="Q139" s="401">
        <f>+Y139+AE139+AK139+AQ139</f>
        <v>4</v>
      </c>
      <c r="R139" s="413" t="s">
        <v>45</v>
      </c>
      <c r="S139" s="413" t="s">
        <v>1321</v>
      </c>
      <c r="T139" s="413" t="s">
        <v>1322</v>
      </c>
      <c r="U139" s="415">
        <v>44562</v>
      </c>
      <c r="V139" s="413" t="s">
        <v>634</v>
      </c>
      <c r="W139" s="413" t="s">
        <v>142</v>
      </c>
      <c r="X139" s="413" t="s">
        <v>1323</v>
      </c>
      <c r="Y139" s="418">
        <v>1</v>
      </c>
      <c r="Z139" s="418">
        <v>1</v>
      </c>
      <c r="AA139" s="406">
        <f t="shared" si="11"/>
        <v>1</v>
      </c>
      <c r="AB139" s="455" t="s">
        <v>1324</v>
      </c>
      <c r="AC139" s="424" t="s">
        <v>647</v>
      </c>
      <c r="AD139" s="413" t="s">
        <v>1323</v>
      </c>
      <c r="AE139" s="418">
        <v>1</v>
      </c>
      <c r="AF139" s="76">
        <v>1</v>
      </c>
      <c r="AG139" s="407">
        <f t="shared" si="8"/>
        <v>1</v>
      </c>
      <c r="AH139" s="549" t="s">
        <v>1325</v>
      </c>
      <c r="AI139" s="75" t="s">
        <v>647</v>
      </c>
      <c r="AJ139" s="413" t="s">
        <v>1323</v>
      </c>
      <c r="AK139" s="418">
        <v>1</v>
      </c>
      <c r="AL139" s="416" t="s">
        <v>639</v>
      </c>
      <c r="AM139" s="416" t="s">
        <v>639</v>
      </c>
      <c r="AN139" s="416" t="s">
        <v>639</v>
      </c>
      <c r="AO139" s="416" t="s">
        <v>639</v>
      </c>
      <c r="AP139" s="413" t="s">
        <v>1323</v>
      </c>
      <c r="AQ139" s="431">
        <v>1</v>
      </c>
      <c r="AR139" s="111" t="s">
        <v>639</v>
      </c>
      <c r="AS139" s="82" t="s">
        <v>639</v>
      </c>
      <c r="AT139" s="82" t="s">
        <v>639</v>
      </c>
      <c r="AU139" s="82" t="s">
        <v>639</v>
      </c>
      <c r="AV139" s="100"/>
      <c r="AW139" s="89"/>
      <c r="AX139" s="90"/>
      <c r="AY139" s="90"/>
      <c r="AZ139" s="90"/>
    </row>
    <row r="140" spans="1:81" s="87" customFormat="1" x14ac:dyDescent="0.2">
      <c r="A140" s="91"/>
      <c r="B140" s="440" t="s">
        <v>111</v>
      </c>
      <c r="C140" s="402" t="s">
        <v>48</v>
      </c>
      <c r="D140" s="402" t="s">
        <v>77</v>
      </c>
      <c r="E140" s="402" t="s">
        <v>50</v>
      </c>
      <c r="F140" s="402" t="s">
        <v>228</v>
      </c>
      <c r="G140" s="402" t="s">
        <v>93</v>
      </c>
      <c r="H140" s="402" t="s">
        <v>82</v>
      </c>
      <c r="I140" s="402" t="s">
        <v>55</v>
      </c>
      <c r="J140" s="402" t="s">
        <v>1326</v>
      </c>
      <c r="K140" s="402" t="s">
        <v>1327</v>
      </c>
      <c r="L140" s="402" t="s">
        <v>240</v>
      </c>
      <c r="M140" s="402" t="s">
        <v>181</v>
      </c>
      <c r="N140" s="401">
        <v>126</v>
      </c>
      <c r="O140" s="402" t="s">
        <v>1328</v>
      </c>
      <c r="P140" s="401">
        <v>1</v>
      </c>
      <c r="Q140" s="401">
        <f>+AQ140</f>
        <v>1</v>
      </c>
      <c r="R140" s="402" t="s">
        <v>60</v>
      </c>
      <c r="S140" s="402" t="s">
        <v>1329</v>
      </c>
      <c r="T140" s="402" t="s">
        <v>1330</v>
      </c>
      <c r="U140" s="403">
        <v>44562</v>
      </c>
      <c r="V140" s="402" t="s">
        <v>634</v>
      </c>
      <c r="W140" s="402" t="s">
        <v>1331</v>
      </c>
      <c r="X140" s="402" t="s">
        <v>1332</v>
      </c>
      <c r="Y140" s="465">
        <v>0.25</v>
      </c>
      <c r="Z140" s="401">
        <v>0.25</v>
      </c>
      <c r="AA140" s="406">
        <f t="shared" si="11"/>
        <v>1</v>
      </c>
      <c r="AB140" s="527" t="s">
        <v>1333</v>
      </c>
      <c r="AC140" s="424" t="s">
        <v>647</v>
      </c>
      <c r="AD140" s="402" t="s">
        <v>1332</v>
      </c>
      <c r="AE140" s="407" t="s">
        <v>515</v>
      </c>
      <c r="AF140" s="76" t="s">
        <v>515</v>
      </c>
      <c r="AG140" s="407">
        <f t="shared" si="8"/>
        <v>1</v>
      </c>
      <c r="AH140" s="82" t="s">
        <v>1334</v>
      </c>
      <c r="AI140" s="75" t="s">
        <v>647</v>
      </c>
      <c r="AJ140" s="402" t="s">
        <v>1332</v>
      </c>
      <c r="AK140" s="407" t="s">
        <v>469</v>
      </c>
      <c r="AL140" s="408" t="s">
        <v>639</v>
      </c>
      <c r="AM140" s="408" t="s">
        <v>639</v>
      </c>
      <c r="AN140" s="408" t="s">
        <v>639</v>
      </c>
      <c r="AO140" s="408" t="s">
        <v>639</v>
      </c>
      <c r="AP140" s="402" t="s">
        <v>1335</v>
      </c>
      <c r="AQ140" s="430">
        <v>1</v>
      </c>
      <c r="AR140" s="109" t="s">
        <v>639</v>
      </c>
      <c r="AS140" s="32" t="s">
        <v>639</v>
      </c>
      <c r="AT140" s="32" t="s">
        <v>639</v>
      </c>
      <c r="AU140" s="32" t="s">
        <v>639</v>
      </c>
      <c r="AV140" s="91"/>
      <c r="AW140" s="92"/>
      <c r="AX140" s="97"/>
      <c r="AY140" s="97"/>
      <c r="AZ140" s="97"/>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row>
    <row r="141" spans="1:81" s="87" customFormat="1" x14ac:dyDescent="0.2">
      <c r="B141" s="441" t="s">
        <v>111</v>
      </c>
      <c r="C141" s="402" t="s">
        <v>33</v>
      </c>
      <c r="D141" s="413" t="s">
        <v>49</v>
      </c>
      <c r="E141" s="413" t="s">
        <v>50</v>
      </c>
      <c r="F141" s="413" t="s">
        <v>228</v>
      </c>
      <c r="G141" s="413" t="s">
        <v>93</v>
      </c>
      <c r="H141" s="413" t="s">
        <v>82</v>
      </c>
      <c r="I141" s="413" t="s">
        <v>55</v>
      </c>
      <c r="J141" s="413" t="s">
        <v>1326</v>
      </c>
      <c r="K141" s="413" t="s">
        <v>1327</v>
      </c>
      <c r="L141" s="413" t="s">
        <v>240</v>
      </c>
      <c r="M141" s="413" t="s">
        <v>181</v>
      </c>
      <c r="N141" s="401">
        <v>127</v>
      </c>
      <c r="O141" s="413" t="s">
        <v>1336</v>
      </c>
      <c r="P141" s="414">
        <v>1</v>
      </c>
      <c r="Q141" s="407">
        <f>+AQ141</f>
        <v>1</v>
      </c>
      <c r="R141" s="413" t="s">
        <v>60</v>
      </c>
      <c r="S141" s="413" t="s">
        <v>1337</v>
      </c>
      <c r="T141" s="413" t="s">
        <v>1338</v>
      </c>
      <c r="U141" s="415">
        <v>44562</v>
      </c>
      <c r="V141" s="402" t="s">
        <v>634</v>
      </c>
      <c r="W141" s="413" t="s">
        <v>1331</v>
      </c>
      <c r="X141" s="413" t="s">
        <v>1332</v>
      </c>
      <c r="Y141" s="414">
        <v>0.25</v>
      </c>
      <c r="Z141" s="414">
        <v>0.25</v>
      </c>
      <c r="AA141" s="406">
        <f t="shared" si="11"/>
        <v>1</v>
      </c>
      <c r="AB141" s="455" t="s">
        <v>1339</v>
      </c>
      <c r="AC141" s="424" t="s">
        <v>647</v>
      </c>
      <c r="AD141" s="413" t="s">
        <v>1332</v>
      </c>
      <c r="AE141" s="414" t="s">
        <v>515</v>
      </c>
      <c r="AF141" s="510" t="s">
        <v>515</v>
      </c>
      <c r="AG141" s="407">
        <f t="shared" si="8"/>
        <v>1</v>
      </c>
      <c r="AH141" s="538" t="s">
        <v>1340</v>
      </c>
      <c r="AI141" s="75" t="s">
        <v>647</v>
      </c>
      <c r="AJ141" s="413" t="s">
        <v>1332</v>
      </c>
      <c r="AK141" s="414" t="s">
        <v>469</v>
      </c>
      <c r="AL141" s="416" t="s">
        <v>639</v>
      </c>
      <c r="AM141" s="416" t="s">
        <v>639</v>
      </c>
      <c r="AN141" s="416" t="s">
        <v>639</v>
      </c>
      <c r="AO141" s="416" t="s">
        <v>639</v>
      </c>
      <c r="AP141" s="413" t="s">
        <v>1335</v>
      </c>
      <c r="AQ141" s="488">
        <v>1</v>
      </c>
      <c r="AR141" s="111" t="s">
        <v>639</v>
      </c>
      <c r="AS141" s="82" t="s">
        <v>639</v>
      </c>
      <c r="AT141" s="82" t="s">
        <v>639</v>
      </c>
      <c r="AU141" s="82" t="s">
        <v>639</v>
      </c>
      <c r="AW141" s="89"/>
      <c r="AX141" s="90"/>
      <c r="AY141" s="90"/>
      <c r="AZ141" s="90"/>
    </row>
    <row r="142" spans="1:81" s="87" customFormat="1" x14ac:dyDescent="0.2">
      <c r="B142" s="441" t="s">
        <v>320</v>
      </c>
      <c r="C142" s="402" t="s">
        <v>48</v>
      </c>
      <c r="D142" s="413" t="s">
        <v>184</v>
      </c>
      <c r="E142" s="413" t="s">
        <v>102</v>
      </c>
      <c r="F142" s="413" t="s">
        <v>338</v>
      </c>
      <c r="G142" s="413" t="s">
        <v>53</v>
      </c>
      <c r="H142" s="413" t="s">
        <v>82</v>
      </c>
      <c r="I142" s="413" t="s">
        <v>25</v>
      </c>
      <c r="J142" s="413" t="s">
        <v>178</v>
      </c>
      <c r="K142" s="413" t="s">
        <v>402</v>
      </c>
      <c r="L142" s="413" t="s">
        <v>257</v>
      </c>
      <c r="M142" s="413" t="s">
        <v>233</v>
      </c>
      <c r="N142" s="401">
        <v>128</v>
      </c>
      <c r="O142" s="413" t="s">
        <v>1341</v>
      </c>
      <c r="P142" s="414">
        <v>1</v>
      </c>
      <c r="Q142" s="407">
        <f>(+Y142+AE142+AK142+AQ142)/4</f>
        <v>1</v>
      </c>
      <c r="R142" s="413" t="s">
        <v>30</v>
      </c>
      <c r="S142" s="413" t="s">
        <v>699</v>
      </c>
      <c r="T142" s="413" t="s">
        <v>700</v>
      </c>
      <c r="U142" s="415">
        <v>44562</v>
      </c>
      <c r="V142" s="402" t="s">
        <v>634</v>
      </c>
      <c r="W142" s="413" t="s">
        <v>1331</v>
      </c>
      <c r="X142" s="413" t="s">
        <v>701</v>
      </c>
      <c r="Y142" s="414">
        <v>1</v>
      </c>
      <c r="Z142" s="414">
        <v>1</v>
      </c>
      <c r="AA142" s="406">
        <f t="shared" si="11"/>
        <v>1</v>
      </c>
      <c r="AB142" s="455" t="s">
        <v>1342</v>
      </c>
      <c r="AC142" s="424" t="s">
        <v>647</v>
      </c>
      <c r="AD142" s="413" t="s">
        <v>701</v>
      </c>
      <c r="AE142" s="414">
        <v>1</v>
      </c>
      <c r="AF142" s="510">
        <v>1</v>
      </c>
      <c r="AG142" s="407">
        <f t="shared" si="8"/>
        <v>1</v>
      </c>
      <c r="AH142" s="538" t="s">
        <v>703</v>
      </c>
      <c r="AI142" s="75" t="s">
        <v>647</v>
      </c>
      <c r="AJ142" s="413" t="s">
        <v>701</v>
      </c>
      <c r="AK142" s="414">
        <v>1</v>
      </c>
      <c r="AL142" s="416"/>
      <c r="AM142" s="416"/>
      <c r="AN142" s="416"/>
      <c r="AO142" s="416"/>
      <c r="AP142" s="413" t="s">
        <v>701</v>
      </c>
      <c r="AQ142" s="488">
        <v>1</v>
      </c>
      <c r="AR142" s="111"/>
      <c r="AS142" s="82"/>
      <c r="AT142" s="82"/>
      <c r="AU142" s="82"/>
      <c r="AW142" s="89"/>
      <c r="AX142" s="90"/>
      <c r="AY142" s="90"/>
      <c r="AZ142" s="90"/>
    </row>
    <row r="143" spans="1:81" s="87" customFormat="1" x14ac:dyDescent="0.2">
      <c r="A143" s="99"/>
      <c r="B143" s="440" t="s">
        <v>32</v>
      </c>
      <c r="C143" s="402" t="s">
        <v>63</v>
      </c>
      <c r="D143" s="402" t="s">
        <v>90</v>
      </c>
      <c r="E143" s="402" t="s">
        <v>20</v>
      </c>
      <c r="F143" s="402" t="s">
        <v>1343</v>
      </c>
      <c r="G143" s="402" t="s">
        <v>186</v>
      </c>
      <c r="H143" s="402" t="s">
        <v>82</v>
      </c>
      <c r="I143" s="402" t="s">
        <v>55</v>
      </c>
      <c r="J143" s="402" t="s">
        <v>188</v>
      </c>
      <c r="K143" s="402" t="s">
        <v>385</v>
      </c>
      <c r="L143" s="402" t="s">
        <v>257</v>
      </c>
      <c r="M143" s="402" t="s">
        <v>73</v>
      </c>
      <c r="N143" s="401">
        <v>129</v>
      </c>
      <c r="O143" s="402" t="s">
        <v>1344</v>
      </c>
      <c r="P143" s="407">
        <v>1</v>
      </c>
      <c r="Q143" s="407">
        <f>(+Y143+AE143+AK143+AQ143)/4</f>
        <v>1</v>
      </c>
      <c r="R143" s="402" t="s">
        <v>30</v>
      </c>
      <c r="S143" s="402" t="s">
        <v>1345</v>
      </c>
      <c r="T143" s="402" t="s">
        <v>1346</v>
      </c>
      <c r="U143" s="403">
        <v>44562</v>
      </c>
      <c r="V143" s="402" t="s">
        <v>634</v>
      </c>
      <c r="W143" s="402" t="s">
        <v>241</v>
      </c>
      <c r="X143" s="402" t="s">
        <v>1347</v>
      </c>
      <c r="Y143" s="407">
        <v>1</v>
      </c>
      <c r="Z143" s="407">
        <v>1</v>
      </c>
      <c r="AA143" s="406">
        <f t="shared" si="11"/>
        <v>1</v>
      </c>
      <c r="AB143" s="454" t="s">
        <v>1348</v>
      </c>
      <c r="AC143" s="424" t="s">
        <v>1349</v>
      </c>
      <c r="AD143" s="402" t="s">
        <v>1347</v>
      </c>
      <c r="AE143" s="407">
        <v>1</v>
      </c>
      <c r="AF143" s="498">
        <v>1</v>
      </c>
      <c r="AG143" s="407">
        <f t="shared" ref="AG143:AG174" si="12">(AF143/AE143)</f>
        <v>1</v>
      </c>
      <c r="AH143" s="544" t="s">
        <v>1350</v>
      </c>
      <c r="AI143" s="75" t="s">
        <v>647</v>
      </c>
      <c r="AJ143" s="402" t="s">
        <v>1347</v>
      </c>
      <c r="AK143" s="407">
        <v>1</v>
      </c>
      <c r="AL143" s="408" t="s">
        <v>639</v>
      </c>
      <c r="AM143" s="408" t="s">
        <v>639</v>
      </c>
      <c r="AN143" s="408" t="s">
        <v>639</v>
      </c>
      <c r="AO143" s="408" t="s">
        <v>639</v>
      </c>
      <c r="AP143" s="402" t="s">
        <v>1347</v>
      </c>
      <c r="AQ143" s="486">
        <v>1</v>
      </c>
      <c r="AR143" s="109" t="s">
        <v>639</v>
      </c>
      <c r="AS143" s="32" t="s">
        <v>639</v>
      </c>
      <c r="AT143" s="32" t="s">
        <v>639</v>
      </c>
      <c r="AU143" s="32" t="s">
        <v>639</v>
      </c>
      <c r="AV143" s="99"/>
      <c r="AW143" s="94" t="s">
        <v>639</v>
      </c>
      <c r="AX143" s="95" t="s">
        <v>639</v>
      </c>
      <c r="AY143" s="95" t="s">
        <v>639</v>
      </c>
      <c r="AZ143" s="95" t="s">
        <v>639</v>
      </c>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row>
    <row r="144" spans="1:81" s="87" customFormat="1" x14ac:dyDescent="0.2">
      <c r="A144" s="91"/>
      <c r="B144" s="440" t="s">
        <v>32</v>
      </c>
      <c r="C144" s="402" t="s">
        <v>63</v>
      </c>
      <c r="D144" s="402" t="s">
        <v>49</v>
      </c>
      <c r="E144" s="402" t="s">
        <v>20</v>
      </c>
      <c r="F144" s="402" t="s">
        <v>1343</v>
      </c>
      <c r="G144" s="402" t="s">
        <v>186</v>
      </c>
      <c r="H144" s="402" t="s">
        <v>82</v>
      </c>
      <c r="I144" s="402" t="s">
        <v>55</v>
      </c>
      <c r="J144" s="402" t="s">
        <v>188</v>
      </c>
      <c r="K144" s="402" t="s">
        <v>385</v>
      </c>
      <c r="L144" s="402" t="s">
        <v>257</v>
      </c>
      <c r="M144" s="402" t="s">
        <v>73</v>
      </c>
      <c r="N144" s="401">
        <v>130</v>
      </c>
      <c r="O144" s="402" t="s">
        <v>1351</v>
      </c>
      <c r="P144" s="407">
        <v>1</v>
      </c>
      <c r="Q144" s="407">
        <f>(+Y144+AE144+AK144+AQ144)/4</f>
        <v>1</v>
      </c>
      <c r="R144" s="402" t="s">
        <v>30</v>
      </c>
      <c r="S144" s="402" t="s">
        <v>1352</v>
      </c>
      <c r="T144" s="402" t="s">
        <v>1353</v>
      </c>
      <c r="U144" s="403">
        <v>44562</v>
      </c>
      <c r="V144" s="402" t="s">
        <v>634</v>
      </c>
      <c r="W144" s="402" t="s">
        <v>241</v>
      </c>
      <c r="X144" s="402" t="s">
        <v>1354</v>
      </c>
      <c r="Y144" s="407">
        <v>1</v>
      </c>
      <c r="Z144" s="407">
        <v>1</v>
      </c>
      <c r="AA144" s="406">
        <f t="shared" si="11"/>
        <v>1</v>
      </c>
      <c r="AB144" s="454" t="s">
        <v>1355</v>
      </c>
      <c r="AC144" s="424" t="s">
        <v>1349</v>
      </c>
      <c r="AD144" s="402" t="s">
        <v>1354</v>
      </c>
      <c r="AE144" s="407">
        <v>1</v>
      </c>
      <c r="AF144" s="498">
        <v>1</v>
      </c>
      <c r="AG144" s="407">
        <f t="shared" si="12"/>
        <v>1</v>
      </c>
      <c r="AH144" s="545" t="s">
        <v>1356</v>
      </c>
      <c r="AI144" s="75" t="s">
        <v>647</v>
      </c>
      <c r="AJ144" s="402" t="s">
        <v>1354</v>
      </c>
      <c r="AK144" s="407">
        <v>1</v>
      </c>
      <c r="AL144" s="408" t="s">
        <v>639</v>
      </c>
      <c r="AM144" s="408" t="s">
        <v>639</v>
      </c>
      <c r="AN144" s="408" t="s">
        <v>639</v>
      </c>
      <c r="AO144" s="408" t="s">
        <v>639</v>
      </c>
      <c r="AP144" s="402" t="s">
        <v>1354</v>
      </c>
      <c r="AQ144" s="486">
        <v>1</v>
      </c>
      <c r="AR144" s="109" t="s">
        <v>639</v>
      </c>
      <c r="AS144" s="32" t="s">
        <v>639</v>
      </c>
      <c r="AT144" s="32" t="s">
        <v>639</v>
      </c>
      <c r="AU144" s="32" t="s">
        <v>639</v>
      </c>
      <c r="AV144" s="91"/>
      <c r="AW144" s="92"/>
      <c r="AX144" s="97"/>
      <c r="AY144" s="97"/>
      <c r="AZ144" s="97"/>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row>
    <row r="145" spans="1:81" s="87" customFormat="1" x14ac:dyDescent="0.2">
      <c r="A145" s="91"/>
      <c r="B145" s="440" t="s">
        <v>32</v>
      </c>
      <c r="C145" s="402" t="s">
        <v>48</v>
      </c>
      <c r="D145" s="402" t="s">
        <v>49</v>
      </c>
      <c r="E145" s="402" t="s">
        <v>50</v>
      </c>
      <c r="F145" s="402" t="s">
        <v>333</v>
      </c>
      <c r="G145" s="402" t="s">
        <v>186</v>
      </c>
      <c r="H145" s="402" t="s">
        <v>813</v>
      </c>
      <c r="I145" s="402" t="s">
        <v>25</v>
      </c>
      <c r="J145" s="402" t="s">
        <v>188</v>
      </c>
      <c r="K145" s="402" t="s">
        <v>403</v>
      </c>
      <c r="L145" s="402" t="s">
        <v>257</v>
      </c>
      <c r="M145" s="402" t="s">
        <v>73</v>
      </c>
      <c r="N145" s="401">
        <v>131</v>
      </c>
      <c r="O145" s="402" t="s">
        <v>1357</v>
      </c>
      <c r="P145" s="407">
        <v>1</v>
      </c>
      <c r="Q145" s="407">
        <f>(+Y145+AE145+AK145+AQ145)/4</f>
        <v>1</v>
      </c>
      <c r="R145" s="402" t="s">
        <v>30</v>
      </c>
      <c r="S145" s="402" t="s">
        <v>1358</v>
      </c>
      <c r="T145" s="402" t="s">
        <v>1359</v>
      </c>
      <c r="U145" s="403">
        <v>44562</v>
      </c>
      <c r="V145" s="402" t="s">
        <v>634</v>
      </c>
      <c r="W145" s="402" t="s">
        <v>241</v>
      </c>
      <c r="X145" s="402" t="s">
        <v>1360</v>
      </c>
      <c r="Y145" s="407">
        <v>1</v>
      </c>
      <c r="Z145" s="407">
        <v>1</v>
      </c>
      <c r="AA145" s="406">
        <f t="shared" si="11"/>
        <v>1</v>
      </c>
      <c r="AB145" s="454" t="s">
        <v>1361</v>
      </c>
      <c r="AC145" s="424" t="s">
        <v>1349</v>
      </c>
      <c r="AD145" s="402" t="s">
        <v>1360</v>
      </c>
      <c r="AE145" s="407">
        <v>1</v>
      </c>
      <c r="AF145" s="498">
        <v>1</v>
      </c>
      <c r="AG145" s="407">
        <f t="shared" si="12"/>
        <v>1</v>
      </c>
      <c r="AH145" s="545" t="s">
        <v>1362</v>
      </c>
      <c r="AI145" s="542" t="s">
        <v>1363</v>
      </c>
      <c r="AJ145" s="402" t="s">
        <v>1360</v>
      </c>
      <c r="AK145" s="407">
        <v>1</v>
      </c>
      <c r="AL145" s="408" t="s">
        <v>639</v>
      </c>
      <c r="AM145" s="408" t="s">
        <v>639</v>
      </c>
      <c r="AN145" s="408" t="s">
        <v>639</v>
      </c>
      <c r="AO145" s="408" t="s">
        <v>639</v>
      </c>
      <c r="AP145" s="402" t="s">
        <v>1360</v>
      </c>
      <c r="AQ145" s="486">
        <v>1</v>
      </c>
      <c r="AR145" s="109" t="s">
        <v>639</v>
      </c>
      <c r="AS145" s="32" t="s">
        <v>639</v>
      </c>
      <c r="AT145" s="32" t="s">
        <v>639</v>
      </c>
      <c r="AU145" s="32" t="s">
        <v>639</v>
      </c>
      <c r="AV145" s="91"/>
      <c r="AW145" s="92"/>
      <c r="AX145" s="97"/>
      <c r="AY145" s="97"/>
      <c r="AZ145" s="97"/>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row>
    <row r="146" spans="1:81" s="87" customFormat="1" x14ac:dyDescent="0.2">
      <c r="B146" s="441" t="s">
        <v>320</v>
      </c>
      <c r="C146" s="402" t="s">
        <v>48</v>
      </c>
      <c r="D146" s="413" t="s">
        <v>184</v>
      </c>
      <c r="E146" s="413" t="s">
        <v>102</v>
      </c>
      <c r="F146" s="413" t="s">
        <v>338</v>
      </c>
      <c r="G146" s="413" t="s">
        <v>53</v>
      </c>
      <c r="H146" s="413" t="s">
        <v>82</v>
      </c>
      <c r="I146" s="413" t="s">
        <v>25</v>
      </c>
      <c r="J146" s="413" t="s">
        <v>188</v>
      </c>
      <c r="K146" s="413" t="s">
        <v>402</v>
      </c>
      <c r="L146" s="413" t="s">
        <v>257</v>
      </c>
      <c r="M146" s="413" t="s">
        <v>233</v>
      </c>
      <c r="N146" s="401">
        <v>132</v>
      </c>
      <c r="O146" s="413" t="s">
        <v>1364</v>
      </c>
      <c r="P146" s="414">
        <v>1</v>
      </c>
      <c r="Q146" s="407">
        <f>(+Y146+AE146+AK146+AQ146)/4</f>
        <v>1</v>
      </c>
      <c r="R146" s="413" t="s">
        <v>30</v>
      </c>
      <c r="S146" s="413" t="s">
        <v>699</v>
      </c>
      <c r="T146" s="413" t="s">
        <v>700</v>
      </c>
      <c r="U146" s="415">
        <v>44562</v>
      </c>
      <c r="V146" s="402" t="s">
        <v>634</v>
      </c>
      <c r="W146" s="413" t="s">
        <v>241</v>
      </c>
      <c r="X146" s="413" t="s">
        <v>701</v>
      </c>
      <c r="Y146" s="414">
        <v>1</v>
      </c>
      <c r="Z146" s="414">
        <v>1</v>
      </c>
      <c r="AA146" s="406">
        <f t="shared" si="11"/>
        <v>1</v>
      </c>
      <c r="AB146" s="455" t="s">
        <v>1342</v>
      </c>
      <c r="AC146" s="424" t="s">
        <v>647</v>
      </c>
      <c r="AD146" s="413" t="s">
        <v>701</v>
      </c>
      <c r="AE146" s="414">
        <v>1</v>
      </c>
      <c r="AF146" s="498">
        <v>0.8</v>
      </c>
      <c r="AG146" s="407">
        <f t="shared" si="12"/>
        <v>0.8</v>
      </c>
      <c r="AH146" s="538" t="s">
        <v>703</v>
      </c>
      <c r="AI146" s="75" t="s">
        <v>647</v>
      </c>
      <c r="AJ146" s="413" t="s">
        <v>701</v>
      </c>
      <c r="AK146" s="414">
        <v>1</v>
      </c>
      <c r="AL146" s="416"/>
      <c r="AM146" s="416"/>
      <c r="AN146" s="416"/>
      <c r="AO146" s="416"/>
      <c r="AP146" s="413" t="s">
        <v>701</v>
      </c>
      <c r="AQ146" s="488">
        <v>1</v>
      </c>
      <c r="AR146" s="111"/>
      <c r="AS146" s="82"/>
      <c r="AT146" s="82"/>
      <c r="AU146" s="82"/>
      <c r="AW146" s="89"/>
      <c r="AX146" s="90"/>
      <c r="AY146" s="90"/>
      <c r="AZ146" s="90"/>
    </row>
    <row r="147" spans="1:81" s="87" customFormat="1" ht="15" x14ac:dyDescent="0.25">
      <c r="A147" s="27"/>
      <c r="B147" s="529" t="s">
        <v>320</v>
      </c>
      <c r="C147" s="530" t="s">
        <v>1365</v>
      </c>
      <c r="D147" s="530" t="s">
        <v>184</v>
      </c>
      <c r="E147" s="530" t="s">
        <v>102</v>
      </c>
      <c r="F147" s="530" t="s">
        <v>338</v>
      </c>
      <c r="G147" s="530" t="s">
        <v>53</v>
      </c>
      <c r="H147" s="530" t="s">
        <v>82</v>
      </c>
      <c r="I147" s="530" t="s">
        <v>25</v>
      </c>
      <c r="J147" s="530" t="s">
        <v>213</v>
      </c>
      <c r="K147" s="530" t="s">
        <v>402</v>
      </c>
      <c r="L147" s="530" t="s">
        <v>257</v>
      </c>
      <c r="M147" s="530" t="s">
        <v>171</v>
      </c>
      <c r="N147" s="401">
        <v>133</v>
      </c>
      <c r="O147" s="530" t="s">
        <v>1366</v>
      </c>
      <c r="P147" s="407">
        <v>1</v>
      </c>
      <c r="Q147" s="434"/>
      <c r="R147" s="401" t="s">
        <v>30</v>
      </c>
      <c r="S147" s="530" t="s">
        <v>1367</v>
      </c>
      <c r="T147" s="534" t="s">
        <v>1368</v>
      </c>
      <c r="U147" s="403">
        <v>44562</v>
      </c>
      <c r="V147" s="402" t="s">
        <v>1369</v>
      </c>
      <c r="W147" s="530" t="s">
        <v>1370</v>
      </c>
      <c r="X147" s="530" t="s">
        <v>701</v>
      </c>
      <c r="Y147" s="407">
        <v>1</v>
      </c>
      <c r="Z147" s="407">
        <v>0.8</v>
      </c>
      <c r="AA147" s="406">
        <f t="shared" si="11"/>
        <v>0.8</v>
      </c>
      <c r="AB147" s="527" t="s">
        <v>1342</v>
      </c>
      <c r="AC147" s="424" t="s">
        <v>647</v>
      </c>
      <c r="AD147" s="530" t="s">
        <v>701</v>
      </c>
      <c r="AE147" s="407">
        <v>1</v>
      </c>
      <c r="AF147" s="498">
        <v>0.8</v>
      </c>
      <c r="AG147" s="407">
        <f t="shared" si="12"/>
        <v>0.8</v>
      </c>
      <c r="AH147" s="538" t="s">
        <v>1371</v>
      </c>
      <c r="AI147" s="75" t="s">
        <v>647</v>
      </c>
      <c r="AJ147" s="530" t="s">
        <v>701</v>
      </c>
      <c r="AK147" s="407">
        <v>1</v>
      </c>
      <c r="AL147" s="448" t="s">
        <v>639</v>
      </c>
      <c r="AM147" s="448" t="s">
        <v>639</v>
      </c>
      <c r="AN147" s="448" t="s">
        <v>639</v>
      </c>
      <c r="AO147" s="448" t="s">
        <v>639</v>
      </c>
      <c r="AP147" s="530" t="s">
        <v>701</v>
      </c>
      <c r="AQ147" s="486">
        <v>1</v>
      </c>
      <c r="AR147" s="428" t="s">
        <v>639</v>
      </c>
      <c r="AS147" s="429" t="s">
        <v>639</v>
      </c>
      <c r="AT147" s="429" t="s">
        <v>639</v>
      </c>
      <c r="AU147" s="429" t="s">
        <v>639</v>
      </c>
      <c r="AV147" s="27"/>
      <c r="AW147" s="106"/>
      <c r="AX147" s="107"/>
      <c r="AY147" s="107"/>
      <c r="AZ147" s="10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row>
    <row r="148" spans="1:81" s="87" customFormat="1" x14ac:dyDescent="0.2">
      <c r="A148" s="99"/>
      <c r="B148" s="440" t="s">
        <v>248</v>
      </c>
      <c r="C148" s="402" t="s">
        <v>48</v>
      </c>
      <c r="D148" s="402" t="s">
        <v>90</v>
      </c>
      <c r="E148" s="402" t="s">
        <v>50</v>
      </c>
      <c r="F148" s="402" t="s">
        <v>283</v>
      </c>
      <c r="G148" s="402" t="s">
        <v>1372</v>
      </c>
      <c r="H148" s="402" t="s">
        <v>82</v>
      </c>
      <c r="I148" s="402" t="s">
        <v>1373</v>
      </c>
      <c r="J148" s="402" t="s">
        <v>213</v>
      </c>
      <c r="K148" s="402" t="s">
        <v>1374</v>
      </c>
      <c r="L148" s="402" t="s">
        <v>257</v>
      </c>
      <c r="M148" s="402" t="s">
        <v>171</v>
      </c>
      <c r="N148" s="401">
        <v>134</v>
      </c>
      <c r="O148" s="402" t="s">
        <v>1375</v>
      </c>
      <c r="P148" s="401">
        <v>10</v>
      </c>
      <c r="Q148" s="401">
        <f>+Y148+AE148+AK148+AQ148</f>
        <v>10</v>
      </c>
      <c r="R148" s="402" t="s">
        <v>45</v>
      </c>
      <c r="S148" s="402" t="s">
        <v>1376</v>
      </c>
      <c r="T148" s="402" t="s">
        <v>1377</v>
      </c>
      <c r="U148" s="403">
        <v>44564</v>
      </c>
      <c r="V148" s="402" t="s">
        <v>634</v>
      </c>
      <c r="W148" s="402" t="s">
        <v>265</v>
      </c>
      <c r="X148" s="402" t="s">
        <v>1378</v>
      </c>
      <c r="Y148" s="401">
        <v>2</v>
      </c>
      <c r="Z148" s="401">
        <v>2</v>
      </c>
      <c r="AA148" s="406">
        <f t="shared" si="11"/>
        <v>1</v>
      </c>
      <c r="AB148" s="527" t="s">
        <v>1379</v>
      </c>
      <c r="AC148" s="424" t="s">
        <v>1380</v>
      </c>
      <c r="AD148" s="402" t="s">
        <v>1378</v>
      </c>
      <c r="AE148" s="401">
        <v>3</v>
      </c>
      <c r="AF148" s="76">
        <v>3</v>
      </c>
      <c r="AG148" s="407">
        <f t="shared" si="12"/>
        <v>1</v>
      </c>
      <c r="AH148" s="75" t="s">
        <v>1381</v>
      </c>
      <c r="AI148" s="75" t="s">
        <v>1382</v>
      </c>
      <c r="AJ148" s="402" t="s">
        <v>1378</v>
      </c>
      <c r="AK148" s="401">
        <v>3</v>
      </c>
      <c r="AL148" s="402" t="s">
        <v>639</v>
      </c>
      <c r="AM148" s="402" t="s">
        <v>639</v>
      </c>
      <c r="AN148" s="402" t="s">
        <v>639</v>
      </c>
      <c r="AO148" s="402" t="s">
        <v>639</v>
      </c>
      <c r="AP148" s="402" t="s">
        <v>1378</v>
      </c>
      <c r="AQ148" s="430">
        <v>2</v>
      </c>
      <c r="AR148" s="108" t="s">
        <v>639</v>
      </c>
      <c r="AS148" s="75" t="s">
        <v>639</v>
      </c>
      <c r="AT148" s="75" t="s">
        <v>639</v>
      </c>
      <c r="AU148" s="75" t="s">
        <v>639</v>
      </c>
      <c r="AV148" s="99"/>
      <c r="AW148" s="94" t="s">
        <v>639</v>
      </c>
      <c r="AX148" s="95" t="s">
        <v>639</v>
      </c>
      <c r="AY148" s="95" t="s">
        <v>639</v>
      </c>
      <c r="AZ148" s="95" t="s">
        <v>639</v>
      </c>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row>
    <row r="149" spans="1:81" s="87" customFormat="1" x14ac:dyDescent="0.2">
      <c r="A149" s="99"/>
      <c r="B149" s="440" t="s">
        <v>248</v>
      </c>
      <c r="C149" s="402" t="s">
        <v>48</v>
      </c>
      <c r="D149" s="402" t="s">
        <v>90</v>
      </c>
      <c r="E149" s="402" t="s">
        <v>50</v>
      </c>
      <c r="F149" s="402" t="s">
        <v>283</v>
      </c>
      <c r="G149" s="402" t="s">
        <v>1372</v>
      </c>
      <c r="H149" s="402" t="s">
        <v>82</v>
      </c>
      <c r="I149" s="402" t="s">
        <v>1373</v>
      </c>
      <c r="J149" s="402" t="s">
        <v>213</v>
      </c>
      <c r="K149" s="402" t="s">
        <v>1374</v>
      </c>
      <c r="L149" s="402" t="s">
        <v>257</v>
      </c>
      <c r="M149" s="402" t="s">
        <v>171</v>
      </c>
      <c r="N149" s="401">
        <v>135</v>
      </c>
      <c r="O149" s="402" t="s">
        <v>1383</v>
      </c>
      <c r="P149" s="401">
        <v>14</v>
      </c>
      <c r="Q149" s="401">
        <f>+Y149+AE149+AK149+AQ149</f>
        <v>14</v>
      </c>
      <c r="R149" s="402" t="s">
        <v>45</v>
      </c>
      <c r="S149" s="402" t="s">
        <v>1384</v>
      </c>
      <c r="T149" s="402" t="s">
        <v>1385</v>
      </c>
      <c r="U149" s="403">
        <v>44563</v>
      </c>
      <c r="V149" s="402" t="s">
        <v>634</v>
      </c>
      <c r="W149" s="402" t="s">
        <v>265</v>
      </c>
      <c r="X149" s="402" t="s">
        <v>1378</v>
      </c>
      <c r="Y149" s="401">
        <v>3</v>
      </c>
      <c r="Z149" s="401">
        <v>3</v>
      </c>
      <c r="AA149" s="406">
        <f t="shared" si="11"/>
        <v>1</v>
      </c>
      <c r="AB149" s="527" t="s">
        <v>1386</v>
      </c>
      <c r="AC149" s="424" t="s">
        <v>1380</v>
      </c>
      <c r="AD149" s="402" t="s">
        <v>1378</v>
      </c>
      <c r="AE149" s="401">
        <v>4</v>
      </c>
      <c r="AF149" s="76">
        <v>4</v>
      </c>
      <c r="AG149" s="407">
        <f t="shared" si="12"/>
        <v>1</v>
      </c>
      <c r="AH149" s="75" t="s">
        <v>1387</v>
      </c>
      <c r="AI149" s="75" t="s">
        <v>1382</v>
      </c>
      <c r="AJ149" s="402" t="s">
        <v>1378</v>
      </c>
      <c r="AK149" s="401">
        <v>4</v>
      </c>
      <c r="AL149" s="402" t="s">
        <v>639</v>
      </c>
      <c r="AM149" s="402" t="s">
        <v>639</v>
      </c>
      <c r="AN149" s="402" t="s">
        <v>639</v>
      </c>
      <c r="AO149" s="402" t="s">
        <v>639</v>
      </c>
      <c r="AP149" s="402" t="s">
        <v>1378</v>
      </c>
      <c r="AQ149" s="430">
        <v>3</v>
      </c>
      <c r="AR149" s="108" t="s">
        <v>639</v>
      </c>
      <c r="AS149" s="75" t="s">
        <v>639</v>
      </c>
      <c r="AT149" s="75" t="s">
        <v>639</v>
      </c>
      <c r="AU149" s="75" t="s">
        <v>639</v>
      </c>
      <c r="AV149" s="99"/>
      <c r="AW149" s="94" t="s">
        <v>639</v>
      </c>
      <c r="AX149" s="95" t="s">
        <v>639</v>
      </c>
      <c r="AY149" s="95" t="s">
        <v>639</v>
      </c>
      <c r="AZ149" s="95" t="s">
        <v>639</v>
      </c>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row>
    <row r="150" spans="1:81" s="87" customFormat="1" x14ac:dyDescent="0.2">
      <c r="A150" s="99"/>
      <c r="B150" s="443" t="s">
        <v>227</v>
      </c>
      <c r="C150" s="408" t="s">
        <v>63</v>
      </c>
      <c r="D150" s="408" t="s">
        <v>90</v>
      </c>
      <c r="E150" s="408" t="s">
        <v>20</v>
      </c>
      <c r="F150" s="408" t="s">
        <v>1388</v>
      </c>
      <c r="G150" s="408" t="s">
        <v>53</v>
      </c>
      <c r="H150" s="408" t="s">
        <v>82</v>
      </c>
      <c r="I150" s="408" t="s">
        <v>25</v>
      </c>
      <c r="J150" s="408" t="s">
        <v>158</v>
      </c>
      <c r="K150" s="408" t="s">
        <v>1389</v>
      </c>
      <c r="L150" s="408" t="s">
        <v>257</v>
      </c>
      <c r="M150" s="408" t="s">
        <v>98</v>
      </c>
      <c r="N150" s="401">
        <v>136</v>
      </c>
      <c r="O150" s="408" t="s">
        <v>1390</v>
      </c>
      <c r="P150" s="411">
        <v>1</v>
      </c>
      <c r="Q150" s="401">
        <f>+AQ150</f>
        <v>1</v>
      </c>
      <c r="R150" s="408" t="s">
        <v>60</v>
      </c>
      <c r="S150" s="408" t="s">
        <v>1391</v>
      </c>
      <c r="T150" s="408" t="s">
        <v>1392</v>
      </c>
      <c r="U150" s="421">
        <v>44562</v>
      </c>
      <c r="V150" s="408" t="s">
        <v>634</v>
      </c>
      <c r="W150" s="416" t="s">
        <v>258</v>
      </c>
      <c r="X150" s="408" t="s">
        <v>635</v>
      </c>
      <c r="Y150" s="411">
        <v>0</v>
      </c>
      <c r="Z150" s="401" t="s">
        <v>639</v>
      </c>
      <c r="AA150" s="408" t="s">
        <v>639</v>
      </c>
      <c r="AB150" s="401" t="s">
        <v>639</v>
      </c>
      <c r="AC150" s="401" t="s">
        <v>639</v>
      </c>
      <c r="AD150" s="408" t="s">
        <v>1393</v>
      </c>
      <c r="AE150" s="409" t="s">
        <v>1394</v>
      </c>
      <c r="AF150" s="540">
        <v>0.5</v>
      </c>
      <c r="AG150" s="407">
        <f t="shared" si="12"/>
        <v>1</v>
      </c>
      <c r="AH150" s="32" t="s">
        <v>1395</v>
      </c>
      <c r="AI150" s="75" t="s">
        <v>647</v>
      </c>
      <c r="AJ150" s="402" t="s">
        <v>635</v>
      </c>
      <c r="AK150" s="411">
        <v>0</v>
      </c>
      <c r="AL150" s="408" t="s">
        <v>639</v>
      </c>
      <c r="AM150" s="408" t="s">
        <v>639</v>
      </c>
      <c r="AN150" s="408" t="s">
        <v>639</v>
      </c>
      <c r="AO150" s="408" t="s">
        <v>639</v>
      </c>
      <c r="AP150" s="408" t="s">
        <v>1396</v>
      </c>
      <c r="AQ150" s="432">
        <v>1</v>
      </c>
      <c r="AR150" s="109" t="s">
        <v>639</v>
      </c>
      <c r="AS150" s="32" t="s">
        <v>639</v>
      </c>
      <c r="AT150" s="32" t="s">
        <v>639</v>
      </c>
      <c r="AU150" s="32" t="s">
        <v>639</v>
      </c>
      <c r="AV150" s="99"/>
      <c r="AW150" s="94" t="s">
        <v>639</v>
      </c>
      <c r="AX150" s="95" t="s">
        <v>639</v>
      </c>
      <c r="AY150" s="95" t="s">
        <v>639</v>
      </c>
      <c r="AZ150" s="95" t="s">
        <v>639</v>
      </c>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row>
    <row r="151" spans="1:81" s="87" customFormat="1" x14ac:dyDescent="0.2">
      <c r="A151" s="99"/>
      <c r="B151" s="443" t="s">
        <v>227</v>
      </c>
      <c r="C151" s="408" t="s">
        <v>63</v>
      </c>
      <c r="D151" s="416" t="s">
        <v>747</v>
      </c>
      <c r="E151" s="402" t="s">
        <v>20</v>
      </c>
      <c r="F151" s="408" t="s">
        <v>1388</v>
      </c>
      <c r="G151" s="408" t="s">
        <v>104</v>
      </c>
      <c r="H151" s="408" t="s">
        <v>82</v>
      </c>
      <c r="I151" s="408" t="s">
        <v>55</v>
      </c>
      <c r="J151" s="408" t="s">
        <v>158</v>
      </c>
      <c r="K151" s="408" t="s">
        <v>370</v>
      </c>
      <c r="L151" s="408" t="s">
        <v>257</v>
      </c>
      <c r="M151" s="408" t="s">
        <v>98</v>
      </c>
      <c r="N151" s="401">
        <v>137</v>
      </c>
      <c r="O151" s="408" t="s">
        <v>1397</v>
      </c>
      <c r="P151" s="411">
        <v>1</v>
      </c>
      <c r="Q151" s="401">
        <f>+AQ151</f>
        <v>1</v>
      </c>
      <c r="R151" s="408" t="s">
        <v>60</v>
      </c>
      <c r="S151" s="408" t="s">
        <v>1398</v>
      </c>
      <c r="T151" s="408" t="s">
        <v>1399</v>
      </c>
      <c r="U151" s="421">
        <v>44562</v>
      </c>
      <c r="V151" s="408" t="s">
        <v>634</v>
      </c>
      <c r="W151" s="416" t="s">
        <v>258</v>
      </c>
      <c r="X151" s="408" t="s">
        <v>635</v>
      </c>
      <c r="Y151" s="411">
        <v>0</v>
      </c>
      <c r="Z151" s="401" t="s">
        <v>639</v>
      </c>
      <c r="AA151" s="408" t="s">
        <v>639</v>
      </c>
      <c r="AB151" s="401" t="s">
        <v>639</v>
      </c>
      <c r="AC151" s="401" t="s">
        <v>639</v>
      </c>
      <c r="AD151" s="408" t="s">
        <v>1400</v>
      </c>
      <c r="AE151" s="409" t="s">
        <v>1394</v>
      </c>
      <c r="AF151" s="540">
        <v>0.5</v>
      </c>
      <c r="AG151" s="407">
        <f t="shared" si="12"/>
        <v>1</v>
      </c>
      <c r="AH151" s="32" t="s">
        <v>1401</v>
      </c>
      <c r="AI151" s="75" t="s">
        <v>647</v>
      </c>
      <c r="AJ151" s="402" t="s">
        <v>635</v>
      </c>
      <c r="AK151" s="411">
        <v>0</v>
      </c>
      <c r="AL151" s="408" t="s">
        <v>639</v>
      </c>
      <c r="AM151" s="408" t="s">
        <v>639</v>
      </c>
      <c r="AN151" s="408" t="s">
        <v>639</v>
      </c>
      <c r="AO151" s="408" t="s">
        <v>639</v>
      </c>
      <c r="AP151" s="408" t="s">
        <v>1402</v>
      </c>
      <c r="AQ151" s="432">
        <v>1</v>
      </c>
      <c r="AR151" s="109" t="s">
        <v>639</v>
      </c>
      <c r="AS151" s="32" t="s">
        <v>639</v>
      </c>
      <c r="AT151" s="32" t="s">
        <v>639</v>
      </c>
      <c r="AU151" s="32" t="s">
        <v>639</v>
      </c>
      <c r="AV151" s="99"/>
      <c r="AW151" s="94" t="s">
        <v>639</v>
      </c>
      <c r="AX151" s="95" t="s">
        <v>639</v>
      </c>
      <c r="AY151" s="95" t="s">
        <v>639</v>
      </c>
      <c r="AZ151" s="95" t="s">
        <v>639</v>
      </c>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row>
    <row r="152" spans="1:81" s="87" customFormat="1" x14ac:dyDescent="0.2">
      <c r="B152" s="440" t="s">
        <v>227</v>
      </c>
      <c r="C152" s="402" t="s">
        <v>18</v>
      </c>
      <c r="D152" s="413" t="s">
        <v>1403</v>
      </c>
      <c r="E152" s="402" t="s">
        <v>20</v>
      </c>
      <c r="F152" s="402" t="s">
        <v>1404</v>
      </c>
      <c r="G152" s="413" t="s">
        <v>53</v>
      </c>
      <c r="H152" s="413" t="s">
        <v>82</v>
      </c>
      <c r="I152" s="413" t="s">
        <v>25</v>
      </c>
      <c r="J152" s="413" t="s">
        <v>26</v>
      </c>
      <c r="K152" s="413" t="s">
        <v>402</v>
      </c>
      <c r="L152" s="413" t="s">
        <v>257</v>
      </c>
      <c r="M152" s="413" t="s">
        <v>233</v>
      </c>
      <c r="N152" s="401">
        <v>138</v>
      </c>
      <c r="O152" s="413" t="s">
        <v>1405</v>
      </c>
      <c r="P152" s="414">
        <v>1</v>
      </c>
      <c r="Q152" s="407">
        <f>(+Y152+AE152+AK152+AQ152)/4</f>
        <v>1</v>
      </c>
      <c r="R152" s="413" t="s">
        <v>30</v>
      </c>
      <c r="S152" s="413" t="s">
        <v>699</v>
      </c>
      <c r="T152" s="413" t="s">
        <v>700</v>
      </c>
      <c r="U152" s="415">
        <v>44562</v>
      </c>
      <c r="V152" s="402" t="s">
        <v>634</v>
      </c>
      <c r="W152" s="413" t="s">
        <v>258</v>
      </c>
      <c r="X152" s="413" t="s">
        <v>701</v>
      </c>
      <c r="Y152" s="414">
        <v>1</v>
      </c>
      <c r="Z152" s="414">
        <v>1</v>
      </c>
      <c r="AA152" s="406">
        <f>(Z152/Y152)</f>
        <v>1</v>
      </c>
      <c r="AB152" s="455" t="s">
        <v>1342</v>
      </c>
      <c r="AC152" s="424" t="s">
        <v>647</v>
      </c>
      <c r="AD152" s="413" t="s">
        <v>701</v>
      </c>
      <c r="AE152" s="414">
        <v>1</v>
      </c>
      <c r="AF152" s="510">
        <v>1</v>
      </c>
      <c r="AG152" s="407">
        <f t="shared" si="12"/>
        <v>1</v>
      </c>
      <c r="AH152" s="538" t="s">
        <v>703</v>
      </c>
      <c r="AI152" s="75" t="s">
        <v>647</v>
      </c>
      <c r="AJ152" s="413" t="s">
        <v>701</v>
      </c>
      <c r="AK152" s="414">
        <v>1</v>
      </c>
      <c r="AL152" s="416"/>
      <c r="AM152" s="416"/>
      <c r="AN152" s="416"/>
      <c r="AO152" s="416"/>
      <c r="AP152" s="413" t="s">
        <v>701</v>
      </c>
      <c r="AQ152" s="488">
        <v>1</v>
      </c>
      <c r="AR152" s="111"/>
      <c r="AS152" s="82"/>
      <c r="AT152" s="82"/>
      <c r="AU152" s="82"/>
      <c r="AW152" s="89"/>
      <c r="AX152" s="90"/>
      <c r="AY152" s="90"/>
      <c r="AZ152" s="90"/>
    </row>
    <row r="153" spans="1:81" s="87" customFormat="1" x14ac:dyDescent="0.2">
      <c r="B153" s="441" t="s">
        <v>320</v>
      </c>
      <c r="C153" s="402" t="s">
        <v>48</v>
      </c>
      <c r="D153" s="413" t="s">
        <v>184</v>
      </c>
      <c r="E153" s="413" t="s">
        <v>102</v>
      </c>
      <c r="F153" s="413" t="s">
        <v>338</v>
      </c>
      <c r="G153" s="413" t="s">
        <v>53</v>
      </c>
      <c r="H153" s="413" t="s">
        <v>82</v>
      </c>
      <c r="I153" s="413" t="s">
        <v>25</v>
      </c>
      <c r="J153" s="413" t="s">
        <v>158</v>
      </c>
      <c r="K153" s="413" t="s">
        <v>402</v>
      </c>
      <c r="L153" s="413" t="s">
        <v>257</v>
      </c>
      <c r="M153" s="413" t="s">
        <v>233</v>
      </c>
      <c r="N153" s="401">
        <v>139</v>
      </c>
      <c r="O153" s="413" t="s">
        <v>1406</v>
      </c>
      <c r="P153" s="414">
        <v>1</v>
      </c>
      <c r="Q153" s="407">
        <f>(+Y153+AE153+AK153+AQ153)/4</f>
        <v>1</v>
      </c>
      <c r="R153" s="413" t="s">
        <v>30</v>
      </c>
      <c r="S153" s="413" t="s">
        <v>699</v>
      </c>
      <c r="T153" s="413" t="s">
        <v>700</v>
      </c>
      <c r="U153" s="415">
        <v>44562</v>
      </c>
      <c r="V153" s="402" t="s">
        <v>634</v>
      </c>
      <c r="W153" s="413" t="s">
        <v>258</v>
      </c>
      <c r="X153" s="413" t="s">
        <v>701</v>
      </c>
      <c r="Y153" s="414">
        <v>1</v>
      </c>
      <c r="Z153" s="414">
        <v>1</v>
      </c>
      <c r="AA153" s="406">
        <f>(Z153/Y153)</f>
        <v>1</v>
      </c>
      <c r="AB153" s="455" t="s">
        <v>1342</v>
      </c>
      <c r="AC153" s="424" t="s">
        <v>647</v>
      </c>
      <c r="AD153" s="413" t="s">
        <v>701</v>
      </c>
      <c r="AE153" s="414">
        <v>1</v>
      </c>
      <c r="AF153" s="510">
        <v>1</v>
      </c>
      <c r="AG153" s="414">
        <f t="shared" si="12"/>
        <v>1</v>
      </c>
      <c r="AH153" s="538" t="s">
        <v>1407</v>
      </c>
      <c r="AI153" s="75" t="s">
        <v>647</v>
      </c>
      <c r="AJ153" s="413" t="s">
        <v>701</v>
      </c>
      <c r="AK153" s="414">
        <v>1</v>
      </c>
      <c r="AL153" s="416"/>
      <c r="AM153" s="416"/>
      <c r="AN153" s="416"/>
      <c r="AO153" s="416"/>
      <c r="AP153" s="413" t="s">
        <v>701</v>
      </c>
      <c r="AQ153" s="488">
        <v>1</v>
      </c>
      <c r="AR153" s="111"/>
      <c r="AS153" s="82"/>
      <c r="AT153" s="82"/>
      <c r="AU153" s="82"/>
      <c r="AW153" s="89"/>
      <c r="AX153" s="90"/>
      <c r="AY153" s="90"/>
      <c r="AZ153" s="90"/>
    </row>
    <row r="154" spans="1:81" s="100" customFormat="1" x14ac:dyDescent="0.2">
      <c r="B154" s="442" t="s">
        <v>320</v>
      </c>
      <c r="C154" s="413" t="s">
        <v>48</v>
      </c>
      <c r="D154" s="416" t="s">
        <v>812</v>
      </c>
      <c r="E154" s="413" t="s">
        <v>670</v>
      </c>
      <c r="F154" s="416" t="s">
        <v>336</v>
      </c>
      <c r="G154" s="416" t="s">
        <v>93</v>
      </c>
      <c r="H154" s="416" t="s">
        <v>813</v>
      </c>
      <c r="I154" s="416" t="s">
        <v>25</v>
      </c>
      <c r="J154" s="416" t="s">
        <v>222</v>
      </c>
      <c r="K154" s="416" t="s">
        <v>403</v>
      </c>
      <c r="L154" s="416" t="s">
        <v>257</v>
      </c>
      <c r="M154" s="416" t="s">
        <v>225</v>
      </c>
      <c r="N154" s="418">
        <v>140</v>
      </c>
      <c r="O154" s="416" t="s">
        <v>1408</v>
      </c>
      <c r="P154" s="404">
        <v>2</v>
      </c>
      <c r="Q154" s="401">
        <f t="shared" ref="Q154:Q165" si="13">+Y154+AE154+AK154+AQ154</f>
        <v>2</v>
      </c>
      <c r="R154" s="416" t="s">
        <v>45</v>
      </c>
      <c r="S154" s="512" t="s">
        <v>1409</v>
      </c>
      <c r="T154" s="416" t="s">
        <v>1410</v>
      </c>
      <c r="U154" s="417">
        <v>44562</v>
      </c>
      <c r="V154" s="416" t="s">
        <v>634</v>
      </c>
      <c r="W154" s="416" t="s">
        <v>199</v>
      </c>
      <c r="X154" s="416" t="s">
        <v>635</v>
      </c>
      <c r="Y154" s="404">
        <v>0</v>
      </c>
      <c r="Z154" s="418" t="s">
        <v>639</v>
      </c>
      <c r="AA154" s="416" t="s">
        <v>639</v>
      </c>
      <c r="AB154" s="418" t="s">
        <v>639</v>
      </c>
      <c r="AC154" s="418" t="s">
        <v>639</v>
      </c>
      <c r="AD154" s="416" t="s">
        <v>1411</v>
      </c>
      <c r="AE154" s="404">
        <v>1</v>
      </c>
      <c r="AF154" s="511">
        <v>1</v>
      </c>
      <c r="AG154" s="414">
        <f t="shared" si="12"/>
        <v>1</v>
      </c>
      <c r="AH154" s="82" t="s">
        <v>1412</v>
      </c>
      <c r="AI154" s="75" t="s">
        <v>647</v>
      </c>
      <c r="AJ154" s="413" t="s">
        <v>635</v>
      </c>
      <c r="AK154" s="404">
        <v>0</v>
      </c>
      <c r="AL154" s="408" t="s">
        <v>639</v>
      </c>
      <c r="AM154" s="408" t="s">
        <v>639</v>
      </c>
      <c r="AN154" s="408" t="s">
        <v>639</v>
      </c>
      <c r="AO154" s="408" t="s">
        <v>639</v>
      </c>
      <c r="AP154" s="416" t="s">
        <v>1411</v>
      </c>
      <c r="AQ154" s="433">
        <v>1</v>
      </c>
      <c r="AR154" s="109" t="s">
        <v>639</v>
      </c>
      <c r="AS154" s="32" t="s">
        <v>639</v>
      </c>
      <c r="AT154" s="32" t="s">
        <v>639</v>
      </c>
      <c r="AU154" s="32" t="s">
        <v>639</v>
      </c>
      <c r="AW154" s="93" t="s">
        <v>639</v>
      </c>
      <c r="AX154" s="98" t="s">
        <v>639</v>
      </c>
      <c r="AY154" s="98" t="s">
        <v>639</v>
      </c>
      <c r="AZ154" s="98" t="s">
        <v>639</v>
      </c>
    </row>
    <row r="155" spans="1:81" s="100" customFormat="1" x14ac:dyDescent="0.2">
      <c r="B155" s="442" t="s">
        <v>320</v>
      </c>
      <c r="C155" s="416" t="s">
        <v>33</v>
      </c>
      <c r="D155" s="416" t="s">
        <v>134</v>
      </c>
      <c r="E155" s="416" t="s">
        <v>20</v>
      </c>
      <c r="F155" s="416" t="s">
        <v>290</v>
      </c>
      <c r="G155" s="416" t="s">
        <v>104</v>
      </c>
      <c r="H155" s="416" t="s">
        <v>221</v>
      </c>
      <c r="I155" s="416" t="s">
        <v>55</v>
      </c>
      <c r="J155" s="416" t="s">
        <v>83</v>
      </c>
      <c r="K155" s="416" t="s">
        <v>264</v>
      </c>
      <c r="L155" s="416" t="s">
        <v>257</v>
      </c>
      <c r="M155" s="416" t="s">
        <v>29</v>
      </c>
      <c r="N155" s="418">
        <v>141</v>
      </c>
      <c r="O155" s="416" t="s">
        <v>1413</v>
      </c>
      <c r="P155" s="404">
        <v>2</v>
      </c>
      <c r="Q155" s="401">
        <f t="shared" si="13"/>
        <v>2</v>
      </c>
      <c r="R155" s="416" t="s">
        <v>45</v>
      </c>
      <c r="S155" s="416" t="s">
        <v>1414</v>
      </c>
      <c r="T155" s="416" t="s">
        <v>1415</v>
      </c>
      <c r="U155" s="417">
        <v>44562</v>
      </c>
      <c r="V155" s="416" t="s">
        <v>634</v>
      </c>
      <c r="W155" s="416" t="s">
        <v>199</v>
      </c>
      <c r="X155" s="416" t="s">
        <v>635</v>
      </c>
      <c r="Y155" s="404">
        <v>0</v>
      </c>
      <c r="Z155" s="418" t="s">
        <v>639</v>
      </c>
      <c r="AA155" s="416" t="s">
        <v>639</v>
      </c>
      <c r="AB155" s="418" t="s">
        <v>639</v>
      </c>
      <c r="AC155" s="418" t="s">
        <v>639</v>
      </c>
      <c r="AD155" s="416" t="s">
        <v>1416</v>
      </c>
      <c r="AE155" s="404">
        <v>1</v>
      </c>
      <c r="AF155" s="511">
        <v>1</v>
      </c>
      <c r="AG155" s="414">
        <f t="shared" si="12"/>
        <v>1</v>
      </c>
      <c r="AH155" s="82" t="s">
        <v>1417</v>
      </c>
      <c r="AI155" s="75" t="s">
        <v>647</v>
      </c>
      <c r="AJ155" s="413" t="s">
        <v>635</v>
      </c>
      <c r="AK155" s="404">
        <v>0</v>
      </c>
      <c r="AL155" s="408" t="s">
        <v>639</v>
      </c>
      <c r="AM155" s="408" t="s">
        <v>639</v>
      </c>
      <c r="AN155" s="408" t="s">
        <v>639</v>
      </c>
      <c r="AO155" s="408" t="s">
        <v>639</v>
      </c>
      <c r="AP155" s="416" t="s">
        <v>1416</v>
      </c>
      <c r="AQ155" s="433">
        <v>1</v>
      </c>
      <c r="AR155" s="109" t="s">
        <v>639</v>
      </c>
      <c r="AS155" s="32" t="s">
        <v>639</v>
      </c>
      <c r="AT155" s="32" t="s">
        <v>639</v>
      </c>
      <c r="AU155" s="32" t="s">
        <v>639</v>
      </c>
      <c r="AW155" s="93" t="s">
        <v>639</v>
      </c>
      <c r="AX155" s="98" t="s">
        <v>639</v>
      </c>
      <c r="AY155" s="98" t="s">
        <v>639</v>
      </c>
      <c r="AZ155" s="98" t="s">
        <v>639</v>
      </c>
    </row>
    <row r="156" spans="1:81" s="87" customFormat="1" hidden="1" x14ac:dyDescent="0.2">
      <c r="B156" s="443" t="s">
        <v>312</v>
      </c>
      <c r="C156" s="408" t="s">
        <v>33</v>
      </c>
      <c r="D156" s="408" t="s">
        <v>134</v>
      </c>
      <c r="E156" s="408" t="s">
        <v>20</v>
      </c>
      <c r="F156" s="408" t="s">
        <v>290</v>
      </c>
      <c r="G156" s="408" t="s">
        <v>146</v>
      </c>
      <c r="H156" s="408" t="s">
        <v>221</v>
      </c>
      <c r="I156" s="408" t="s">
        <v>55</v>
      </c>
      <c r="J156" s="408" t="s">
        <v>83</v>
      </c>
      <c r="K156" s="408" t="s">
        <v>280</v>
      </c>
      <c r="L156" s="408" t="s">
        <v>257</v>
      </c>
      <c r="M156" s="408" t="s">
        <v>225</v>
      </c>
      <c r="N156" s="401">
        <v>142</v>
      </c>
      <c r="O156" s="408" t="s">
        <v>1418</v>
      </c>
      <c r="P156" s="411">
        <v>1</v>
      </c>
      <c r="Q156" s="401">
        <f t="shared" si="13"/>
        <v>1</v>
      </c>
      <c r="R156" s="408" t="s">
        <v>45</v>
      </c>
      <c r="S156" s="408" t="s">
        <v>1419</v>
      </c>
      <c r="T156" s="408" t="s">
        <v>1420</v>
      </c>
      <c r="U156" s="421">
        <v>44562</v>
      </c>
      <c r="V156" s="408" t="s">
        <v>634</v>
      </c>
      <c r="W156" s="408" t="s">
        <v>199</v>
      </c>
      <c r="X156" s="416" t="s">
        <v>635</v>
      </c>
      <c r="Y156" s="411">
        <v>0</v>
      </c>
      <c r="Z156" s="401" t="s">
        <v>639</v>
      </c>
      <c r="AA156" s="408" t="s">
        <v>639</v>
      </c>
      <c r="AB156" s="401" t="s">
        <v>639</v>
      </c>
      <c r="AC156" s="401" t="s">
        <v>639</v>
      </c>
      <c r="AD156" s="408" t="s">
        <v>635</v>
      </c>
      <c r="AE156" s="411">
        <v>0</v>
      </c>
      <c r="AF156" s="76"/>
      <c r="AG156" s="406" t="e">
        <f t="shared" si="12"/>
        <v>#DIV/0!</v>
      </c>
      <c r="AH156" s="32" t="s">
        <v>639</v>
      </c>
      <c r="AI156" s="408" t="s">
        <v>639</v>
      </c>
      <c r="AJ156" s="402" t="s">
        <v>635</v>
      </c>
      <c r="AK156" s="411">
        <v>0</v>
      </c>
      <c r="AL156" s="408" t="s">
        <v>639</v>
      </c>
      <c r="AM156" s="408" t="s">
        <v>639</v>
      </c>
      <c r="AN156" s="408" t="s">
        <v>639</v>
      </c>
      <c r="AO156" s="408" t="s">
        <v>639</v>
      </c>
      <c r="AP156" s="408" t="s">
        <v>1421</v>
      </c>
      <c r="AQ156" s="432">
        <v>1</v>
      </c>
      <c r="AR156" s="109" t="s">
        <v>639</v>
      </c>
      <c r="AS156" s="32" t="s">
        <v>639</v>
      </c>
      <c r="AT156" s="32" t="s">
        <v>639</v>
      </c>
      <c r="AU156" s="32" t="s">
        <v>639</v>
      </c>
      <c r="AW156" s="93" t="s">
        <v>639</v>
      </c>
      <c r="AX156" s="98" t="s">
        <v>639</v>
      </c>
      <c r="AY156" s="98" t="s">
        <v>639</v>
      </c>
      <c r="AZ156" s="98" t="s">
        <v>639</v>
      </c>
    </row>
    <row r="157" spans="1:81" s="100" customFormat="1" x14ac:dyDescent="0.2">
      <c r="B157" s="442" t="s">
        <v>312</v>
      </c>
      <c r="C157" s="416" t="s">
        <v>33</v>
      </c>
      <c r="D157" s="416" t="s">
        <v>144</v>
      </c>
      <c r="E157" s="416" t="s">
        <v>20</v>
      </c>
      <c r="F157" s="416" t="s">
        <v>290</v>
      </c>
      <c r="G157" s="416" t="s">
        <v>146</v>
      </c>
      <c r="H157" s="416" t="s">
        <v>221</v>
      </c>
      <c r="I157" s="416" t="s">
        <v>55</v>
      </c>
      <c r="J157" s="416" t="s">
        <v>83</v>
      </c>
      <c r="K157" s="416" t="s">
        <v>268</v>
      </c>
      <c r="L157" s="416" t="s">
        <v>240</v>
      </c>
      <c r="M157" s="416" t="s">
        <v>1422</v>
      </c>
      <c r="N157" s="418">
        <v>143</v>
      </c>
      <c r="O157" s="416" t="s">
        <v>1423</v>
      </c>
      <c r="P157" s="404">
        <v>2</v>
      </c>
      <c r="Q157" s="401">
        <f t="shared" si="13"/>
        <v>2</v>
      </c>
      <c r="R157" s="416" t="s">
        <v>45</v>
      </c>
      <c r="S157" s="416" t="s">
        <v>1424</v>
      </c>
      <c r="T157" s="416" t="s">
        <v>1425</v>
      </c>
      <c r="U157" s="417">
        <v>44562</v>
      </c>
      <c r="V157" s="416" t="s">
        <v>634</v>
      </c>
      <c r="W157" s="416" t="s">
        <v>199</v>
      </c>
      <c r="X157" s="416" t="s">
        <v>635</v>
      </c>
      <c r="Y157" s="404">
        <v>0</v>
      </c>
      <c r="Z157" s="418" t="s">
        <v>639</v>
      </c>
      <c r="AA157" s="416" t="s">
        <v>639</v>
      </c>
      <c r="AB157" s="418" t="s">
        <v>639</v>
      </c>
      <c r="AC157" s="418" t="s">
        <v>639</v>
      </c>
      <c r="AD157" s="416" t="s">
        <v>1426</v>
      </c>
      <c r="AE157" s="404">
        <v>1</v>
      </c>
      <c r="AF157" s="511">
        <v>1</v>
      </c>
      <c r="AG157" s="414">
        <f t="shared" si="12"/>
        <v>1</v>
      </c>
      <c r="AH157" s="82" t="s">
        <v>1427</v>
      </c>
      <c r="AI157" s="75" t="s">
        <v>647</v>
      </c>
      <c r="AJ157" s="413" t="s">
        <v>635</v>
      </c>
      <c r="AK157" s="404">
        <v>0</v>
      </c>
      <c r="AL157" s="408" t="s">
        <v>639</v>
      </c>
      <c r="AM157" s="408" t="s">
        <v>639</v>
      </c>
      <c r="AN157" s="408" t="s">
        <v>639</v>
      </c>
      <c r="AO157" s="408" t="s">
        <v>639</v>
      </c>
      <c r="AP157" s="416" t="s">
        <v>1426</v>
      </c>
      <c r="AQ157" s="433">
        <v>1</v>
      </c>
      <c r="AR157" s="109" t="s">
        <v>639</v>
      </c>
      <c r="AS157" s="32" t="s">
        <v>639</v>
      </c>
      <c r="AT157" s="32" t="s">
        <v>639</v>
      </c>
      <c r="AU157" s="32" t="s">
        <v>639</v>
      </c>
      <c r="AW157" s="93" t="s">
        <v>639</v>
      </c>
      <c r="AX157" s="98" t="s">
        <v>639</v>
      </c>
      <c r="AY157" s="98" t="s">
        <v>639</v>
      </c>
      <c r="AZ157" s="98" t="s">
        <v>639</v>
      </c>
    </row>
    <row r="158" spans="1:81" s="100" customFormat="1" x14ac:dyDescent="0.2">
      <c r="B158" s="442" t="s">
        <v>316</v>
      </c>
      <c r="C158" s="416" t="s">
        <v>33</v>
      </c>
      <c r="D158" s="416" t="s">
        <v>134</v>
      </c>
      <c r="E158" s="416" t="s">
        <v>20</v>
      </c>
      <c r="F158" s="416" t="s">
        <v>1428</v>
      </c>
      <c r="G158" s="416" t="s">
        <v>104</v>
      </c>
      <c r="H158" s="416" t="s">
        <v>221</v>
      </c>
      <c r="I158" s="416" t="s">
        <v>25</v>
      </c>
      <c r="J158" s="416" t="s">
        <v>83</v>
      </c>
      <c r="K158" s="416" t="s">
        <v>272</v>
      </c>
      <c r="L158" s="416" t="s">
        <v>257</v>
      </c>
      <c r="M158" s="416" t="s">
        <v>225</v>
      </c>
      <c r="N158" s="418">
        <v>144</v>
      </c>
      <c r="O158" s="416" t="s">
        <v>1429</v>
      </c>
      <c r="P158" s="404">
        <v>2</v>
      </c>
      <c r="Q158" s="401">
        <f t="shared" si="13"/>
        <v>2</v>
      </c>
      <c r="R158" s="416" t="s">
        <v>45</v>
      </c>
      <c r="S158" s="416" t="s">
        <v>1430</v>
      </c>
      <c r="T158" s="416" t="s">
        <v>1431</v>
      </c>
      <c r="U158" s="417">
        <v>44562</v>
      </c>
      <c r="V158" s="416" t="s">
        <v>634</v>
      </c>
      <c r="W158" s="416" t="s">
        <v>199</v>
      </c>
      <c r="X158" s="416" t="s">
        <v>635</v>
      </c>
      <c r="Y158" s="404">
        <v>0</v>
      </c>
      <c r="Z158" s="418" t="s">
        <v>639</v>
      </c>
      <c r="AA158" s="416" t="s">
        <v>639</v>
      </c>
      <c r="AB158" s="418" t="s">
        <v>639</v>
      </c>
      <c r="AC158" s="418" t="s">
        <v>639</v>
      </c>
      <c r="AD158" s="416" t="s">
        <v>1432</v>
      </c>
      <c r="AE158" s="404">
        <v>1</v>
      </c>
      <c r="AF158" s="511">
        <v>1</v>
      </c>
      <c r="AG158" s="414">
        <f t="shared" si="12"/>
        <v>1</v>
      </c>
      <c r="AH158" s="82" t="s">
        <v>1433</v>
      </c>
      <c r="AI158" s="75" t="s">
        <v>647</v>
      </c>
      <c r="AJ158" s="413" t="s">
        <v>635</v>
      </c>
      <c r="AK158" s="404">
        <v>0</v>
      </c>
      <c r="AL158" s="408" t="s">
        <v>639</v>
      </c>
      <c r="AM158" s="408" t="s">
        <v>639</v>
      </c>
      <c r="AN158" s="408" t="s">
        <v>639</v>
      </c>
      <c r="AO158" s="408" t="s">
        <v>639</v>
      </c>
      <c r="AP158" s="416" t="s">
        <v>1432</v>
      </c>
      <c r="AQ158" s="433">
        <v>1</v>
      </c>
      <c r="AR158" s="109" t="s">
        <v>639</v>
      </c>
      <c r="AS158" s="32" t="s">
        <v>639</v>
      </c>
      <c r="AT158" s="32" t="s">
        <v>639</v>
      </c>
      <c r="AU158" s="32" t="s">
        <v>639</v>
      </c>
      <c r="AW158" s="93" t="s">
        <v>639</v>
      </c>
      <c r="AX158" s="98" t="s">
        <v>639</v>
      </c>
      <c r="AY158" s="98" t="s">
        <v>639</v>
      </c>
      <c r="AZ158" s="98" t="s">
        <v>639</v>
      </c>
    </row>
    <row r="159" spans="1:81" s="100" customFormat="1" x14ac:dyDescent="0.2">
      <c r="B159" s="442" t="s">
        <v>312</v>
      </c>
      <c r="C159" s="416" t="s">
        <v>33</v>
      </c>
      <c r="D159" s="416" t="s">
        <v>101</v>
      </c>
      <c r="E159" s="416" t="s">
        <v>20</v>
      </c>
      <c r="F159" s="416" t="s">
        <v>327</v>
      </c>
      <c r="G159" s="416" t="s">
        <v>104</v>
      </c>
      <c r="H159" s="416" t="s">
        <v>221</v>
      </c>
      <c r="I159" s="416" t="s">
        <v>25</v>
      </c>
      <c r="J159" s="416" t="s">
        <v>83</v>
      </c>
      <c r="K159" s="416" t="s">
        <v>276</v>
      </c>
      <c r="L159" s="416" t="s">
        <v>257</v>
      </c>
      <c r="M159" s="416" t="s">
        <v>29</v>
      </c>
      <c r="N159" s="418">
        <v>145</v>
      </c>
      <c r="O159" s="416" t="s">
        <v>1434</v>
      </c>
      <c r="P159" s="404">
        <v>2</v>
      </c>
      <c r="Q159" s="401">
        <f t="shared" si="13"/>
        <v>2</v>
      </c>
      <c r="R159" s="416" t="s">
        <v>45</v>
      </c>
      <c r="S159" s="416" t="s">
        <v>1435</v>
      </c>
      <c r="T159" s="416" t="s">
        <v>1436</v>
      </c>
      <c r="U159" s="417">
        <v>44562</v>
      </c>
      <c r="V159" s="416" t="s">
        <v>634</v>
      </c>
      <c r="W159" s="416" t="s">
        <v>199</v>
      </c>
      <c r="X159" s="416" t="s">
        <v>635</v>
      </c>
      <c r="Y159" s="404">
        <v>0</v>
      </c>
      <c r="Z159" s="418" t="s">
        <v>639</v>
      </c>
      <c r="AA159" s="416" t="s">
        <v>639</v>
      </c>
      <c r="AB159" s="418" t="s">
        <v>639</v>
      </c>
      <c r="AC159" s="418" t="s">
        <v>639</v>
      </c>
      <c r="AD159" s="416" t="s">
        <v>1437</v>
      </c>
      <c r="AE159" s="404">
        <v>1</v>
      </c>
      <c r="AF159" s="511">
        <v>1</v>
      </c>
      <c r="AG159" s="414">
        <f t="shared" si="12"/>
        <v>1</v>
      </c>
      <c r="AH159" s="82" t="s">
        <v>1438</v>
      </c>
      <c r="AI159" s="75" t="s">
        <v>647</v>
      </c>
      <c r="AJ159" s="413" t="s">
        <v>635</v>
      </c>
      <c r="AK159" s="404">
        <v>0</v>
      </c>
      <c r="AL159" s="408" t="s">
        <v>639</v>
      </c>
      <c r="AM159" s="408" t="s">
        <v>639</v>
      </c>
      <c r="AN159" s="408" t="s">
        <v>639</v>
      </c>
      <c r="AO159" s="408" t="s">
        <v>639</v>
      </c>
      <c r="AP159" s="416" t="s">
        <v>1437</v>
      </c>
      <c r="AQ159" s="433">
        <v>1</v>
      </c>
      <c r="AR159" s="109" t="s">
        <v>639</v>
      </c>
      <c r="AS159" s="32" t="s">
        <v>639</v>
      </c>
      <c r="AT159" s="32" t="s">
        <v>639</v>
      </c>
      <c r="AU159" s="32" t="s">
        <v>639</v>
      </c>
      <c r="AW159" s="93" t="s">
        <v>639</v>
      </c>
      <c r="AX159" s="98" t="s">
        <v>639</v>
      </c>
      <c r="AY159" s="98" t="s">
        <v>639</v>
      </c>
      <c r="AZ159" s="98" t="s">
        <v>639</v>
      </c>
    </row>
    <row r="160" spans="1:81" s="100" customFormat="1" x14ac:dyDescent="0.2">
      <c r="B160" s="442" t="s">
        <v>1439</v>
      </c>
      <c r="C160" s="416" t="s">
        <v>33</v>
      </c>
      <c r="D160" s="416" t="s">
        <v>112</v>
      </c>
      <c r="E160" s="416" t="s">
        <v>20</v>
      </c>
      <c r="F160" s="416" t="s">
        <v>1343</v>
      </c>
      <c r="G160" s="416" t="s">
        <v>104</v>
      </c>
      <c r="H160" s="416" t="s">
        <v>221</v>
      </c>
      <c r="I160" s="416" t="s">
        <v>25</v>
      </c>
      <c r="J160" s="416" t="s">
        <v>196</v>
      </c>
      <c r="K160" s="416" t="s">
        <v>387</v>
      </c>
      <c r="L160" s="416" t="s">
        <v>257</v>
      </c>
      <c r="M160" s="416" t="s">
        <v>29</v>
      </c>
      <c r="N160" s="418">
        <v>146</v>
      </c>
      <c r="O160" s="416" t="s">
        <v>1440</v>
      </c>
      <c r="P160" s="404">
        <v>2</v>
      </c>
      <c r="Q160" s="401">
        <f t="shared" si="13"/>
        <v>2</v>
      </c>
      <c r="R160" s="416" t="s">
        <v>45</v>
      </c>
      <c r="S160" s="416" t="s">
        <v>1441</v>
      </c>
      <c r="T160" s="416" t="s">
        <v>1441</v>
      </c>
      <c r="U160" s="417">
        <v>44562</v>
      </c>
      <c r="V160" s="416" t="s">
        <v>634</v>
      </c>
      <c r="W160" s="416" t="s">
        <v>199</v>
      </c>
      <c r="X160" s="416" t="s">
        <v>635</v>
      </c>
      <c r="Y160" s="404">
        <v>0</v>
      </c>
      <c r="Z160" s="418" t="s">
        <v>639</v>
      </c>
      <c r="AA160" s="416" t="s">
        <v>639</v>
      </c>
      <c r="AB160" s="418" t="s">
        <v>639</v>
      </c>
      <c r="AC160" s="418" t="s">
        <v>639</v>
      </c>
      <c r="AD160" s="416" t="s">
        <v>1442</v>
      </c>
      <c r="AE160" s="404">
        <v>1</v>
      </c>
      <c r="AF160" s="511">
        <v>1</v>
      </c>
      <c r="AG160" s="414">
        <f t="shared" si="12"/>
        <v>1</v>
      </c>
      <c r="AH160" s="82" t="s">
        <v>1443</v>
      </c>
      <c r="AI160" s="75" t="s">
        <v>647</v>
      </c>
      <c r="AJ160" s="413" t="s">
        <v>635</v>
      </c>
      <c r="AK160" s="404">
        <v>0</v>
      </c>
      <c r="AL160" s="408" t="s">
        <v>639</v>
      </c>
      <c r="AM160" s="408" t="s">
        <v>639</v>
      </c>
      <c r="AN160" s="408" t="s">
        <v>639</v>
      </c>
      <c r="AO160" s="408" t="s">
        <v>639</v>
      </c>
      <c r="AP160" s="416" t="s">
        <v>1442</v>
      </c>
      <c r="AQ160" s="433">
        <v>1</v>
      </c>
      <c r="AR160" s="109" t="s">
        <v>639</v>
      </c>
      <c r="AS160" s="32" t="s">
        <v>639</v>
      </c>
      <c r="AT160" s="32" t="s">
        <v>639</v>
      </c>
      <c r="AU160" s="32" t="s">
        <v>639</v>
      </c>
      <c r="AW160" s="93" t="s">
        <v>639</v>
      </c>
      <c r="AX160" s="98" t="s">
        <v>639</v>
      </c>
      <c r="AY160" s="98" t="s">
        <v>639</v>
      </c>
      <c r="AZ160" s="98" t="s">
        <v>639</v>
      </c>
    </row>
    <row r="161" spans="1:81" s="100" customFormat="1" x14ac:dyDescent="0.2">
      <c r="B161" s="442" t="s">
        <v>1444</v>
      </c>
      <c r="C161" s="416" t="s">
        <v>33</v>
      </c>
      <c r="D161" s="416" t="s">
        <v>134</v>
      </c>
      <c r="E161" s="416" t="s">
        <v>20</v>
      </c>
      <c r="F161" s="416" t="s">
        <v>1445</v>
      </c>
      <c r="G161" s="416" t="s">
        <v>104</v>
      </c>
      <c r="H161" s="416" t="s">
        <v>221</v>
      </c>
      <c r="I161" s="416" t="s">
        <v>25</v>
      </c>
      <c r="J161" s="416" t="s">
        <v>196</v>
      </c>
      <c r="K161" s="416" t="s">
        <v>389</v>
      </c>
      <c r="L161" s="416" t="s">
        <v>257</v>
      </c>
      <c r="M161" s="416" t="s">
        <v>29</v>
      </c>
      <c r="N161" s="418">
        <v>147</v>
      </c>
      <c r="O161" s="416" t="s">
        <v>1446</v>
      </c>
      <c r="P161" s="404">
        <v>2</v>
      </c>
      <c r="Q161" s="401">
        <f t="shared" si="13"/>
        <v>2</v>
      </c>
      <c r="R161" s="416" t="s">
        <v>525</v>
      </c>
      <c r="S161" s="416" t="s">
        <v>1447</v>
      </c>
      <c r="T161" s="416" t="s">
        <v>1447</v>
      </c>
      <c r="U161" s="417">
        <v>44562</v>
      </c>
      <c r="V161" s="416" t="s">
        <v>634</v>
      </c>
      <c r="W161" s="416" t="s">
        <v>199</v>
      </c>
      <c r="X161" s="416" t="s">
        <v>635</v>
      </c>
      <c r="Y161" s="404">
        <v>0</v>
      </c>
      <c r="Z161" s="418" t="s">
        <v>639</v>
      </c>
      <c r="AA161" s="416" t="s">
        <v>639</v>
      </c>
      <c r="AB161" s="418" t="s">
        <v>639</v>
      </c>
      <c r="AC161" s="418" t="s">
        <v>639</v>
      </c>
      <c r="AD161" s="416" t="s">
        <v>1448</v>
      </c>
      <c r="AE161" s="404">
        <v>1</v>
      </c>
      <c r="AF161" s="511">
        <v>1</v>
      </c>
      <c r="AG161" s="414">
        <f t="shared" si="12"/>
        <v>1</v>
      </c>
      <c r="AH161" s="82" t="s">
        <v>1449</v>
      </c>
      <c r="AI161" s="75" t="s">
        <v>647</v>
      </c>
      <c r="AJ161" s="413" t="s">
        <v>635</v>
      </c>
      <c r="AK161" s="404">
        <v>0</v>
      </c>
      <c r="AL161" s="408" t="s">
        <v>639</v>
      </c>
      <c r="AM161" s="408" t="s">
        <v>639</v>
      </c>
      <c r="AN161" s="408" t="s">
        <v>639</v>
      </c>
      <c r="AO161" s="408" t="s">
        <v>639</v>
      </c>
      <c r="AP161" s="416" t="s">
        <v>1448</v>
      </c>
      <c r="AQ161" s="433">
        <v>1</v>
      </c>
      <c r="AR161" s="109" t="s">
        <v>639</v>
      </c>
      <c r="AS161" s="32" t="s">
        <v>639</v>
      </c>
      <c r="AT161" s="32" t="s">
        <v>639</v>
      </c>
      <c r="AU161" s="32" t="s">
        <v>639</v>
      </c>
      <c r="AW161" s="93" t="s">
        <v>639</v>
      </c>
      <c r="AX161" s="98" t="s">
        <v>639</v>
      </c>
      <c r="AY161" s="98" t="s">
        <v>639</v>
      </c>
      <c r="AZ161" s="98" t="s">
        <v>639</v>
      </c>
    </row>
    <row r="162" spans="1:81" s="100" customFormat="1" x14ac:dyDescent="0.2">
      <c r="B162" s="441" t="s">
        <v>259</v>
      </c>
      <c r="C162" s="413" t="s">
        <v>18</v>
      </c>
      <c r="D162" s="413" t="s">
        <v>1450</v>
      </c>
      <c r="E162" s="413" t="s">
        <v>20</v>
      </c>
      <c r="F162" s="413" t="s">
        <v>1451</v>
      </c>
      <c r="G162" s="413" t="s">
        <v>104</v>
      </c>
      <c r="H162" s="413" t="s">
        <v>1452</v>
      </c>
      <c r="I162" s="413" t="s">
        <v>25</v>
      </c>
      <c r="J162" s="413" t="s">
        <v>1453</v>
      </c>
      <c r="K162" s="413" t="s">
        <v>1454</v>
      </c>
      <c r="L162" s="413" t="s">
        <v>257</v>
      </c>
      <c r="M162" s="413" t="s">
        <v>225</v>
      </c>
      <c r="N162" s="418">
        <v>148</v>
      </c>
      <c r="O162" s="413" t="s">
        <v>1455</v>
      </c>
      <c r="P162" s="418">
        <v>4</v>
      </c>
      <c r="Q162" s="401">
        <f t="shared" si="13"/>
        <v>4</v>
      </c>
      <c r="R162" s="413" t="s">
        <v>45</v>
      </c>
      <c r="S162" s="413" t="s">
        <v>1456</v>
      </c>
      <c r="T162" s="413" t="s">
        <v>1457</v>
      </c>
      <c r="U162" s="415">
        <v>44562</v>
      </c>
      <c r="V162" s="413" t="s">
        <v>634</v>
      </c>
      <c r="W162" s="413" t="s">
        <v>1458</v>
      </c>
      <c r="X162" s="413" t="s">
        <v>1459</v>
      </c>
      <c r="Y162" s="418">
        <v>1</v>
      </c>
      <c r="Z162" s="418">
        <v>1</v>
      </c>
      <c r="AA162" s="423">
        <f>(Z162/Y162)</f>
        <v>1</v>
      </c>
      <c r="AB162" s="455" t="s">
        <v>1460</v>
      </c>
      <c r="AC162" s="437" t="s">
        <v>1461</v>
      </c>
      <c r="AD162" s="413" t="s">
        <v>1459</v>
      </c>
      <c r="AE162" s="418">
        <v>1</v>
      </c>
      <c r="AF162" s="511">
        <v>1</v>
      </c>
      <c r="AG162" s="414">
        <f t="shared" si="12"/>
        <v>1</v>
      </c>
      <c r="AH162" s="82" t="s">
        <v>1462</v>
      </c>
      <c r="AI162" s="75" t="s">
        <v>647</v>
      </c>
      <c r="AJ162" s="413" t="s">
        <v>1459</v>
      </c>
      <c r="AK162" s="418">
        <v>1</v>
      </c>
      <c r="AL162" s="408" t="s">
        <v>639</v>
      </c>
      <c r="AM162" s="408" t="s">
        <v>639</v>
      </c>
      <c r="AN162" s="408" t="s">
        <v>639</v>
      </c>
      <c r="AO162" s="408" t="s">
        <v>639</v>
      </c>
      <c r="AP162" s="413" t="s">
        <v>1459</v>
      </c>
      <c r="AQ162" s="431">
        <v>1</v>
      </c>
      <c r="AR162" s="109" t="s">
        <v>639</v>
      </c>
      <c r="AS162" s="32" t="s">
        <v>639</v>
      </c>
      <c r="AT162" s="32" t="s">
        <v>639</v>
      </c>
      <c r="AU162" s="32" t="s">
        <v>639</v>
      </c>
      <c r="AW162" s="93" t="s">
        <v>639</v>
      </c>
      <c r="AX162" s="98" t="s">
        <v>639</v>
      </c>
      <c r="AY162" s="98" t="s">
        <v>639</v>
      </c>
      <c r="AZ162" s="98" t="s">
        <v>639</v>
      </c>
    </row>
    <row r="163" spans="1:81" s="100" customFormat="1" x14ac:dyDescent="0.2">
      <c r="B163" s="441" t="s">
        <v>100</v>
      </c>
      <c r="C163" s="413" t="s">
        <v>18</v>
      </c>
      <c r="D163" s="413" t="s">
        <v>1450</v>
      </c>
      <c r="E163" s="413" t="s">
        <v>20</v>
      </c>
      <c r="F163" s="413" t="s">
        <v>1463</v>
      </c>
      <c r="G163" s="413" t="s">
        <v>104</v>
      </c>
      <c r="H163" s="413" t="s">
        <v>1452</v>
      </c>
      <c r="I163" s="413" t="s">
        <v>25</v>
      </c>
      <c r="J163" s="413" t="s">
        <v>56</v>
      </c>
      <c r="K163" s="413" t="s">
        <v>1464</v>
      </c>
      <c r="L163" s="413" t="s">
        <v>257</v>
      </c>
      <c r="M163" s="413" t="s">
        <v>225</v>
      </c>
      <c r="N163" s="418">
        <v>149</v>
      </c>
      <c r="O163" s="413" t="s">
        <v>1465</v>
      </c>
      <c r="P163" s="418">
        <v>12</v>
      </c>
      <c r="Q163" s="401">
        <f t="shared" si="13"/>
        <v>12</v>
      </c>
      <c r="R163" s="413" t="s">
        <v>45</v>
      </c>
      <c r="S163" s="413" t="s">
        <v>1466</v>
      </c>
      <c r="T163" s="413" t="s">
        <v>1467</v>
      </c>
      <c r="U163" s="415">
        <v>44562</v>
      </c>
      <c r="V163" s="413" t="s">
        <v>634</v>
      </c>
      <c r="W163" s="413" t="s">
        <v>1458</v>
      </c>
      <c r="X163" s="413" t="s">
        <v>1468</v>
      </c>
      <c r="Y163" s="418">
        <v>3</v>
      </c>
      <c r="Z163" s="418">
        <v>3</v>
      </c>
      <c r="AA163" s="423">
        <f>(Z163/Y163)</f>
        <v>1</v>
      </c>
      <c r="AB163" s="455" t="s">
        <v>1469</v>
      </c>
      <c r="AC163" s="437" t="s">
        <v>1461</v>
      </c>
      <c r="AD163" s="413" t="s">
        <v>1468</v>
      </c>
      <c r="AE163" s="418">
        <v>3</v>
      </c>
      <c r="AF163" s="511">
        <v>3</v>
      </c>
      <c r="AG163" s="414">
        <f t="shared" si="12"/>
        <v>1</v>
      </c>
      <c r="AH163" s="82" t="s">
        <v>1470</v>
      </c>
      <c r="AI163" s="75" t="s">
        <v>647</v>
      </c>
      <c r="AJ163" s="413" t="s">
        <v>1468</v>
      </c>
      <c r="AK163" s="418">
        <v>3</v>
      </c>
      <c r="AL163" s="408" t="s">
        <v>639</v>
      </c>
      <c r="AM163" s="408" t="s">
        <v>639</v>
      </c>
      <c r="AN163" s="408" t="s">
        <v>639</v>
      </c>
      <c r="AO163" s="408" t="s">
        <v>639</v>
      </c>
      <c r="AP163" s="413" t="s">
        <v>1468</v>
      </c>
      <c r="AQ163" s="431">
        <v>3</v>
      </c>
      <c r="AR163" s="109" t="s">
        <v>639</v>
      </c>
      <c r="AS163" s="32" t="s">
        <v>639</v>
      </c>
      <c r="AT163" s="32" t="s">
        <v>639</v>
      </c>
      <c r="AU163" s="32" t="s">
        <v>639</v>
      </c>
      <c r="AW163" s="93" t="s">
        <v>639</v>
      </c>
      <c r="AX163" s="98" t="s">
        <v>639</v>
      </c>
      <c r="AY163" s="98" t="s">
        <v>639</v>
      </c>
      <c r="AZ163" s="98" t="s">
        <v>639</v>
      </c>
    </row>
    <row r="164" spans="1:81" s="100" customFormat="1" x14ac:dyDescent="0.2">
      <c r="B164" s="442" t="s">
        <v>320</v>
      </c>
      <c r="C164" s="413" t="s">
        <v>48</v>
      </c>
      <c r="D164" s="416" t="s">
        <v>1471</v>
      </c>
      <c r="E164" s="413" t="s">
        <v>670</v>
      </c>
      <c r="F164" s="416" t="s">
        <v>336</v>
      </c>
      <c r="G164" s="416" t="s">
        <v>1472</v>
      </c>
      <c r="H164" s="416" t="s">
        <v>1473</v>
      </c>
      <c r="I164" s="416" t="s">
        <v>25</v>
      </c>
      <c r="J164" s="416" t="s">
        <v>222</v>
      </c>
      <c r="K164" s="416" t="s">
        <v>403</v>
      </c>
      <c r="L164" s="416" t="s">
        <v>257</v>
      </c>
      <c r="M164" s="416" t="s">
        <v>225</v>
      </c>
      <c r="N164" s="418">
        <v>150</v>
      </c>
      <c r="O164" s="416" t="s">
        <v>1474</v>
      </c>
      <c r="P164" s="404">
        <v>2</v>
      </c>
      <c r="Q164" s="401">
        <f t="shared" si="13"/>
        <v>2</v>
      </c>
      <c r="R164" s="416" t="s">
        <v>45</v>
      </c>
      <c r="S164" s="416" t="s">
        <v>831</v>
      </c>
      <c r="T164" s="416" t="s">
        <v>1475</v>
      </c>
      <c r="U164" s="417">
        <v>44562</v>
      </c>
      <c r="V164" s="416" t="s">
        <v>634</v>
      </c>
      <c r="W164" s="416" t="s">
        <v>1458</v>
      </c>
      <c r="X164" s="416" t="s">
        <v>635</v>
      </c>
      <c r="Y164" s="404">
        <v>0</v>
      </c>
      <c r="Z164" s="418" t="s">
        <v>639</v>
      </c>
      <c r="AA164" s="416" t="s">
        <v>639</v>
      </c>
      <c r="AB164" s="418" t="s">
        <v>639</v>
      </c>
      <c r="AC164" s="418" t="s">
        <v>639</v>
      </c>
      <c r="AD164" s="416" t="s">
        <v>1476</v>
      </c>
      <c r="AE164" s="404">
        <v>1</v>
      </c>
      <c r="AF164" s="511">
        <v>1</v>
      </c>
      <c r="AG164" s="414">
        <f t="shared" si="12"/>
        <v>1</v>
      </c>
      <c r="AH164" s="82" t="s">
        <v>1477</v>
      </c>
      <c r="AI164" s="75" t="s">
        <v>647</v>
      </c>
      <c r="AJ164" s="413" t="s">
        <v>635</v>
      </c>
      <c r="AK164" s="404">
        <v>0</v>
      </c>
      <c r="AL164" s="408" t="s">
        <v>639</v>
      </c>
      <c r="AM164" s="408" t="s">
        <v>639</v>
      </c>
      <c r="AN164" s="408" t="s">
        <v>639</v>
      </c>
      <c r="AO164" s="408" t="s">
        <v>639</v>
      </c>
      <c r="AP164" s="416" t="s">
        <v>1476</v>
      </c>
      <c r="AQ164" s="433">
        <v>1</v>
      </c>
      <c r="AR164" s="109" t="s">
        <v>639</v>
      </c>
      <c r="AS164" s="32" t="s">
        <v>639</v>
      </c>
      <c r="AT164" s="32" t="s">
        <v>639</v>
      </c>
      <c r="AU164" s="32" t="s">
        <v>639</v>
      </c>
      <c r="AW164" s="93" t="s">
        <v>639</v>
      </c>
      <c r="AX164" s="98" t="s">
        <v>639</v>
      </c>
      <c r="AY164" s="98" t="s">
        <v>639</v>
      </c>
      <c r="AZ164" s="98" t="s">
        <v>639</v>
      </c>
    </row>
    <row r="165" spans="1:81" s="100" customFormat="1" x14ac:dyDescent="0.2">
      <c r="B165" s="442" t="s">
        <v>320</v>
      </c>
      <c r="C165" s="413" t="s">
        <v>48</v>
      </c>
      <c r="D165" s="416" t="s">
        <v>1471</v>
      </c>
      <c r="E165" s="413" t="s">
        <v>670</v>
      </c>
      <c r="F165" s="416" t="s">
        <v>336</v>
      </c>
      <c r="G165" s="416" t="s">
        <v>1478</v>
      </c>
      <c r="H165" s="416" t="s">
        <v>813</v>
      </c>
      <c r="I165" s="416" t="s">
        <v>40</v>
      </c>
      <c r="J165" s="416" t="s">
        <v>222</v>
      </c>
      <c r="K165" s="416" t="s">
        <v>403</v>
      </c>
      <c r="L165" s="416" t="s">
        <v>257</v>
      </c>
      <c r="M165" s="416" t="s">
        <v>225</v>
      </c>
      <c r="N165" s="418">
        <v>151</v>
      </c>
      <c r="O165" s="416" t="s">
        <v>1479</v>
      </c>
      <c r="P165" s="404">
        <v>2</v>
      </c>
      <c r="Q165" s="401">
        <f t="shared" si="13"/>
        <v>2</v>
      </c>
      <c r="R165" s="416" t="s">
        <v>45</v>
      </c>
      <c r="S165" s="416" t="s">
        <v>1409</v>
      </c>
      <c r="T165" s="416" t="s">
        <v>1410</v>
      </c>
      <c r="U165" s="417">
        <v>44562</v>
      </c>
      <c r="V165" s="416" t="s">
        <v>634</v>
      </c>
      <c r="W165" s="416" t="s">
        <v>1458</v>
      </c>
      <c r="X165" s="416" t="s">
        <v>635</v>
      </c>
      <c r="Y165" s="404">
        <v>0</v>
      </c>
      <c r="Z165" s="418" t="s">
        <v>639</v>
      </c>
      <c r="AA165" s="416" t="s">
        <v>639</v>
      </c>
      <c r="AB165" s="418" t="s">
        <v>639</v>
      </c>
      <c r="AC165" s="418" t="s">
        <v>639</v>
      </c>
      <c r="AD165" s="416" t="s">
        <v>1411</v>
      </c>
      <c r="AE165" s="404">
        <v>1</v>
      </c>
      <c r="AF165" s="511">
        <v>1</v>
      </c>
      <c r="AG165" s="414">
        <f t="shared" si="12"/>
        <v>1</v>
      </c>
      <c r="AH165" s="82" t="s">
        <v>1480</v>
      </c>
      <c r="AI165" s="75" t="s">
        <v>647</v>
      </c>
      <c r="AJ165" s="413" t="s">
        <v>635</v>
      </c>
      <c r="AK165" s="404">
        <v>0</v>
      </c>
      <c r="AL165" s="408" t="s">
        <v>639</v>
      </c>
      <c r="AM165" s="408" t="s">
        <v>639</v>
      </c>
      <c r="AN165" s="408" t="s">
        <v>639</v>
      </c>
      <c r="AO165" s="408" t="s">
        <v>639</v>
      </c>
      <c r="AP165" s="416" t="s">
        <v>1411</v>
      </c>
      <c r="AQ165" s="433">
        <v>1</v>
      </c>
      <c r="AR165" s="109" t="s">
        <v>639</v>
      </c>
      <c r="AS165" s="32" t="s">
        <v>639</v>
      </c>
      <c r="AT165" s="32" t="s">
        <v>639</v>
      </c>
      <c r="AU165" s="32" t="s">
        <v>639</v>
      </c>
      <c r="AW165" s="93" t="s">
        <v>639</v>
      </c>
      <c r="AX165" s="98" t="s">
        <v>639</v>
      </c>
      <c r="AY165" s="98" t="s">
        <v>639</v>
      </c>
      <c r="AZ165" s="98" t="s">
        <v>639</v>
      </c>
    </row>
    <row r="166" spans="1:81" s="87" customFormat="1" x14ac:dyDescent="0.2">
      <c r="A166" s="91"/>
      <c r="B166" s="440" t="s">
        <v>133</v>
      </c>
      <c r="C166" s="402" t="s">
        <v>63</v>
      </c>
      <c r="D166" s="402" t="s">
        <v>747</v>
      </c>
      <c r="E166" s="402" t="s">
        <v>20</v>
      </c>
      <c r="F166" s="402" t="s">
        <v>78</v>
      </c>
      <c r="G166" s="402" t="s">
        <v>1372</v>
      </c>
      <c r="H166" s="402" t="s">
        <v>82</v>
      </c>
      <c r="I166" s="402" t="s">
        <v>1373</v>
      </c>
      <c r="J166" s="402" t="s">
        <v>1481</v>
      </c>
      <c r="K166" s="402" t="s">
        <v>339</v>
      </c>
      <c r="L166" s="402" t="s">
        <v>257</v>
      </c>
      <c r="M166" s="402" t="s">
        <v>44</v>
      </c>
      <c r="N166" s="435">
        <v>152</v>
      </c>
      <c r="O166" s="436" t="s">
        <v>1482</v>
      </c>
      <c r="P166" s="407">
        <v>1</v>
      </c>
      <c r="Q166" s="407">
        <f>(+Y166+AE166+AK166+AQ166)/4</f>
        <v>1</v>
      </c>
      <c r="R166" s="402" t="s">
        <v>30</v>
      </c>
      <c r="S166" s="436" t="s">
        <v>1483</v>
      </c>
      <c r="T166" s="436" t="s">
        <v>1484</v>
      </c>
      <c r="U166" s="403">
        <v>44562</v>
      </c>
      <c r="V166" s="402" t="s">
        <v>634</v>
      </c>
      <c r="W166" s="402" t="s">
        <v>226</v>
      </c>
      <c r="X166" s="436" t="s">
        <v>1485</v>
      </c>
      <c r="Y166" s="407">
        <v>1</v>
      </c>
      <c r="Z166" s="407">
        <v>1</v>
      </c>
      <c r="AA166" s="406">
        <f>(Z166/Y166)</f>
        <v>1</v>
      </c>
      <c r="AB166" s="454" t="s">
        <v>1486</v>
      </c>
      <c r="AC166" s="424" t="s">
        <v>1349</v>
      </c>
      <c r="AD166" s="402" t="s">
        <v>1487</v>
      </c>
      <c r="AE166" s="407">
        <v>1</v>
      </c>
      <c r="AF166" s="498">
        <v>1</v>
      </c>
      <c r="AG166" s="407">
        <f t="shared" si="12"/>
        <v>1</v>
      </c>
      <c r="AH166" s="499" t="s">
        <v>1488</v>
      </c>
      <c r="AI166" s="75" t="s">
        <v>647</v>
      </c>
      <c r="AJ166" s="402" t="s">
        <v>1487</v>
      </c>
      <c r="AK166" s="407">
        <v>1</v>
      </c>
      <c r="AL166" s="408" t="s">
        <v>639</v>
      </c>
      <c r="AM166" s="408" t="s">
        <v>639</v>
      </c>
      <c r="AN166" s="408" t="s">
        <v>639</v>
      </c>
      <c r="AO166" s="408" t="s">
        <v>639</v>
      </c>
      <c r="AP166" s="402" t="s">
        <v>1487</v>
      </c>
      <c r="AQ166" s="486">
        <v>1</v>
      </c>
      <c r="AR166" s="109" t="s">
        <v>639</v>
      </c>
      <c r="AS166" s="32" t="s">
        <v>639</v>
      </c>
      <c r="AT166" s="32" t="s">
        <v>639</v>
      </c>
      <c r="AU166" s="32" t="s">
        <v>639</v>
      </c>
      <c r="AV166" s="91"/>
      <c r="AW166" s="92"/>
      <c r="AX166" s="97"/>
      <c r="AY166" s="97"/>
      <c r="AZ166" s="97"/>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row>
    <row r="167" spans="1:81" s="87" customFormat="1" x14ac:dyDescent="0.2">
      <c r="A167" s="99"/>
      <c r="B167" s="440" t="s">
        <v>133</v>
      </c>
      <c r="C167" s="402" t="s">
        <v>63</v>
      </c>
      <c r="D167" s="402" t="s">
        <v>747</v>
      </c>
      <c r="E167" s="402" t="s">
        <v>20</v>
      </c>
      <c r="F167" s="402" t="s">
        <v>78</v>
      </c>
      <c r="G167" s="402" t="s">
        <v>1372</v>
      </c>
      <c r="H167" s="402" t="s">
        <v>82</v>
      </c>
      <c r="I167" s="402" t="s">
        <v>1373</v>
      </c>
      <c r="J167" s="402" t="s">
        <v>1481</v>
      </c>
      <c r="K167" s="402" t="s">
        <v>339</v>
      </c>
      <c r="L167" s="402" t="s">
        <v>257</v>
      </c>
      <c r="M167" s="402" t="s">
        <v>44</v>
      </c>
      <c r="N167" s="435">
        <v>153</v>
      </c>
      <c r="O167" s="436" t="s">
        <v>1489</v>
      </c>
      <c r="P167" s="401">
        <v>1</v>
      </c>
      <c r="Q167" s="419">
        <f>+AE167</f>
        <v>1</v>
      </c>
      <c r="R167" s="402" t="s">
        <v>60</v>
      </c>
      <c r="S167" s="436" t="s">
        <v>1490</v>
      </c>
      <c r="T167" s="436" t="s">
        <v>1491</v>
      </c>
      <c r="U167" s="403">
        <v>44562</v>
      </c>
      <c r="V167" s="402" t="s">
        <v>634</v>
      </c>
      <c r="W167" s="402" t="s">
        <v>226</v>
      </c>
      <c r="X167" s="436" t="s">
        <v>1492</v>
      </c>
      <c r="Y167" s="465">
        <v>0.25</v>
      </c>
      <c r="Z167" s="401">
        <v>0.25</v>
      </c>
      <c r="AA167" s="406">
        <f>(Z167/Y167)</f>
        <v>1</v>
      </c>
      <c r="AB167" s="454" t="s">
        <v>1493</v>
      </c>
      <c r="AC167" s="424" t="s">
        <v>647</v>
      </c>
      <c r="AD167" s="402" t="s">
        <v>1494</v>
      </c>
      <c r="AE167" s="419">
        <v>1</v>
      </c>
      <c r="AF167" s="509">
        <v>0.5</v>
      </c>
      <c r="AG167" s="407">
        <f t="shared" si="12"/>
        <v>0.5</v>
      </c>
      <c r="AH167" s="499" t="s">
        <v>1495</v>
      </c>
      <c r="AI167" s="531" t="s">
        <v>647</v>
      </c>
      <c r="AJ167" s="402" t="s">
        <v>635</v>
      </c>
      <c r="AK167" s="401">
        <v>0</v>
      </c>
      <c r="AL167" s="408" t="s">
        <v>639</v>
      </c>
      <c r="AM167" s="408" t="s">
        <v>639</v>
      </c>
      <c r="AN167" s="408" t="s">
        <v>639</v>
      </c>
      <c r="AO167" s="408" t="s">
        <v>639</v>
      </c>
      <c r="AP167" s="402" t="s">
        <v>635</v>
      </c>
      <c r="AQ167" s="430">
        <v>0</v>
      </c>
      <c r="AR167" s="109" t="s">
        <v>639</v>
      </c>
      <c r="AS167" s="32" t="s">
        <v>639</v>
      </c>
      <c r="AT167" s="32" t="s">
        <v>639</v>
      </c>
      <c r="AU167" s="32" t="s">
        <v>639</v>
      </c>
      <c r="AV167" s="99"/>
      <c r="AW167" s="94" t="s">
        <v>639</v>
      </c>
      <c r="AX167" s="95" t="s">
        <v>639</v>
      </c>
      <c r="AY167" s="95" t="s">
        <v>639</v>
      </c>
      <c r="AZ167" s="95" t="s">
        <v>639</v>
      </c>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row>
    <row r="168" spans="1:81" s="87" customFormat="1" hidden="1" x14ac:dyDescent="0.2">
      <c r="A168" s="99"/>
      <c r="B168" s="443" t="s">
        <v>133</v>
      </c>
      <c r="C168" s="408" t="s">
        <v>63</v>
      </c>
      <c r="D168" s="408" t="s">
        <v>747</v>
      </c>
      <c r="E168" s="408" t="s">
        <v>20</v>
      </c>
      <c r="F168" s="408" t="s">
        <v>1496</v>
      </c>
      <c r="G168" s="408" t="s">
        <v>1372</v>
      </c>
      <c r="H168" s="408" t="s">
        <v>82</v>
      </c>
      <c r="I168" s="408" t="s">
        <v>1373</v>
      </c>
      <c r="J168" s="408" t="s">
        <v>1481</v>
      </c>
      <c r="K168" s="408" t="s">
        <v>339</v>
      </c>
      <c r="L168" s="408" t="s">
        <v>257</v>
      </c>
      <c r="M168" s="408" t="s">
        <v>44</v>
      </c>
      <c r="N168" s="435">
        <v>154</v>
      </c>
      <c r="O168" s="466" t="s">
        <v>1497</v>
      </c>
      <c r="P168" s="411">
        <v>20</v>
      </c>
      <c r="Q168" s="401">
        <f>+Y168+AE168+AK168+AQ168</f>
        <v>20</v>
      </c>
      <c r="R168" s="408" t="s">
        <v>45</v>
      </c>
      <c r="S168" s="466" t="s">
        <v>1498</v>
      </c>
      <c r="T168" s="466" t="s">
        <v>1499</v>
      </c>
      <c r="U168" s="421">
        <v>44562</v>
      </c>
      <c r="V168" s="408" t="s">
        <v>634</v>
      </c>
      <c r="W168" s="408" t="s">
        <v>226</v>
      </c>
      <c r="X168" s="466" t="s">
        <v>635</v>
      </c>
      <c r="Y168" s="411">
        <v>0</v>
      </c>
      <c r="Z168" s="401">
        <v>0</v>
      </c>
      <c r="AA168" s="408" t="s">
        <v>639</v>
      </c>
      <c r="AB168" s="435" t="s">
        <v>639</v>
      </c>
      <c r="AC168" s="401" t="s">
        <v>639</v>
      </c>
      <c r="AD168" s="408" t="s">
        <v>635</v>
      </c>
      <c r="AE168" s="411">
        <v>0</v>
      </c>
      <c r="AF168" s="76"/>
      <c r="AG168" s="406" t="e">
        <f t="shared" si="12"/>
        <v>#DIV/0!</v>
      </c>
      <c r="AH168" s="32" t="s">
        <v>639</v>
      </c>
      <c r="AI168" s="408" t="s">
        <v>639</v>
      </c>
      <c r="AJ168" s="402" t="s">
        <v>635</v>
      </c>
      <c r="AK168" s="411">
        <v>0</v>
      </c>
      <c r="AL168" s="408" t="s">
        <v>639</v>
      </c>
      <c r="AM168" s="408" t="s">
        <v>639</v>
      </c>
      <c r="AN168" s="408" t="s">
        <v>639</v>
      </c>
      <c r="AO168" s="408" t="s">
        <v>639</v>
      </c>
      <c r="AP168" s="408" t="s">
        <v>1500</v>
      </c>
      <c r="AQ168" s="432">
        <v>20</v>
      </c>
      <c r="AR168" s="109" t="s">
        <v>639</v>
      </c>
      <c r="AS168" s="32" t="s">
        <v>639</v>
      </c>
      <c r="AT168" s="32" t="s">
        <v>639</v>
      </c>
      <c r="AU168" s="32" t="s">
        <v>639</v>
      </c>
      <c r="AV168" s="99"/>
      <c r="AW168" s="94" t="s">
        <v>639</v>
      </c>
      <c r="AX168" s="95" t="s">
        <v>639</v>
      </c>
      <c r="AY168" s="95" t="s">
        <v>639</v>
      </c>
      <c r="AZ168" s="95" t="s">
        <v>639</v>
      </c>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row>
    <row r="169" spans="1:81" s="87" customFormat="1" x14ac:dyDescent="0.2">
      <c r="B169" s="441" t="s">
        <v>320</v>
      </c>
      <c r="C169" s="402" t="s">
        <v>48</v>
      </c>
      <c r="D169" s="413" t="s">
        <v>184</v>
      </c>
      <c r="E169" s="413" t="s">
        <v>102</v>
      </c>
      <c r="F169" s="413" t="s">
        <v>338</v>
      </c>
      <c r="G169" s="413" t="s">
        <v>53</v>
      </c>
      <c r="H169" s="413" t="s">
        <v>82</v>
      </c>
      <c r="I169" s="413" t="s">
        <v>25</v>
      </c>
      <c r="J169" s="413" t="s">
        <v>117</v>
      </c>
      <c r="K169" s="413" t="s">
        <v>402</v>
      </c>
      <c r="L169" s="413" t="s">
        <v>257</v>
      </c>
      <c r="M169" s="413" t="s">
        <v>233</v>
      </c>
      <c r="N169" s="435">
        <v>155</v>
      </c>
      <c r="O169" s="436" t="s">
        <v>1501</v>
      </c>
      <c r="P169" s="414">
        <v>1</v>
      </c>
      <c r="Q169" s="407">
        <f>(+Y169+AE169+AK169+AQ169)/4</f>
        <v>1</v>
      </c>
      <c r="R169" s="413" t="s">
        <v>30</v>
      </c>
      <c r="S169" s="436" t="s">
        <v>699</v>
      </c>
      <c r="T169" s="436" t="s">
        <v>700</v>
      </c>
      <c r="U169" s="415">
        <v>44562</v>
      </c>
      <c r="V169" s="402" t="s">
        <v>634</v>
      </c>
      <c r="W169" s="413" t="s">
        <v>226</v>
      </c>
      <c r="X169" s="436" t="s">
        <v>701</v>
      </c>
      <c r="Y169" s="414">
        <v>1</v>
      </c>
      <c r="Z169" s="414">
        <v>0.67</v>
      </c>
      <c r="AA169" s="406">
        <f>(Z169/Y169)</f>
        <v>0.67</v>
      </c>
      <c r="AB169" s="455" t="s">
        <v>1342</v>
      </c>
      <c r="AC169" s="424" t="s">
        <v>1502</v>
      </c>
      <c r="AD169" s="413" t="s">
        <v>701</v>
      </c>
      <c r="AE169" s="414">
        <v>1</v>
      </c>
      <c r="AF169" s="498">
        <v>1</v>
      </c>
      <c r="AG169" s="407">
        <f t="shared" si="12"/>
        <v>1</v>
      </c>
      <c r="AH169" s="538" t="s">
        <v>703</v>
      </c>
      <c r="AI169" s="75" t="s">
        <v>647</v>
      </c>
      <c r="AJ169" s="413" t="s">
        <v>701</v>
      </c>
      <c r="AK169" s="414">
        <v>1</v>
      </c>
      <c r="AL169" s="416"/>
      <c r="AM169" s="416"/>
      <c r="AN169" s="416"/>
      <c r="AO169" s="416"/>
      <c r="AP169" s="413" t="s">
        <v>701</v>
      </c>
      <c r="AQ169" s="488">
        <v>1</v>
      </c>
      <c r="AR169" s="111"/>
      <c r="AS169" s="82"/>
      <c r="AT169" s="82"/>
      <c r="AU169" s="82"/>
      <c r="AW169" s="89"/>
      <c r="AX169" s="89"/>
      <c r="AY169" s="89"/>
      <c r="AZ169" s="89"/>
    </row>
    <row r="170" spans="1:81" s="87" customFormat="1" x14ac:dyDescent="0.2">
      <c r="A170" s="91"/>
      <c r="B170" s="440" t="s">
        <v>1503</v>
      </c>
      <c r="C170" s="402" t="s">
        <v>63</v>
      </c>
      <c r="D170" s="402" t="s">
        <v>1504</v>
      </c>
      <c r="E170" s="402" t="s">
        <v>35</v>
      </c>
      <c r="F170" s="402" t="s">
        <v>1505</v>
      </c>
      <c r="G170" s="402" t="s">
        <v>1372</v>
      </c>
      <c r="H170" s="402" t="s">
        <v>82</v>
      </c>
      <c r="I170" s="402" t="s">
        <v>1506</v>
      </c>
      <c r="J170" s="402" t="s">
        <v>1507</v>
      </c>
      <c r="K170" s="402" t="s">
        <v>1508</v>
      </c>
      <c r="L170" s="402" t="s">
        <v>257</v>
      </c>
      <c r="M170" s="402" t="s">
        <v>59</v>
      </c>
      <c r="N170" s="401">
        <v>156</v>
      </c>
      <c r="O170" s="402" t="s">
        <v>1509</v>
      </c>
      <c r="P170" s="401">
        <v>4</v>
      </c>
      <c r="Q170" s="401">
        <f>+Y170+AE170+AK170+AQ170</f>
        <v>4</v>
      </c>
      <c r="R170" s="402" t="s">
        <v>45</v>
      </c>
      <c r="S170" s="402" t="s">
        <v>1510</v>
      </c>
      <c r="T170" s="402" t="s">
        <v>1511</v>
      </c>
      <c r="U170" s="403">
        <v>44562</v>
      </c>
      <c r="V170" s="402" t="s">
        <v>634</v>
      </c>
      <c r="W170" s="402" t="s">
        <v>234</v>
      </c>
      <c r="X170" s="402" t="s">
        <v>1512</v>
      </c>
      <c r="Y170" s="401">
        <v>1</v>
      </c>
      <c r="Z170" s="401">
        <v>1</v>
      </c>
      <c r="AA170" s="406">
        <f>(Z170/Y170)</f>
        <v>1</v>
      </c>
      <c r="AB170" s="527" t="s">
        <v>1513</v>
      </c>
      <c r="AC170" s="424" t="s">
        <v>647</v>
      </c>
      <c r="AD170" s="402" t="s">
        <v>1512</v>
      </c>
      <c r="AE170" s="401">
        <v>1</v>
      </c>
      <c r="AF170" s="76">
        <v>1</v>
      </c>
      <c r="AG170" s="407">
        <f t="shared" si="12"/>
        <v>1</v>
      </c>
      <c r="AH170" s="32" t="s">
        <v>1514</v>
      </c>
      <c r="AI170" s="75" t="s">
        <v>647</v>
      </c>
      <c r="AJ170" s="402" t="s">
        <v>1512</v>
      </c>
      <c r="AK170" s="401">
        <v>1</v>
      </c>
      <c r="AL170" s="408" t="s">
        <v>639</v>
      </c>
      <c r="AM170" s="408" t="s">
        <v>639</v>
      </c>
      <c r="AN170" s="408" t="s">
        <v>639</v>
      </c>
      <c r="AO170" s="408" t="s">
        <v>639</v>
      </c>
      <c r="AP170" s="402" t="s">
        <v>1512</v>
      </c>
      <c r="AQ170" s="430">
        <v>1</v>
      </c>
      <c r="AR170" s="109" t="s">
        <v>639</v>
      </c>
      <c r="AS170" s="32" t="s">
        <v>639</v>
      </c>
      <c r="AT170" s="32" t="s">
        <v>639</v>
      </c>
      <c r="AU170" s="32" t="s">
        <v>639</v>
      </c>
      <c r="AV170" s="91"/>
      <c r="AW170" s="92"/>
      <c r="AX170" s="92"/>
      <c r="AY170" s="92"/>
      <c r="AZ170" s="92"/>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row>
    <row r="171" spans="1:81" s="87" customFormat="1" x14ac:dyDescent="0.2">
      <c r="A171" s="99"/>
      <c r="B171" s="440" t="s">
        <v>266</v>
      </c>
      <c r="C171" s="402" t="s">
        <v>18</v>
      </c>
      <c r="D171" s="402" t="s">
        <v>1054</v>
      </c>
      <c r="E171" s="402" t="s">
        <v>35</v>
      </c>
      <c r="F171" s="402" t="s">
        <v>210</v>
      </c>
      <c r="G171" s="402" t="s">
        <v>93</v>
      </c>
      <c r="H171" s="402" t="s">
        <v>82</v>
      </c>
      <c r="I171" s="402" t="s">
        <v>25</v>
      </c>
      <c r="J171" s="402" t="s">
        <v>168</v>
      </c>
      <c r="K171" s="402" t="s">
        <v>372</v>
      </c>
      <c r="L171" s="402" t="s">
        <v>257</v>
      </c>
      <c r="M171" s="402" t="s">
        <v>59</v>
      </c>
      <c r="N171" s="401">
        <v>157</v>
      </c>
      <c r="O171" s="402" t="s">
        <v>1515</v>
      </c>
      <c r="P171" s="401">
        <v>4</v>
      </c>
      <c r="Q171" s="401">
        <f>+Y171+AE171+AK171+AQ171</f>
        <v>4</v>
      </c>
      <c r="R171" s="402" t="s">
        <v>45</v>
      </c>
      <c r="S171" s="402" t="s">
        <v>1516</v>
      </c>
      <c r="T171" s="402" t="s">
        <v>1517</v>
      </c>
      <c r="U171" s="403">
        <v>44562</v>
      </c>
      <c r="V171" s="402" t="s">
        <v>634</v>
      </c>
      <c r="W171" s="402" t="s">
        <v>234</v>
      </c>
      <c r="X171" s="402" t="s">
        <v>1518</v>
      </c>
      <c r="Y171" s="401">
        <v>1</v>
      </c>
      <c r="Z171" s="401">
        <v>1</v>
      </c>
      <c r="AA171" s="406">
        <f>(Z171/Y171)</f>
        <v>1</v>
      </c>
      <c r="AB171" s="527" t="s">
        <v>1519</v>
      </c>
      <c r="AC171" s="424" t="s">
        <v>647</v>
      </c>
      <c r="AD171" s="402" t="s">
        <v>1518</v>
      </c>
      <c r="AE171" s="401">
        <v>1</v>
      </c>
      <c r="AF171" s="76">
        <v>1</v>
      </c>
      <c r="AG171" s="407">
        <f t="shared" si="12"/>
        <v>1</v>
      </c>
      <c r="AH171" s="32" t="s">
        <v>1520</v>
      </c>
      <c r="AI171" s="75" t="s">
        <v>647</v>
      </c>
      <c r="AJ171" s="402" t="s">
        <v>1518</v>
      </c>
      <c r="AK171" s="401">
        <v>1</v>
      </c>
      <c r="AL171" s="408" t="s">
        <v>639</v>
      </c>
      <c r="AM171" s="408" t="s">
        <v>639</v>
      </c>
      <c r="AN171" s="408" t="s">
        <v>639</v>
      </c>
      <c r="AO171" s="408" t="s">
        <v>639</v>
      </c>
      <c r="AP171" s="402" t="s">
        <v>1518</v>
      </c>
      <c r="AQ171" s="430">
        <v>1</v>
      </c>
      <c r="AR171" s="109" t="s">
        <v>639</v>
      </c>
      <c r="AS171" s="32" t="s">
        <v>639</v>
      </c>
      <c r="AT171" s="32" t="s">
        <v>639</v>
      </c>
      <c r="AU171" s="32" t="s">
        <v>639</v>
      </c>
      <c r="AV171" s="99"/>
      <c r="AW171" s="94" t="s">
        <v>639</v>
      </c>
      <c r="AX171" s="94" t="s">
        <v>639</v>
      </c>
      <c r="AY171" s="94" t="s">
        <v>639</v>
      </c>
      <c r="AZ171" s="94" t="s">
        <v>639</v>
      </c>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row>
    <row r="172" spans="1:81" s="87" customFormat="1" x14ac:dyDescent="0.2">
      <c r="B172" s="441" t="s">
        <v>320</v>
      </c>
      <c r="C172" s="402" t="s">
        <v>48</v>
      </c>
      <c r="D172" s="413" t="s">
        <v>184</v>
      </c>
      <c r="E172" s="413" t="s">
        <v>102</v>
      </c>
      <c r="F172" s="413" t="s">
        <v>338</v>
      </c>
      <c r="G172" s="413" t="s">
        <v>53</v>
      </c>
      <c r="H172" s="413" t="s">
        <v>82</v>
      </c>
      <c r="I172" s="413" t="s">
        <v>25</v>
      </c>
      <c r="J172" s="413" t="s">
        <v>95</v>
      </c>
      <c r="K172" s="413" t="s">
        <v>402</v>
      </c>
      <c r="L172" s="413" t="s">
        <v>257</v>
      </c>
      <c r="M172" s="413" t="s">
        <v>233</v>
      </c>
      <c r="N172" s="401">
        <v>158</v>
      </c>
      <c r="O172" s="413" t="s">
        <v>1521</v>
      </c>
      <c r="P172" s="414">
        <v>1</v>
      </c>
      <c r="Q172" s="407">
        <f>(+Y172+AE172+AK172+AQ172)/4</f>
        <v>1</v>
      </c>
      <c r="R172" s="413" t="s">
        <v>30</v>
      </c>
      <c r="S172" s="413" t="s">
        <v>699</v>
      </c>
      <c r="T172" s="413" t="s">
        <v>700</v>
      </c>
      <c r="U172" s="415">
        <v>44562</v>
      </c>
      <c r="V172" s="402" t="s">
        <v>634</v>
      </c>
      <c r="W172" s="413" t="s">
        <v>234</v>
      </c>
      <c r="X172" s="413" t="s">
        <v>701</v>
      </c>
      <c r="Y172" s="414">
        <v>1</v>
      </c>
      <c r="Z172" s="414">
        <v>0.8</v>
      </c>
      <c r="AA172" s="406">
        <f>(Z172/Y172)</f>
        <v>0.8</v>
      </c>
      <c r="AB172" s="455" t="s">
        <v>1342</v>
      </c>
      <c r="AC172" s="424" t="s">
        <v>1502</v>
      </c>
      <c r="AD172" s="413" t="s">
        <v>701</v>
      </c>
      <c r="AE172" s="414">
        <v>1</v>
      </c>
      <c r="AF172" s="498">
        <v>1</v>
      </c>
      <c r="AG172" s="407">
        <f t="shared" si="12"/>
        <v>1</v>
      </c>
      <c r="AH172" s="538" t="s">
        <v>1522</v>
      </c>
      <c r="AI172" s="75" t="s">
        <v>647</v>
      </c>
      <c r="AJ172" s="413" t="s">
        <v>701</v>
      </c>
      <c r="AK172" s="414">
        <v>1</v>
      </c>
      <c r="AL172" s="416"/>
      <c r="AM172" s="416"/>
      <c r="AN172" s="416"/>
      <c r="AO172" s="416"/>
      <c r="AP172" s="413" t="s">
        <v>701</v>
      </c>
      <c r="AQ172" s="488">
        <v>1</v>
      </c>
      <c r="AR172" s="111"/>
      <c r="AS172" s="82"/>
      <c r="AT172" s="82"/>
      <c r="AU172" s="82"/>
      <c r="AW172" s="89"/>
      <c r="AX172" s="89"/>
      <c r="AY172" s="89"/>
      <c r="AZ172" s="89"/>
    </row>
    <row r="173" spans="1:81" s="87" customFormat="1" x14ac:dyDescent="0.2">
      <c r="B173" s="441" t="s">
        <v>320</v>
      </c>
      <c r="C173" s="402" t="s">
        <v>48</v>
      </c>
      <c r="D173" s="413" t="s">
        <v>184</v>
      </c>
      <c r="E173" s="413" t="s">
        <v>102</v>
      </c>
      <c r="F173" s="413" t="s">
        <v>338</v>
      </c>
      <c r="G173" s="413" t="s">
        <v>53</v>
      </c>
      <c r="H173" s="413" t="s">
        <v>82</v>
      </c>
      <c r="I173" s="413" t="s">
        <v>25</v>
      </c>
      <c r="J173" s="437" t="s">
        <v>168</v>
      </c>
      <c r="K173" s="413" t="s">
        <v>402</v>
      </c>
      <c r="L173" s="413" t="s">
        <v>257</v>
      </c>
      <c r="M173" s="413" t="s">
        <v>233</v>
      </c>
      <c r="N173" s="401">
        <v>159</v>
      </c>
      <c r="O173" s="413" t="s">
        <v>1523</v>
      </c>
      <c r="P173" s="414">
        <v>1</v>
      </c>
      <c r="Q173" s="407">
        <f>(+Y173+AE173+AK173+AQ173)/4</f>
        <v>1</v>
      </c>
      <c r="R173" s="413" t="s">
        <v>30</v>
      </c>
      <c r="S173" s="413" t="s">
        <v>699</v>
      </c>
      <c r="T173" s="413" t="s">
        <v>700</v>
      </c>
      <c r="U173" s="415">
        <v>44562</v>
      </c>
      <c r="V173" s="402" t="s">
        <v>634</v>
      </c>
      <c r="W173" s="413" t="s">
        <v>234</v>
      </c>
      <c r="X173" s="413" t="s">
        <v>701</v>
      </c>
      <c r="Y173" s="414">
        <v>1</v>
      </c>
      <c r="Z173" s="414">
        <v>0.5</v>
      </c>
      <c r="AA173" s="406">
        <f>(Z173/Y173)</f>
        <v>0.5</v>
      </c>
      <c r="AB173" s="455" t="s">
        <v>1342</v>
      </c>
      <c r="AC173" s="424" t="s">
        <v>1502</v>
      </c>
      <c r="AD173" s="413" t="s">
        <v>701</v>
      </c>
      <c r="AE173" s="414">
        <v>1</v>
      </c>
      <c r="AF173" s="498">
        <v>1</v>
      </c>
      <c r="AG173" s="407">
        <f t="shared" si="12"/>
        <v>1</v>
      </c>
      <c r="AH173" s="538" t="s">
        <v>1524</v>
      </c>
      <c r="AI173" s="75" t="s">
        <v>647</v>
      </c>
      <c r="AJ173" s="413" t="s">
        <v>701</v>
      </c>
      <c r="AK173" s="414">
        <v>1</v>
      </c>
      <c r="AL173" s="416"/>
      <c r="AM173" s="416"/>
      <c r="AN173" s="416"/>
      <c r="AO173" s="416"/>
      <c r="AP173" s="413" t="s">
        <v>701</v>
      </c>
      <c r="AQ173" s="488">
        <v>1</v>
      </c>
      <c r="AR173" s="111"/>
      <c r="AS173" s="82"/>
      <c r="AT173" s="82"/>
      <c r="AU173" s="82"/>
      <c r="AW173" s="89"/>
      <c r="AX173" s="89"/>
      <c r="AY173" s="89"/>
      <c r="AZ173" s="89"/>
    </row>
    <row r="174" spans="1:81" s="87" customFormat="1" x14ac:dyDescent="0.2">
      <c r="A174" s="79"/>
      <c r="B174" s="442" t="s">
        <v>308</v>
      </c>
      <c r="C174" s="408" t="s">
        <v>48</v>
      </c>
      <c r="D174" s="408" t="s">
        <v>1525</v>
      </c>
      <c r="E174" s="408" t="s">
        <v>65</v>
      </c>
      <c r="F174" s="408" t="s">
        <v>1526</v>
      </c>
      <c r="G174" s="408" t="s">
        <v>53</v>
      </c>
      <c r="H174" s="408" t="s">
        <v>82</v>
      </c>
      <c r="I174" s="408" t="s">
        <v>55</v>
      </c>
      <c r="J174" s="408" t="s">
        <v>204</v>
      </c>
      <c r="K174" s="408" t="s">
        <v>395</v>
      </c>
      <c r="L174" s="408" t="s">
        <v>257</v>
      </c>
      <c r="M174" s="408" t="s">
        <v>109</v>
      </c>
      <c r="N174" s="401">
        <v>160</v>
      </c>
      <c r="O174" s="408" t="s">
        <v>1527</v>
      </c>
      <c r="P174" s="411">
        <v>2</v>
      </c>
      <c r="Q174" s="401">
        <f>+Y174+AE174+AK174+AQ174</f>
        <v>2</v>
      </c>
      <c r="R174" s="408" t="s">
        <v>45</v>
      </c>
      <c r="S174" s="408" t="s">
        <v>1528</v>
      </c>
      <c r="T174" s="408" t="s">
        <v>1529</v>
      </c>
      <c r="U174" s="421">
        <v>44563</v>
      </c>
      <c r="V174" s="408" t="s">
        <v>634</v>
      </c>
      <c r="W174" s="408" t="s">
        <v>247</v>
      </c>
      <c r="X174" s="416" t="s">
        <v>635</v>
      </c>
      <c r="Y174" s="411">
        <v>0</v>
      </c>
      <c r="Z174" s="401" t="s">
        <v>639</v>
      </c>
      <c r="AA174" s="408" t="s">
        <v>639</v>
      </c>
      <c r="AB174" s="401" t="s">
        <v>639</v>
      </c>
      <c r="AC174" s="401" t="s">
        <v>639</v>
      </c>
      <c r="AD174" s="408" t="s">
        <v>1530</v>
      </c>
      <c r="AE174" s="411">
        <v>1</v>
      </c>
      <c r="AF174" s="76">
        <v>1</v>
      </c>
      <c r="AG174" s="407">
        <f t="shared" si="12"/>
        <v>1</v>
      </c>
      <c r="AH174" s="32" t="s">
        <v>1531</v>
      </c>
      <c r="AI174" s="75" t="s">
        <v>647</v>
      </c>
      <c r="AJ174" s="402" t="s">
        <v>635</v>
      </c>
      <c r="AK174" s="411">
        <v>0</v>
      </c>
      <c r="AL174" s="408" t="s">
        <v>639</v>
      </c>
      <c r="AM174" s="408" t="s">
        <v>639</v>
      </c>
      <c r="AN174" s="408" t="s">
        <v>639</v>
      </c>
      <c r="AO174" s="408" t="s">
        <v>639</v>
      </c>
      <c r="AP174" s="408" t="s">
        <v>1530</v>
      </c>
      <c r="AQ174" s="430">
        <v>1</v>
      </c>
      <c r="AR174" s="109" t="s">
        <v>639</v>
      </c>
      <c r="AS174" s="32" t="s">
        <v>639</v>
      </c>
      <c r="AT174" s="32" t="s">
        <v>639</v>
      </c>
      <c r="AU174" s="32" t="s">
        <v>639</v>
      </c>
      <c r="AV174" s="79"/>
      <c r="AW174" s="92"/>
      <c r="AX174" s="92"/>
      <c r="AY174" s="92"/>
      <c r="AZ174" s="92"/>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row>
    <row r="175" spans="1:81" s="87" customFormat="1" x14ac:dyDescent="0.2">
      <c r="B175" s="441" t="s">
        <v>320</v>
      </c>
      <c r="C175" s="402" t="s">
        <v>48</v>
      </c>
      <c r="D175" s="413" t="s">
        <v>184</v>
      </c>
      <c r="E175" s="413" t="s">
        <v>102</v>
      </c>
      <c r="F175" s="413" t="s">
        <v>338</v>
      </c>
      <c r="G175" s="413" t="s">
        <v>53</v>
      </c>
      <c r="H175" s="413" t="s">
        <v>82</v>
      </c>
      <c r="I175" s="413" t="s">
        <v>25</v>
      </c>
      <c r="J175" s="413" t="s">
        <v>204</v>
      </c>
      <c r="K175" s="413" t="s">
        <v>402</v>
      </c>
      <c r="L175" s="413" t="s">
        <v>257</v>
      </c>
      <c r="M175" s="413" t="s">
        <v>233</v>
      </c>
      <c r="N175" s="401">
        <v>161</v>
      </c>
      <c r="O175" s="413" t="s">
        <v>1532</v>
      </c>
      <c r="P175" s="414">
        <v>1</v>
      </c>
      <c r="Q175" s="407">
        <f>(+Y175+AE175+AK175+AQ175)/4</f>
        <v>1</v>
      </c>
      <c r="R175" s="413" t="s">
        <v>30</v>
      </c>
      <c r="S175" s="413" t="s">
        <v>699</v>
      </c>
      <c r="T175" s="413" t="s">
        <v>700</v>
      </c>
      <c r="U175" s="415">
        <v>44562</v>
      </c>
      <c r="V175" s="402" t="s">
        <v>634</v>
      </c>
      <c r="W175" s="413" t="s">
        <v>247</v>
      </c>
      <c r="X175" s="413" t="s">
        <v>701</v>
      </c>
      <c r="Y175" s="414">
        <v>1</v>
      </c>
      <c r="Z175" s="414">
        <v>0.83</v>
      </c>
      <c r="AA175" s="406">
        <f>(Z175/Y175)</f>
        <v>0.83</v>
      </c>
      <c r="AB175" s="455" t="s">
        <v>1342</v>
      </c>
      <c r="AC175" s="424" t="s">
        <v>1502</v>
      </c>
      <c r="AD175" s="413" t="s">
        <v>701</v>
      </c>
      <c r="AE175" s="414">
        <v>1</v>
      </c>
      <c r="AF175" s="498">
        <v>0.83</v>
      </c>
      <c r="AG175" s="407">
        <f t="shared" ref="AG175:AG206" si="14">(AF175/AE175)</f>
        <v>0.83</v>
      </c>
      <c r="AH175" s="538" t="s">
        <v>1533</v>
      </c>
      <c r="AI175" s="75" t="s">
        <v>647</v>
      </c>
      <c r="AJ175" s="413" t="s">
        <v>701</v>
      </c>
      <c r="AK175" s="414">
        <v>1</v>
      </c>
      <c r="AL175" s="416"/>
      <c r="AM175" s="416"/>
      <c r="AN175" s="416"/>
      <c r="AO175" s="416"/>
      <c r="AP175" s="413" t="s">
        <v>701</v>
      </c>
      <c r="AQ175" s="488">
        <v>1</v>
      </c>
      <c r="AR175" s="111"/>
      <c r="AS175" s="82"/>
      <c r="AT175" s="82"/>
      <c r="AU175" s="82"/>
      <c r="AW175" s="89"/>
      <c r="AX175" s="89"/>
      <c r="AY175" s="89"/>
      <c r="AZ175" s="89"/>
    </row>
    <row r="176" spans="1:81" s="87" customFormat="1" x14ac:dyDescent="0.2">
      <c r="A176" s="74"/>
      <c r="B176" s="440" t="s">
        <v>297</v>
      </c>
      <c r="C176" s="402" t="s">
        <v>48</v>
      </c>
      <c r="D176" s="402" t="s">
        <v>64</v>
      </c>
      <c r="E176" s="402" t="s">
        <v>91</v>
      </c>
      <c r="F176" s="402" t="s">
        <v>1534</v>
      </c>
      <c r="G176" s="402" t="s">
        <v>104</v>
      </c>
      <c r="H176" s="402" t="s">
        <v>24</v>
      </c>
      <c r="I176" s="402" t="s">
        <v>25</v>
      </c>
      <c r="J176" s="402" t="s">
        <v>70</v>
      </c>
      <c r="K176" s="402" t="s">
        <v>245</v>
      </c>
      <c r="L176" s="402" t="s">
        <v>257</v>
      </c>
      <c r="M176" s="413" t="s">
        <v>131</v>
      </c>
      <c r="N176" s="418">
        <v>162</v>
      </c>
      <c r="O176" s="413" t="s">
        <v>1535</v>
      </c>
      <c r="P176" s="438">
        <v>4</v>
      </c>
      <c r="Q176" s="401">
        <f>+Y176+AE176+AK176+AQ176</f>
        <v>4</v>
      </c>
      <c r="R176" s="422" t="s">
        <v>45</v>
      </c>
      <c r="S176" s="413" t="s">
        <v>1536</v>
      </c>
      <c r="T176" s="413" t="s">
        <v>1537</v>
      </c>
      <c r="U176" s="415">
        <v>44562</v>
      </c>
      <c r="V176" s="413" t="s">
        <v>634</v>
      </c>
      <c r="W176" s="413" t="s">
        <v>46</v>
      </c>
      <c r="X176" s="413" t="s">
        <v>1538</v>
      </c>
      <c r="Y176" s="418">
        <v>1</v>
      </c>
      <c r="Z176" s="418">
        <v>1</v>
      </c>
      <c r="AA176" s="423">
        <f>(Z176/Y176)</f>
        <v>1</v>
      </c>
      <c r="AB176" s="527" t="s">
        <v>1539</v>
      </c>
      <c r="AC176" s="424" t="s">
        <v>647</v>
      </c>
      <c r="AD176" s="402" t="s">
        <v>1540</v>
      </c>
      <c r="AE176" s="401">
        <v>1</v>
      </c>
      <c r="AF176" s="76">
        <v>1</v>
      </c>
      <c r="AG176" s="407">
        <f t="shared" si="14"/>
        <v>1</v>
      </c>
      <c r="AH176" s="528" t="s">
        <v>1541</v>
      </c>
      <c r="AI176" s="75" t="s">
        <v>647</v>
      </c>
      <c r="AJ176" s="402" t="s">
        <v>1542</v>
      </c>
      <c r="AK176" s="401">
        <v>1</v>
      </c>
      <c r="AL176" s="402" t="s">
        <v>639</v>
      </c>
      <c r="AM176" s="402" t="s">
        <v>639</v>
      </c>
      <c r="AN176" s="402" t="s">
        <v>639</v>
      </c>
      <c r="AO176" s="402" t="s">
        <v>639</v>
      </c>
      <c r="AP176" s="402" t="s">
        <v>1543</v>
      </c>
      <c r="AQ176" s="430">
        <v>1</v>
      </c>
      <c r="AR176" s="110" t="s">
        <v>639</v>
      </c>
      <c r="AS176" s="88" t="s">
        <v>639</v>
      </c>
      <c r="AT176" s="88" t="s">
        <v>639</v>
      </c>
      <c r="AU176" s="88" t="s">
        <v>639</v>
      </c>
      <c r="AW176" s="101" t="s">
        <v>639</v>
      </c>
      <c r="AX176" s="101" t="s">
        <v>639</v>
      </c>
      <c r="AY176" s="101" t="s">
        <v>639</v>
      </c>
      <c r="AZ176" s="101" t="s">
        <v>639</v>
      </c>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row>
    <row r="177" spans="1:81" s="87" customFormat="1" x14ac:dyDescent="0.2">
      <c r="A177" s="74"/>
      <c r="B177" s="440" t="s">
        <v>301</v>
      </c>
      <c r="C177" s="402" t="s">
        <v>48</v>
      </c>
      <c r="D177" s="402" t="s">
        <v>112</v>
      </c>
      <c r="E177" s="402" t="s">
        <v>50</v>
      </c>
      <c r="F177" s="402" t="s">
        <v>336</v>
      </c>
      <c r="G177" s="402" t="s">
        <v>53</v>
      </c>
      <c r="H177" s="402" t="s">
        <v>69</v>
      </c>
      <c r="I177" s="402" t="s">
        <v>25</v>
      </c>
      <c r="J177" s="402" t="s">
        <v>70</v>
      </c>
      <c r="K177" s="402" t="s">
        <v>239</v>
      </c>
      <c r="L177" s="402" t="s">
        <v>257</v>
      </c>
      <c r="M177" s="413" t="s">
        <v>225</v>
      </c>
      <c r="N177" s="418">
        <v>163</v>
      </c>
      <c r="O177" s="413" t="s">
        <v>1544</v>
      </c>
      <c r="P177" s="438">
        <v>1</v>
      </c>
      <c r="Q177" s="401">
        <f>+AQ177</f>
        <v>1</v>
      </c>
      <c r="R177" s="422" t="s">
        <v>60</v>
      </c>
      <c r="S177" s="413" t="s">
        <v>1545</v>
      </c>
      <c r="T177" s="413" t="s">
        <v>1546</v>
      </c>
      <c r="U177" s="415">
        <v>44565</v>
      </c>
      <c r="V177" s="413" t="s">
        <v>634</v>
      </c>
      <c r="W177" s="413" t="s">
        <v>46</v>
      </c>
      <c r="X177" s="416" t="s">
        <v>635</v>
      </c>
      <c r="Y177" s="418">
        <v>0</v>
      </c>
      <c r="Z177" s="418" t="s">
        <v>639</v>
      </c>
      <c r="AA177" s="449" t="s">
        <v>639</v>
      </c>
      <c r="AB177" s="416" t="s">
        <v>635</v>
      </c>
      <c r="AC177" s="401" t="s">
        <v>639</v>
      </c>
      <c r="AD177" s="402" t="s">
        <v>1547</v>
      </c>
      <c r="AE177" s="401" t="s">
        <v>1548</v>
      </c>
      <c r="AF177" s="76" t="s">
        <v>1548</v>
      </c>
      <c r="AG177" s="407">
        <f t="shared" si="14"/>
        <v>1</v>
      </c>
      <c r="AH177" s="528" t="s">
        <v>1549</v>
      </c>
      <c r="AI177" s="75" t="s">
        <v>647</v>
      </c>
      <c r="AJ177" s="402" t="s">
        <v>1547</v>
      </c>
      <c r="AK177" s="401" t="s">
        <v>1550</v>
      </c>
      <c r="AL177" s="412" t="s">
        <v>639</v>
      </c>
      <c r="AM177" s="412" t="s">
        <v>639</v>
      </c>
      <c r="AN177" s="412" t="s">
        <v>639</v>
      </c>
      <c r="AO177" s="412" t="s">
        <v>639</v>
      </c>
      <c r="AP177" s="402" t="s">
        <v>1545</v>
      </c>
      <c r="AQ177" s="430">
        <v>1</v>
      </c>
      <c r="AR177" s="110" t="s">
        <v>639</v>
      </c>
      <c r="AS177" s="88" t="s">
        <v>639</v>
      </c>
      <c r="AT177" s="88" t="s">
        <v>639</v>
      </c>
      <c r="AU177" s="88" t="s">
        <v>639</v>
      </c>
      <c r="AW177" s="101" t="s">
        <v>639</v>
      </c>
      <c r="AX177" s="101" t="s">
        <v>639</v>
      </c>
      <c r="AY177" s="101" t="s">
        <v>639</v>
      </c>
      <c r="AZ177" s="101" t="s">
        <v>639</v>
      </c>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row>
    <row r="178" spans="1:81" s="87" customFormat="1" x14ac:dyDescent="0.2">
      <c r="B178" s="440" t="s">
        <v>297</v>
      </c>
      <c r="C178" s="402" t="s">
        <v>48</v>
      </c>
      <c r="D178" s="402" t="s">
        <v>64</v>
      </c>
      <c r="E178" s="402" t="s">
        <v>91</v>
      </c>
      <c r="F178" s="402" t="s">
        <v>1534</v>
      </c>
      <c r="G178" s="402" t="s">
        <v>104</v>
      </c>
      <c r="H178" s="402" t="s">
        <v>24</v>
      </c>
      <c r="I178" s="402" t="s">
        <v>25</v>
      </c>
      <c r="J178" s="402" t="s">
        <v>70</v>
      </c>
      <c r="K178" s="402" t="s">
        <v>245</v>
      </c>
      <c r="L178" s="402" t="s">
        <v>257</v>
      </c>
      <c r="M178" s="413" t="s">
        <v>225</v>
      </c>
      <c r="N178" s="418">
        <v>164</v>
      </c>
      <c r="O178" s="413" t="s">
        <v>1551</v>
      </c>
      <c r="P178" s="438">
        <v>1</v>
      </c>
      <c r="Q178" s="401">
        <f>+AQ178</f>
        <v>1</v>
      </c>
      <c r="R178" s="422" t="s">
        <v>60</v>
      </c>
      <c r="S178" s="413" t="s">
        <v>1552</v>
      </c>
      <c r="T178" s="413" t="s">
        <v>1553</v>
      </c>
      <c r="U178" s="415">
        <v>44562</v>
      </c>
      <c r="V178" s="413" t="s">
        <v>634</v>
      </c>
      <c r="W178" s="413" t="s">
        <v>46</v>
      </c>
      <c r="X178" s="413" t="s">
        <v>1554</v>
      </c>
      <c r="Y178" s="418">
        <v>0.1</v>
      </c>
      <c r="Z178" s="418">
        <v>0.1</v>
      </c>
      <c r="AA178" s="423">
        <f t="shared" ref="AA178:AA183" si="15">(Z178/Y178)</f>
        <v>1</v>
      </c>
      <c r="AB178" s="527" t="s">
        <v>1555</v>
      </c>
      <c r="AC178" s="424" t="s">
        <v>647</v>
      </c>
      <c r="AD178" s="402" t="s">
        <v>1556</v>
      </c>
      <c r="AE178" s="401" t="s">
        <v>1557</v>
      </c>
      <c r="AF178" s="76" t="s">
        <v>1557</v>
      </c>
      <c r="AG178" s="407">
        <f t="shared" si="14"/>
        <v>1</v>
      </c>
      <c r="AH178" s="528" t="s">
        <v>1558</v>
      </c>
      <c r="AI178" s="75" t="s">
        <v>647</v>
      </c>
      <c r="AJ178" s="402" t="s">
        <v>1559</v>
      </c>
      <c r="AK178" s="401" t="s">
        <v>1560</v>
      </c>
      <c r="AL178" s="402" t="s">
        <v>639</v>
      </c>
      <c r="AM178" s="402" t="s">
        <v>639</v>
      </c>
      <c r="AN178" s="402" t="s">
        <v>639</v>
      </c>
      <c r="AO178" s="402" t="s">
        <v>639</v>
      </c>
      <c r="AP178" s="402" t="s">
        <v>1561</v>
      </c>
      <c r="AQ178" s="430">
        <v>1</v>
      </c>
      <c r="AR178" s="110" t="s">
        <v>639</v>
      </c>
      <c r="AS178" s="88" t="s">
        <v>639</v>
      </c>
      <c r="AT178" s="88" t="s">
        <v>639</v>
      </c>
      <c r="AU178" s="88" t="s">
        <v>639</v>
      </c>
      <c r="AW178" s="101" t="s">
        <v>639</v>
      </c>
      <c r="AX178" s="101" t="s">
        <v>639</v>
      </c>
      <c r="AY178" s="101" t="s">
        <v>639</v>
      </c>
      <c r="AZ178" s="101" t="s">
        <v>639</v>
      </c>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row>
    <row r="179" spans="1:81" s="122" customFormat="1" x14ac:dyDescent="0.2">
      <c r="B179" s="457" t="s">
        <v>320</v>
      </c>
      <c r="C179" s="424" t="s">
        <v>48</v>
      </c>
      <c r="D179" s="424" t="s">
        <v>144</v>
      </c>
      <c r="E179" s="424" t="s">
        <v>91</v>
      </c>
      <c r="F179" s="424" t="s">
        <v>336</v>
      </c>
      <c r="G179" s="424" t="s">
        <v>146</v>
      </c>
      <c r="H179" s="424" t="s">
        <v>82</v>
      </c>
      <c r="I179" s="424" t="s">
        <v>25</v>
      </c>
      <c r="J179" s="424" t="s">
        <v>70</v>
      </c>
      <c r="K179" s="424" t="s">
        <v>256</v>
      </c>
      <c r="L179" s="424" t="s">
        <v>257</v>
      </c>
      <c r="M179" s="437" t="s">
        <v>225</v>
      </c>
      <c r="N179" s="467">
        <v>165</v>
      </c>
      <c r="O179" s="437" t="s">
        <v>1562</v>
      </c>
      <c r="P179" s="467">
        <v>1</v>
      </c>
      <c r="Q179" s="401">
        <f>+AQ179</f>
        <v>1</v>
      </c>
      <c r="R179" s="437" t="s">
        <v>60</v>
      </c>
      <c r="S179" s="437" t="s">
        <v>1563</v>
      </c>
      <c r="T179" s="413" t="s">
        <v>1564</v>
      </c>
      <c r="U179" s="468">
        <v>44562</v>
      </c>
      <c r="V179" s="437" t="s">
        <v>634</v>
      </c>
      <c r="W179" s="437" t="s">
        <v>46</v>
      </c>
      <c r="X179" s="437" t="s">
        <v>1565</v>
      </c>
      <c r="Y179" s="418">
        <v>0.15</v>
      </c>
      <c r="Z179" s="418">
        <v>0</v>
      </c>
      <c r="AA179" s="450">
        <f t="shared" si="15"/>
        <v>0</v>
      </c>
      <c r="AB179" s="527" t="s">
        <v>1566</v>
      </c>
      <c r="AC179" s="424" t="s">
        <v>647</v>
      </c>
      <c r="AD179" s="424" t="s">
        <v>1567</v>
      </c>
      <c r="AE179" s="451" t="s">
        <v>448</v>
      </c>
      <c r="AF179" s="76" t="s">
        <v>1568</v>
      </c>
      <c r="AG179" s="407">
        <f t="shared" si="14"/>
        <v>0.5</v>
      </c>
      <c r="AH179" s="528" t="s">
        <v>1569</v>
      </c>
      <c r="AI179" s="75" t="s">
        <v>647</v>
      </c>
      <c r="AJ179" s="424" t="s">
        <v>1570</v>
      </c>
      <c r="AK179" s="451" t="s">
        <v>1571</v>
      </c>
      <c r="AL179" s="402" t="s">
        <v>639</v>
      </c>
      <c r="AM179" s="402" t="s">
        <v>639</v>
      </c>
      <c r="AN179" s="402" t="s">
        <v>639</v>
      </c>
      <c r="AO179" s="402" t="s">
        <v>639</v>
      </c>
      <c r="AP179" s="424" t="s">
        <v>1572</v>
      </c>
      <c r="AQ179" s="492">
        <v>1</v>
      </c>
      <c r="AR179" s="110" t="s">
        <v>639</v>
      </c>
      <c r="AS179" s="88" t="s">
        <v>639</v>
      </c>
      <c r="AT179" s="88" t="s">
        <v>639</v>
      </c>
      <c r="AU179" s="88" t="s">
        <v>639</v>
      </c>
      <c r="AW179" s="101" t="s">
        <v>639</v>
      </c>
      <c r="AX179" s="101" t="s">
        <v>639</v>
      </c>
      <c r="AY179" s="101" t="s">
        <v>639</v>
      </c>
      <c r="AZ179" s="101" t="s">
        <v>639</v>
      </c>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row>
    <row r="180" spans="1:81" x14ac:dyDescent="0.2">
      <c r="A180" s="74"/>
      <c r="B180" s="469" t="s">
        <v>301</v>
      </c>
      <c r="C180" s="469" t="s">
        <v>48</v>
      </c>
      <c r="D180" s="469" t="s">
        <v>696</v>
      </c>
      <c r="E180" s="469" t="s">
        <v>91</v>
      </c>
      <c r="F180" s="469" t="s">
        <v>1102</v>
      </c>
      <c r="G180" s="469" t="s">
        <v>53</v>
      </c>
      <c r="H180" s="469" t="s">
        <v>203</v>
      </c>
      <c r="I180" s="469" t="s">
        <v>25</v>
      </c>
      <c r="J180" s="469" t="s">
        <v>70</v>
      </c>
      <c r="K180" s="469" t="s">
        <v>239</v>
      </c>
      <c r="L180" s="469" t="s">
        <v>257</v>
      </c>
      <c r="M180" s="470" t="s">
        <v>225</v>
      </c>
      <c r="N180" s="418">
        <v>166</v>
      </c>
      <c r="O180" s="470" t="s">
        <v>1573</v>
      </c>
      <c r="P180" s="471">
        <v>1</v>
      </c>
      <c r="Q180" s="439">
        <f>(+Y180+AE180+AK180+AQ180)/4</f>
        <v>1</v>
      </c>
      <c r="R180" s="470" t="s">
        <v>30</v>
      </c>
      <c r="S180" s="470" t="s">
        <v>1574</v>
      </c>
      <c r="T180" s="470" t="s">
        <v>1575</v>
      </c>
      <c r="U180" s="472">
        <v>44562</v>
      </c>
      <c r="V180" s="470" t="s">
        <v>634</v>
      </c>
      <c r="W180" s="470" t="s">
        <v>46</v>
      </c>
      <c r="X180" s="470" t="s">
        <v>1576</v>
      </c>
      <c r="Y180" s="471">
        <v>1</v>
      </c>
      <c r="Z180" s="414">
        <v>1</v>
      </c>
      <c r="AA180" s="423">
        <f t="shared" si="15"/>
        <v>1</v>
      </c>
      <c r="AB180" s="535" t="s">
        <v>1577</v>
      </c>
      <c r="AC180" s="424" t="s">
        <v>1578</v>
      </c>
      <c r="AD180" s="469" t="s">
        <v>1579</v>
      </c>
      <c r="AE180" s="473">
        <v>1</v>
      </c>
      <c r="AF180" s="514">
        <v>1</v>
      </c>
      <c r="AG180" s="407">
        <f t="shared" si="14"/>
        <v>1</v>
      </c>
      <c r="AH180" s="528" t="s">
        <v>1580</v>
      </c>
      <c r="AI180" s="75" t="s">
        <v>647</v>
      </c>
      <c r="AJ180" s="469" t="s">
        <v>1581</v>
      </c>
      <c r="AK180" s="473">
        <v>1</v>
      </c>
      <c r="AL180" s="484" t="s">
        <v>639</v>
      </c>
      <c r="AM180" s="484" t="s">
        <v>639</v>
      </c>
      <c r="AN180" s="484" t="s">
        <v>639</v>
      </c>
      <c r="AO180" s="484" t="s">
        <v>639</v>
      </c>
      <c r="AP180" s="469" t="s">
        <v>1582</v>
      </c>
      <c r="AQ180" s="493">
        <v>1</v>
      </c>
      <c r="AR180" s="102" t="s">
        <v>639</v>
      </c>
      <c r="AS180" s="102" t="s">
        <v>639</v>
      </c>
      <c r="AT180" s="102" t="s">
        <v>639</v>
      </c>
      <c r="AU180" s="102" t="s">
        <v>639</v>
      </c>
      <c r="AV180" s="87"/>
      <c r="AW180" s="103" t="s">
        <v>639</v>
      </c>
      <c r="AX180" s="103" t="s">
        <v>639</v>
      </c>
      <c r="AY180" s="103" t="s">
        <v>639</v>
      </c>
      <c r="AZ180" s="103" t="s">
        <v>639</v>
      </c>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row>
    <row r="181" spans="1:81" x14ac:dyDescent="0.2">
      <c r="A181" s="74"/>
      <c r="B181" s="469" t="s">
        <v>297</v>
      </c>
      <c r="C181" s="469" t="s">
        <v>48</v>
      </c>
      <c r="D181" s="469" t="s">
        <v>64</v>
      </c>
      <c r="E181" s="469" t="s">
        <v>91</v>
      </c>
      <c r="F181" s="469" t="s">
        <v>1583</v>
      </c>
      <c r="G181" s="469" t="s">
        <v>104</v>
      </c>
      <c r="H181" s="469" t="s">
        <v>24</v>
      </c>
      <c r="I181" s="469" t="s">
        <v>25</v>
      </c>
      <c r="J181" s="469" t="s">
        <v>70</v>
      </c>
      <c r="K181" s="469" t="s">
        <v>245</v>
      </c>
      <c r="L181" s="469" t="s">
        <v>257</v>
      </c>
      <c r="M181" s="470" t="s">
        <v>131</v>
      </c>
      <c r="N181" s="418">
        <v>167</v>
      </c>
      <c r="O181" s="470" t="s">
        <v>1584</v>
      </c>
      <c r="P181" s="474">
        <v>4</v>
      </c>
      <c r="Q181" s="475">
        <f>+Y181+AE181+AK181+AQ181</f>
        <v>4</v>
      </c>
      <c r="R181" s="470" t="s">
        <v>45</v>
      </c>
      <c r="S181" s="470" t="s">
        <v>1585</v>
      </c>
      <c r="T181" s="470" t="s">
        <v>1586</v>
      </c>
      <c r="U181" s="472">
        <v>44562</v>
      </c>
      <c r="V181" s="472">
        <v>44926</v>
      </c>
      <c r="W181" s="470" t="s">
        <v>46</v>
      </c>
      <c r="X181" s="470" t="s">
        <v>1587</v>
      </c>
      <c r="Y181" s="474">
        <v>1</v>
      </c>
      <c r="Z181" s="474">
        <v>1</v>
      </c>
      <c r="AA181" s="423">
        <f t="shared" si="15"/>
        <v>1</v>
      </c>
      <c r="AB181" s="535" t="s">
        <v>1588</v>
      </c>
      <c r="AC181" s="424" t="s">
        <v>647</v>
      </c>
      <c r="AD181" s="469" t="s">
        <v>1589</v>
      </c>
      <c r="AE181" s="476">
        <v>1</v>
      </c>
      <c r="AF181" s="76">
        <v>1</v>
      </c>
      <c r="AG181" s="407">
        <f t="shared" si="14"/>
        <v>1</v>
      </c>
      <c r="AH181" s="98" t="s">
        <v>1590</v>
      </c>
      <c r="AI181" s="546" t="s">
        <v>1591</v>
      </c>
      <c r="AJ181" s="469" t="s">
        <v>1592</v>
      </c>
      <c r="AK181" s="476">
        <v>1</v>
      </c>
      <c r="AL181" s="484"/>
      <c r="AM181" s="484"/>
      <c r="AN181" s="484"/>
      <c r="AO181" s="484"/>
      <c r="AP181" s="469" t="s">
        <v>1593</v>
      </c>
      <c r="AQ181" s="494">
        <v>1</v>
      </c>
      <c r="AR181" s="102"/>
      <c r="AS181" s="102"/>
      <c r="AT181" s="102"/>
      <c r="AU181" s="102"/>
      <c r="AV181" s="87"/>
      <c r="AW181" s="103"/>
      <c r="AX181" s="103"/>
      <c r="AY181" s="103"/>
      <c r="AZ181" s="103"/>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row>
    <row r="182" spans="1:81" x14ac:dyDescent="0.2">
      <c r="A182" s="87"/>
      <c r="B182" s="470" t="s">
        <v>320</v>
      </c>
      <c r="C182" s="469" t="s">
        <v>48</v>
      </c>
      <c r="D182" s="470" t="s">
        <v>184</v>
      </c>
      <c r="E182" s="470" t="s">
        <v>102</v>
      </c>
      <c r="F182" s="470" t="s">
        <v>338</v>
      </c>
      <c r="G182" s="470" t="s">
        <v>186</v>
      </c>
      <c r="H182" s="470" t="s">
        <v>69</v>
      </c>
      <c r="I182" s="470" t="s">
        <v>25</v>
      </c>
      <c r="J182" s="470" t="s">
        <v>70</v>
      </c>
      <c r="K182" s="470" t="s">
        <v>402</v>
      </c>
      <c r="L182" s="470" t="s">
        <v>257</v>
      </c>
      <c r="M182" s="470" t="s">
        <v>233</v>
      </c>
      <c r="N182" s="418">
        <v>168</v>
      </c>
      <c r="O182" s="470" t="s">
        <v>1594</v>
      </c>
      <c r="P182" s="471">
        <v>1</v>
      </c>
      <c r="Q182" s="439">
        <f>(+Y182+AE182+AK182+AQ182)/4</f>
        <v>1</v>
      </c>
      <c r="R182" s="470" t="s">
        <v>30</v>
      </c>
      <c r="S182" s="470" t="s">
        <v>699</v>
      </c>
      <c r="T182" s="470" t="s">
        <v>700</v>
      </c>
      <c r="U182" s="472">
        <v>44562</v>
      </c>
      <c r="V182" s="472">
        <v>44592</v>
      </c>
      <c r="W182" s="470" t="s">
        <v>46</v>
      </c>
      <c r="X182" s="470" t="s">
        <v>701</v>
      </c>
      <c r="Y182" s="471">
        <v>1</v>
      </c>
      <c r="Z182" s="471">
        <v>1</v>
      </c>
      <c r="AA182" s="423">
        <f t="shared" si="15"/>
        <v>1</v>
      </c>
      <c r="AB182" s="455" t="s">
        <v>1342</v>
      </c>
      <c r="AC182" s="424" t="s">
        <v>1502</v>
      </c>
      <c r="AD182" s="470" t="s">
        <v>701</v>
      </c>
      <c r="AE182" s="471">
        <v>1</v>
      </c>
      <c r="AF182" s="498">
        <v>0.75</v>
      </c>
      <c r="AG182" s="407">
        <f t="shared" si="14"/>
        <v>0.75</v>
      </c>
      <c r="AH182" s="538" t="s">
        <v>1595</v>
      </c>
      <c r="AI182" s="75" t="s">
        <v>647</v>
      </c>
      <c r="AJ182" s="470" t="s">
        <v>701</v>
      </c>
      <c r="AK182" s="471">
        <v>1</v>
      </c>
      <c r="AL182" s="485"/>
      <c r="AM182" s="485"/>
      <c r="AN182" s="485"/>
      <c r="AO182" s="485"/>
      <c r="AP182" s="470" t="s">
        <v>701</v>
      </c>
      <c r="AQ182" s="495">
        <v>1</v>
      </c>
      <c r="AR182" s="90"/>
      <c r="AS182" s="90"/>
      <c r="AT182" s="90"/>
      <c r="AU182" s="90"/>
      <c r="AV182" s="87"/>
      <c r="AW182" s="100"/>
      <c r="AX182" s="100"/>
      <c r="AY182" s="100"/>
      <c r="AZ182" s="100"/>
      <c r="BA182" s="87"/>
      <c r="BB182" s="87"/>
      <c r="BC182" s="87"/>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c r="CA182" s="87"/>
      <c r="CB182" s="87"/>
      <c r="CC182" s="87"/>
    </row>
    <row r="183" spans="1:81" x14ac:dyDescent="0.2">
      <c r="A183" s="87"/>
      <c r="B183" s="470" t="s">
        <v>297</v>
      </c>
      <c r="C183" s="477" t="s">
        <v>48</v>
      </c>
      <c r="D183" s="470" t="s">
        <v>174</v>
      </c>
      <c r="E183" s="469" t="s">
        <v>91</v>
      </c>
      <c r="F183" s="470" t="s">
        <v>336</v>
      </c>
      <c r="G183" s="470" t="s">
        <v>1596</v>
      </c>
      <c r="H183" s="470" t="s">
        <v>24</v>
      </c>
      <c r="I183" s="470" t="s">
        <v>25</v>
      </c>
      <c r="J183" s="470" t="s">
        <v>70</v>
      </c>
      <c r="K183" s="469" t="s">
        <v>1597</v>
      </c>
      <c r="L183" s="478" t="s">
        <v>252</v>
      </c>
      <c r="M183" s="470" t="s">
        <v>1598</v>
      </c>
      <c r="N183" s="479">
        <v>169</v>
      </c>
      <c r="O183" s="470" t="s">
        <v>1599</v>
      </c>
      <c r="P183" s="480">
        <v>1</v>
      </c>
      <c r="Q183" s="481">
        <f>(+Y183+AE183+AK183+AQ183)/4</f>
        <v>1</v>
      </c>
      <c r="R183" s="478" t="s">
        <v>30</v>
      </c>
      <c r="S183" s="470" t="s">
        <v>1600</v>
      </c>
      <c r="T183" s="470" t="s">
        <v>1601</v>
      </c>
      <c r="U183" s="472">
        <v>44562</v>
      </c>
      <c r="V183" s="472">
        <v>44592</v>
      </c>
      <c r="W183" s="470" t="s">
        <v>46</v>
      </c>
      <c r="X183" s="470" t="s">
        <v>707</v>
      </c>
      <c r="Y183" s="471">
        <v>1</v>
      </c>
      <c r="Z183" s="471">
        <v>0.66</v>
      </c>
      <c r="AA183" s="482">
        <f t="shared" si="15"/>
        <v>0.66</v>
      </c>
      <c r="AB183" s="483" t="s">
        <v>1602</v>
      </c>
      <c r="AC183" s="424" t="s">
        <v>647</v>
      </c>
      <c r="AD183" s="470" t="s">
        <v>707</v>
      </c>
      <c r="AE183" s="471">
        <v>1</v>
      </c>
      <c r="AF183" s="537">
        <f>+(90%+100%)/2</f>
        <v>0.95</v>
      </c>
      <c r="AG183" s="407">
        <f t="shared" si="14"/>
        <v>0.95</v>
      </c>
      <c r="AH183" s="539" t="s">
        <v>1603</v>
      </c>
      <c r="AI183" s="75" t="s">
        <v>647</v>
      </c>
      <c r="AJ183" s="470" t="s">
        <v>707</v>
      </c>
      <c r="AK183" s="471">
        <v>1</v>
      </c>
      <c r="AL183" s="485"/>
      <c r="AM183" s="485"/>
      <c r="AN183" s="485"/>
      <c r="AO183" s="485"/>
      <c r="AP183" s="470" t="s">
        <v>707</v>
      </c>
      <c r="AQ183" s="495">
        <v>1</v>
      </c>
      <c r="AR183" s="90"/>
      <c r="AS183" s="90"/>
      <c r="AT183" s="90"/>
      <c r="AU183" s="90"/>
      <c r="AV183" s="87"/>
      <c r="AW183" s="100"/>
      <c r="AX183" s="100"/>
      <c r="AY183" s="100"/>
      <c r="AZ183" s="100"/>
      <c r="BA183" s="87"/>
      <c r="BB183" s="87"/>
      <c r="BC183" s="87"/>
      <c r="BD183" s="87"/>
      <c r="BE183" s="87"/>
      <c r="BF183" s="87"/>
      <c r="BG183" s="87"/>
      <c r="BH183" s="87"/>
      <c r="BI183" s="87"/>
      <c r="BJ183" s="87"/>
      <c r="BK183" s="87"/>
      <c r="BL183" s="87"/>
      <c r="BM183" s="87"/>
      <c r="BN183" s="87"/>
      <c r="BO183" s="87"/>
      <c r="BP183" s="87"/>
      <c r="BQ183" s="87"/>
      <c r="BR183" s="87"/>
      <c r="BS183" s="87"/>
      <c r="BT183" s="87"/>
      <c r="BU183" s="87"/>
      <c r="BV183" s="87"/>
      <c r="BW183" s="87"/>
      <c r="BX183" s="87"/>
      <c r="BY183" s="87"/>
      <c r="BZ183" s="87"/>
      <c r="CA183" s="87"/>
      <c r="CB183" s="87"/>
      <c r="CC183" s="87"/>
    </row>
    <row r="184" spans="1:81" x14ac:dyDescent="0.2">
      <c r="Y184" s="28"/>
      <c r="Z184" s="344"/>
      <c r="AF184" s="517"/>
      <c r="AG184" s="517"/>
      <c r="AH184" s="20"/>
    </row>
    <row r="185" spans="1:81" x14ac:dyDescent="0.2">
      <c r="AF185" s="517"/>
      <c r="AG185" s="517"/>
      <c r="AH185" s="20"/>
    </row>
    <row r="187" spans="1:81" x14ac:dyDescent="0.2">
      <c r="AG187" s="25" t="s">
        <v>1604</v>
      </c>
    </row>
  </sheetData>
  <sheetProtection formatCells="0" formatColumns="0" formatRows="0" autoFilter="0" pivotTables="0"/>
  <dataConsolidate/>
  <mergeCells count="24">
    <mergeCell ref="AF13:AI13"/>
    <mergeCell ref="AL13:AO13"/>
    <mergeCell ref="D2:AQ5"/>
    <mergeCell ref="AR2:AU2"/>
    <mergeCell ref="AR3:AU3"/>
    <mergeCell ref="AR4:AU4"/>
    <mergeCell ref="AR5:AU5"/>
    <mergeCell ref="AR13:AU13"/>
    <mergeCell ref="B2:C5"/>
    <mergeCell ref="AW13:AZ13"/>
    <mergeCell ref="B11:D13"/>
    <mergeCell ref="C7:AU7"/>
    <mergeCell ref="C8:AU8"/>
    <mergeCell ref="C9:AU9"/>
    <mergeCell ref="N12:AU12"/>
    <mergeCell ref="G12:M13"/>
    <mergeCell ref="G11:AU11"/>
    <mergeCell ref="E11:F13"/>
    <mergeCell ref="AJ13:AK13"/>
    <mergeCell ref="AP13:AQ13"/>
    <mergeCell ref="N13:W13"/>
    <mergeCell ref="X13:Y13"/>
    <mergeCell ref="Z13:AC13"/>
    <mergeCell ref="AD13:AE13"/>
  </mergeCells>
  <pageMargins left="0.7" right="0.7" top="0.75" bottom="0.75" header="0.3" footer="0.3"/>
  <pageSetup paperSize="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1">
        <x14:dataValidation type="list" allowBlank="1" showInputMessage="1" showErrorMessage="1" xr:uid="{00000000-0002-0000-0100-000000000000}">
          <x14:formula1>
            <xm:f>Listas!$A$2:$A$42</xm:f>
          </x14:formula1>
          <xm:sqref>B184:B1048576 AR184:AU1048576 A15:B15 B111:B114 AN15:AP15 AR15:XFD15 B38:B49 B52:B57 AV180:XFD1048576 B86 B30:B31 AN184:AP1048576 A180:A1048576 B33:B34 B16:B28 B125:B173 B175:B179</xm:sqref>
        </x14:dataValidation>
        <x14:dataValidation type="list" allowBlank="1" showInputMessage="1" showErrorMessage="1" xr:uid="{00000000-0002-0000-0100-000001000000}">
          <x14:formula1>
            <xm:f>Listas!$G$2:$G$21</xm:f>
          </x14:formula1>
          <xm:sqref>G15:G22 G24:G26 G28:G31 G184:G1048576 G52:G89 G111:G119 G169:G179 G33:G34 G38:G49</xm:sqref>
        </x14:dataValidation>
        <x14:dataValidation type="list" allowBlank="1" showInputMessage="1" showErrorMessage="1" xr:uid="{00000000-0002-0000-0100-000002000000}">
          <x14:formula1>
            <xm:f>Listas!$O$2:$O$13</xm:f>
          </x14:formula1>
          <xm:sqref>U15 U21:U27 U29:U30 U184:U1048576 U52:U57 U65 U86:U89 U111:U119 U169:U179 U33:U34 U39 U41:U48</xm:sqref>
        </x14:dataValidation>
        <x14:dataValidation type="list" allowBlank="1" showInputMessage="1" showErrorMessage="1" xr:uid="{00000000-0002-0000-0100-000003000000}">
          <x14:formula1>
            <xm:f>Listas!$P$2:$P$13</xm:f>
          </x14:formula1>
          <xm:sqref>V15 V21:V27 V29:V30 V139:V150 V52:V57 V65 V86:V89 V111:V119 V184:V1048576 V163:V179 V33:V34 V39 V41:V47</xm:sqref>
        </x14:dataValidation>
        <x14:dataValidation type="list" allowBlank="1" showInputMessage="1" showErrorMessage="1" xr:uid="{00000000-0002-0000-0100-000004000000}">
          <x14:formula1>
            <xm:f>Listas!$B$2:$B$7</xm:f>
          </x14:formula1>
          <xm:sqref>C168:C169 C34 C61 C81 C184:C1048576 C85:C89 C15:C31 C41:C42 C63 C65:C67 C69 C71 C73 C75 C77 C79 C83 C137 C139 C142:C145 C148:C150 C160:C161 C165 C171:C179 C91:C132 C44:C59</xm:sqref>
        </x14:dataValidation>
        <x14:dataValidation type="list" allowBlank="1" showInputMessage="1" showErrorMessage="1" xr:uid="{00000000-0002-0000-0100-000006000000}">
          <x14:formula1>
            <xm:f>Listas!$D$2:$D$9</xm:f>
          </x14:formula1>
          <xm:sqref>E166 E15:E24 E83 E169:E174 E56:E59 E184:E1048576 E147:E148 E32:E33 E133:E134 E137:E138 E142 E144:E145 E27:E29 E91:E106 E61 E63 E65 E67 E69 E71 E73 E75 E77 E79 E81 E85:E89 E108:E121 E150 E160:E161 E52:E54 E176:E177 E42:E45</xm:sqref>
        </x14:dataValidation>
        <x14:dataValidation type="list" allowBlank="1" showInputMessage="1" showErrorMessage="1" xr:uid="{00000000-0002-0000-0100-000007000000}">
          <x14:formula1>
            <xm:f>Listas!$F$2:$F$48</xm:f>
          </x14:formula1>
          <xm:sqref>F15:F23 F27:F29 F55:F57 F65:F66 F86:F89 F111:F119 F169:F172 F179 F184:F1048576</xm:sqref>
        </x14:dataValidation>
        <x14:dataValidation type="list" allowBlank="1" showInputMessage="1" showErrorMessage="1" xr:uid="{00000000-0002-0000-0100-000008000000}">
          <x14:formula1>
            <xm:f>Listas!$H$2:$H$22</xm:f>
          </x14:formula1>
          <xm:sqref>H15:H23 H27:H29 H52:H89 H111:H119 H169:H172 H179 H184:H1048576</xm:sqref>
        </x14:dataValidation>
        <x14:dataValidation type="list" allowBlank="1" showInputMessage="1" showErrorMessage="1" xr:uid="{00000000-0002-0000-0100-000009000000}">
          <x14:formula1>
            <xm:f>Listas!$M$2:$M$21</xm:f>
          </x14:formula1>
          <xm:sqref>M184:M1048576 M15:M34 M1:M13 M38:M179</xm:sqref>
        </x14:dataValidation>
        <x14:dataValidation type="list" allowBlank="1" showInputMessage="1" showErrorMessage="1" xr:uid="{00000000-0002-0000-0100-00000A000000}">
          <x14:formula1>
            <xm:f>Listas!$J$2:$J$24</xm:f>
          </x14:formula1>
          <xm:sqref>J15 J24:J29 J128:J172 J184:J1048576</xm:sqref>
        </x14:dataValidation>
        <x14:dataValidation type="list" allowBlank="1" showInputMessage="1" showErrorMessage="1" xr:uid="{00000000-0002-0000-0100-00000B000000}">
          <x14:formula1>
            <xm:f>Listas!$N$2:$N$4</xm:f>
          </x14:formula1>
          <xm:sqref>R1:R15 R21:R27 R29:R30 R184:R1048576 R52:R57 R65 R86:R89 R111:R119 R169:R172 R179 R33:R34 R39 R41:R48</xm:sqref>
        </x14:dataValidation>
        <x14:dataValidation type="list" allowBlank="1" showInputMessage="1" showErrorMessage="1" xr:uid="{00000000-0002-0000-0100-00000C000000}">
          <x14:formula1>
            <xm:f>Listas!$K$2:$K$120</xm:f>
          </x14:formula1>
          <xm:sqref>K15:K22 K24:K31 K52:K54 K184:K1048576 K56:K57 K86:K89 K38:K49 K33:K34 K111:K179</xm:sqref>
        </x14:dataValidation>
        <x14:dataValidation type="list" allowBlank="1" showInputMessage="1" showErrorMessage="1" xr:uid="{00000000-0002-0000-0100-00000D000000}">
          <x14:formula1>
            <xm:f>Listas!$L$2:$L$25</xm:f>
          </x14:formula1>
          <xm:sqref>L1:L15 L21:L31 L52:L89 L111:L119 L169:L179 L184:L1048576</xm:sqref>
        </x14:dataValidation>
        <x14:dataValidation type="list" allowBlank="1" showInputMessage="1" showErrorMessage="1" xr:uid="{00000000-0002-0000-0100-00000E000000}">
          <x14:formula1>
            <xm:f>Listas!$J$2:$J$19</xm:f>
          </x14:formula1>
          <xm:sqref>J21:J23 J30:J31 J169:J179 J52:J57 J86:J89 J65:J66 J111:J119 J33:J34 J38:J49</xm:sqref>
        </x14:dataValidation>
        <x14:dataValidation type="list" allowBlank="1" showInputMessage="1" showErrorMessage="1" xr:uid="{00000000-0002-0000-0100-000010000000}">
          <x14:formula1>
            <xm:f>Listas!$F$2:$F$47</xm:f>
          </x14:formula1>
          <xm:sqref>F24:F26 F30:F31 F169:F178 F52:F54 F33:F34 F38:F49</xm:sqref>
        </x14:dataValidation>
        <x14:dataValidation type="list" allowBlank="1" showInputMessage="1" showErrorMessage="1" xr:uid="{00000000-0002-0000-0100-000011000000}">
          <x14:formula1>
            <xm:f>Listas!$H$2:$H$21</xm:f>
          </x14:formula1>
          <xm:sqref>H24:H26 H30:H31 H169:H178 H33:H34 H38:H49</xm:sqref>
        </x14:dataValidation>
        <x14:dataValidation type="list" allowBlank="1" showInputMessage="1" showErrorMessage="1" xr:uid="{00000000-0002-0000-0100-000012000000}">
          <x14:formula1>
            <xm:f>Listas!$D$2:$D$7</xm:f>
          </x14:formula1>
          <xm:sqref>E176:E178 E30:E31 E25:E26 E46:E49 E169:E172 E174 E34 E38:E41</xm:sqref>
        </x14:dataValidation>
        <x14:dataValidation type="list" allowBlank="1" showInputMessage="1" showErrorMessage="1" xr:uid="{00000000-0002-0000-0100-000014000000}">
          <x14:formula1>
            <xm:f>Listas!$B$2:$B$5</xm:f>
          </x14:formula1>
          <xm:sqref>C146:C147 C43 C162:C164 C158:C159 C170 C166:C167 C133:C134 C32:C33 C140:C141 C38:C40</xm:sqref>
        </x14:dataValidation>
        <x14:dataValidation type="list" allowBlank="1" showInputMessage="1" showErrorMessage="1" xr:uid="{00000000-0002-0000-0100-000016000000}">
          <x14:formula1>
            <xm:f>Listas!$I$2:$I$4</xm:f>
          </x14:formula1>
          <xm:sqref>I15:I27 I30:I31 I184:I1048576 I52:I57 I86:I89 I111:I119 I169:I179 I33:I34 I38:I49</xm:sqref>
        </x14:dataValidation>
        <x14:dataValidation type="list" allowBlank="1" showInputMessage="1" showErrorMessage="1" xr:uid="{00000000-0002-0000-0100-000017000000}">
          <x14:formula1>
            <xm:f>Listas!$L$2:$L$26</xm:f>
          </x14:formula1>
          <xm:sqref>L33:L34 L38:L51</xm:sqref>
        </x14:dataValidation>
        <x14:dataValidation type="list" allowBlank="1" showInputMessage="1" showErrorMessage="1" xr:uid="{97B7AF60-EE79-4557-BB01-BDF7463253DB}">
          <x14:formula1>
            <xm:f>Listas!$Q$2:$Q$46</xm:f>
          </x14:formula1>
          <xm:sqref>W184:W1048576 W32:W34 W1:W30 W39 W41:W95 W97:W179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9F6EF-24C6-4274-93F2-287ED629B380}">
  <dimension ref="A1:EI126"/>
  <sheetViews>
    <sheetView showGridLines="0" zoomScale="50" zoomScaleNormal="50" workbookViewId="0">
      <selection activeCell="G13" sqref="G13"/>
    </sheetView>
  </sheetViews>
  <sheetFormatPr baseColWidth="10" defaultColWidth="0" defaultRowHeight="0" customHeight="1" zeroHeight="1" x14ac:dyDescent="0.25"/>
  <cols>
    <col min="1" max="1" width="1.85546875" style="43" customWidth="1"/>
    <col min="2" max="2" width="16.28515625" style="41" customWidth="1"/>
    <col min="3" max="3" width="19.7109375" style="41" customWidth="1"/>
    <col min="4" max="4" width="31.7109375" style="41" customWidth="1"/>
    <col min="5" max="5" width="15.5703125" style="41" customWidth="1"/>
    <col min="6" max="6" width="15.42578125" style="40" bestFit="1" customWidth="1"/>
    <col min="7" max="7" width="19.5703125" style="40" customWidth="1"/>
    <col min="8" max="8" width="23.85546875" style="711" customWidth="1"/>
    <col min="9" max="9" width="27" style="711" customWidth="1"/>
    <col min="10" max="10" width="9.5703125" style="711" bestFit="1" customWidth="1"/>
    <col min="11" max="11" width="28.140625" style="711" customWidth="1"/>
    <col min="12" max="12" width="22.85546875" style="233" customWidth="1"/>
    <col min="13" max="13" width="87.140625" style="233" customWidth="1"/>
    <col min="14" max="14" width="11" style="40" bestFit="1" customWidth="1"/>
    <col min="15" max="15" width="21.42578125" style="40" customWidth="1"/>
    <col min="16" max="16" width="12.28515625" style="40" customWidth="1"/>
    <col min="17" max="17" width="11.42578125" style="40" customWidth="1"/>
    <col min="18" max="18" width="7.28515625" style="40" customWidth="1"/>
    <col min="19" max="19" width="12.5703125" style="41" bestFit="1" customWidth="1"/>
    <col min="20" max="20" width="9.140625" style="40" bestFit="1" customWidth="1"/>
    <col min="21" max="21" width="14.42578125" style="40" customWidth="1"/>
    <col min="22" max="23" width="12" style="40" customWidth="1"/>
    <col min="24" max="24" width="86.85546875" style="233" customWidth="1"/>
    <col min="25" max="25" width="30.7109375" style="42" customWidth="1"/>
    <col min="26" max="27" width="14" style="40" customWidth="1"/>
    <col min="28" max="28" width="12" style="40" customWidth="1"/>
    <col min="29" max="29" width="85.140625" style="40" customWidth="1"/>
    <col min="30" max="30" width="33" style="40" customWidth="1"/>
    <col min="31" max="31" width="11.7109375" style="40" customWidth="1"/>
    <col min="32" max="32" width="13.7109375" style="40" customWidth="1"/>
    <col min="33" max="33" width="11.7109375" style="40" customWidth="1"/>
    <col min="34" max="34" width="98.85546875" style="40" customWidth="1"/>
    <col min="35" max="35" width="55" style="40" customWidth="1"/>
    <col min="36" max="36" width="13" style="40" customWidth="1"/>
    <col min="37" max="37" width="13.42578125" style="40" customWidth="1"/>
    <col min="38" max="38" width="12" style="40" customWidth="1"/>
    <col min="39" max="39" width="84.42578125" style="40" customWidth="1"/>
    <col min="40" max="40" width="29" style="42" customWidth="1"/>
    <col min="41" max="41" width="13.42578125" style="40" customWidth="1"/>
    <col min="42" max="43" width="12" style="40" customWidth="1"/>
    <col min="44" max="44" width="117.42578125" style="40" customWidth="1"/>
    <col min="45" max="45" width="38.5703125" style="40" customWidth="1"/>
    <col min="46" max="47" width="13.85546875" style="40" customWidth="1"/>
    <col min="48" max="48" width="11.7109375" style="40" customWidth="1"/>
    <col min="49" max="49" width="179.140625" style="40" customWidth="1"/>
    <col min="50" max="50" width="47.28515625" style="40" customWidth="1"/>
    <col min="51" max="51" width="27" style="40" customWidth="1"/>
    <col min="52" max="52" width="28.5703125" style="40" customWidth="1"/>
    <col min="53" max="53" width="23.5703125" style="40" customWidth="1"/>
    <col min="54" max="54" width="21.140625" style="40" bestFit="1" customWidth="1"/>
    <col min="55" max="55" width="16.7109375" style="40" customWidth="1"/>
    <col min="56" max="58" width="11.7109375" style="40" customWidth="1"/>
    <col min="59" max="59" width="23" style="40" bestFit="1" customWidth="1"/>
    <col min="60" max="60" width="17.42578125" style="40" customWidth="1"/>
    <col min="61" max="63" width="11.7109375" style="40" customWidth="1"/>
    <col min="64" max="64" width="27.28515625" style="40" bestFit="1" customWidth="1"/>
    <col min="65" max="65" width="17.85546875" style="40" customWidth="1"/>
    <col min="66" max="68" width="11.7109375" style="40" customWidth="1"/>
    <col min="69" max="69" width="24" style="40" bestFit="1" customWidth="1"/>
    <col min="70" max="70" width="17.7109375" style="40" customWidth="1"/>
    <col min="71" max="73" width="11.7109375" style="40" customWidth="1"/>
    <col min="74" max="74" width="26.7109375" style="40" bestFit="1" customWidth="1"/>
    <col min="75" max="75" width="19.5703125" style="40" customWidth="1"/>
    <col min="76" max="78" width="11.7109375" style="40" customWidth="1"/>
    <col min="79" max="79" width="26.140625" style="40" bestFit="1" customWidth="1"/>
    <col min="80" max="80" width="13.28515625" style="40" customWidth="1"/>
    <col min="81" max="81" width="23.85546875" style="40" customWidth="1"/>
    <col min="82" max="82" width="4.42578125" style="40" customWidth="1"/>
    <col min="83" max="88" width="18.140625" style="40" customWidth="1"/>
    <col min="89" max="89" width="86.85546875" style="40" customWidth="1"/>
    <col min="90" max="90" width="7.28515625" style="40" customWidth="1"/>
    <col min="91" max="139" width="0" style="43" hidden="1" customWidth="1"/>
    <col min="140" max="16384" width="11.42578125" style="43" hidden="1"/>
  </cols>
  <sheetData>
    <row r="1" spans="2:90" s="39" customFormat="1" ht="4.5" customHeight="1" x14ac:dyDescent="0.25">
      <c r="B1" s="38"/>
      <c r="C1" s="38"/>
      <c r="H1" s="604"/>
      <c r="I1" s="604"/>
      <c r="J1" s="604"/>
      <c r="K1" s="604"/>
      <c r="L1" s="604"/>
      <c r="M1" s="604"/>
      <c r="X1" s="604"/>
      <c r="CE1" s="605"/>
      <c r="CF1" s="605" t="s">
        <v>3377</v>
      </c>
      <c r="CG1" s="605" t="s">
        <v>2836</v>
      </c>
      <c r="CH1" s="605" t="s">
        <v>3377</v>
      </c>
      <c r="CI1" s="605" t="s">
        <v>2836</v>
      </c>
      <c r="CJ1" s="605"/>
      <c r="CK1" s="605"/>
      <c r="CL1" s="605"/>
    </row>
    <row r="2" spans="2:90" s="141" customFormat="1" ht="32.25" customHeight="1" x14ac:dyDescent="0.2">
      <c r="B2" s="910"/>
      <c r="C2" s="911"/>
      <c r="D2" s="916" t="s">
        <v>1605</v>
      </c>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7" t="s">
        <v>1606</v>
      </c>
      <c r="CA2" s="918"/>
      <c r="CB2" s="918"/>
      <c r="CC2" s="919"/>
      <c r="CD2" s="606"/>
      <c r="CE2" s="607" t="s">
        <v>3378</v>
      </c>
      <c r="CF2" s="608">
        <f>+AG87</f>
        <v>0.92452830188679247</v>
      </c>
      <c r="CG2" s="608">
        <f>+$CI$87</f>
        <v>0.98</v>
      </c>
      <c r="CH2" s="608">
        <f>+AG88</f>
        <v>0.5</v>
      </c>
      <c r="CI2" s="608">
        <f>+$CI$88</f>
        <v>0.7</v>
      </c>
      <c r="CJ2" s="607"/>
      <c r="CK2" s="605" t="s">
        <v>3377</v>
      </c>
      <c r="CL2" s="605" t="s">
        <v>2836</v>
      </c>
    </row>
    <row r="3" spans="2:90" s="141" customFormat="1" ht="32.25" customHeight="1" x14ac:dyDescent="0.2">
      <c r="B3" s="912"/>
      <c r="C3" s="913"/>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916"/>
      <c r="BI3" s="916"/>
      <c r="BJ3" s="916"/>
      <c r="BK3" s="916"/>
      <c r="BL3" s="916"/>
      <c r="BM3" s="916"/>
      <c r="BN3" s="916"/>
      <c r="BO3" s="916"/>
      <c r="BP3" s="916"/>
      <c r="BQ3" s="916"/>
      <c r="BR3" s="916"/>
      <c r="BS3" s="916"/>
      <c r="BT3" s="916"/>
      <c r="BU3" s="916"/>
      <c r="BV3" s="916"/>
      <c r="BW3" s="916"/>
      <c r="BX3" s="916"/>
      <c r="BY3" s="916"/>
      <c r="BZ3" s="917" t="s">
        <v>1607</v>
      </c>
      <c r="CA3" s="918"/>
      <c r="CB3" s="918"/>
      <c r="CC3" s="919"/>
      <c r="CD3" s="606"/>
      <c r="CE3" s="607" t="s">
        <v>3379</v>
      </c>
      <c r="CF3" s="608">
        <f>+AV87</f>
        <v>0.92622950819672134</v>
      </c>
      <c r="CG3" s="608">
        <f t="shared" ref="CG3:CG5" si="0">+$CI$87</f>
        <v>0.98</v>
      </c>
      <c r="CH3" s="608">
        <f>+AV88</f>
        <v>0.82352941176470584</v>
      </c>
      <c r="CI3" s="608">
        <f t="shared" ref="CI3:CI5" si="1">+$CI$88</f>
        <v>0.7</v>
      </c>
      <c r="CJ3" s="607" t="s">
        <v>3380</v>
      </c>
      <c r="CK3" s="608">
        <f>+AV89</f>
        <v>0.29896907216494845</v>
      </c>
      <c r="CL3" s="608">
        <f>+$CI$89</f>
        <v>0.6</v>
      </c>
    </row>
    <row r="4" spans="2:90" s="141" customFormat="1" ht="32.25" customHeight="1" x14ac:dyDescent="0.2">
      <c r="B4" s="912"/>
      <c r="C4" s="913"/>
      <c r="D4" s="916"/>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c r="AT4" s="916"/>
      <c r="AU4" s="916"/>
      <c r="AV4" s="916"/>
      <c r="AW4" s="916"/>
      <c r="AX4" s="916"/>
      <c r="AY4" s="916"/>
      <c r="AZ4" s="916"/>
      <c r="BA4" s="916"/>
      <c r="BB4" s="916"/>
      <c r="BC4" s="916"/>
      <c r="BD4" s="916"/>
      <c r="BE4" s="916"/>
      <c r="BF4" s="916"/>
      <c r="BG4" s="916"/>
      <c r="BH4" s="916"/>
      <c r="BI4" s="916"/>
      <c r="BJ4" s="916"/>
      <c r="BK4" s="916"/>
      <c r="BL4" s="916"/>
      <c r="BM4" s="916"/>
      <c r="BN4" s="916"/>
      <c r="BO4" s="916"/>
      <c r="BP4" s="916"/>
      <c r="BQ4" s="916"/>
      <c r="BR4" s="916"/>
      <c r="BS4" s="916"/>
      <c r="BT4" s="916"/>
      <c r="BU4" s="916"/>
      <c r="BV4" s="916"/>
      <c r="BW4" s="916"/>
      <c r="BX4" s="916"/>
      <c r="BY4" s="916"/>
      <c r="BZ4" s="917" t="s">
        <v>1608</v>
      </c>
      <c r="CA4" s="918"/>
      <c r="CB4" s="918"/>
      <c r="CC4" s="919"/>
      <c r="CD4" s="606"/>
      <c r="CE4" s="607" t="s">
        <v>3381</v>
      </c>
      <c r="CF4" s="608">
        <f>+BK87</f>
        <v>0</v>
      </c>
      <c r="CG4" s="608">
        <f t="shared" si="0"/>
        <v>0.98</v>
      </c>
      <c r="CH4" s="608">
        <f>+BK88</f>
        <v>0</v>
      </c>
      <c r="CI4" s="608">
        <f t="shared" si="1"/>
        <v>0.7</v>
      </c>
      <c r="CJ4" s="607" t="s">
        <v>3382</v>
      </c>
      <c r="CK4" s="608">
        <f>+BZ89</f>
        <v>0</v>
      </c>
      <c r="CL4" s="608">
        <f>+$CI$89</f>
        <v>0.6</v>
      </c>
    </row>
    <row r="5" spans="2:90" s="141" customFormat="1" ht="32.25" customHeight="1" x14ac:dyDescent="0.2">
      <c r="B5" s="914"/>
      <c r="C5" s="915"/>
      <c r="D5" s="916"/>
      <c r="E5" s="916"/>
      <c r="F5" s="916"/>
      <c r="G5" s="916"/>
      <c r="H5" s="916"/>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916"/>
      <c r="AR5" s="916"/>
      <c r="AS5" s="916"/>
      <c r="AT5" s="916"/>
      <c r="AU5" s="916"/>
      <c r="AV5" s="916"/>
      <c r="AW5" s="916"/>
      <c r="AX5" s="916"/>
      <c r="AY5" s="916"/>
      <c r="AZ5" s="916"/>
      <c r="BA5" s="916"/>
      <c r="BB5" s="916"/>
      <c r="BC5" s="916"/>
      <c r="BD5" s="916"/>
      <c r="BE5" s="916"/>
      <c r="BF5" s="916"/>
      <c r="BG5" s="916"/>
      <c r="BH5" s="916"/>
      <c r="BI5" s="916"/>
      <c r="BJ5" s="916"/>
      <c r="BK5" s="916"/>
      <c r="BL5" s="916"/>
      <c r="BM5" s="916"/>
      <c r="BN5" s="916"/>
      <c r="BO5" s="916"/>
      <c r="BP5" s="916"/>
      <c r="BQ5" s="916"/>
      <c r="BR5" s="916"/>
      <c r="BS5" s="916"/>
      <c r="BT5" s="916"/>
      <c r="BU5" s="916"/>
      <c r="BV5" s="916"/>
      <c r="BW5" s="916"/>
      <c r="BX5" s="916"/>
      <c r="BY5" s="916"/>
      <c r="BZ5" s="917" t="s">
        <v>566</v>
      </c>
      <c r="CA5" s="918"/>
      <c r="CB5" s="918"/>
      <c r="CC5" s="919"/>
      <c r="CD5" s="606"/>
      <c r="CE5" s="607" t="s">
        <v>3383</v>
      </c>
      <c r="CF5" s="608">
        <f>+BZ87</f>
        <v>0</v>
      </c>
      <c r="CG5" s="608">
        <f t="shared" si="0"/>
        <v>0.98</v>
      </c>
      <c r="CH5" s="608">
        <f>+BZ88</f>
        <v>0</v>
      </c>
      <c r="CI5" s="608">
        <f t="shared" si="1"/>
        <v>0.7</v>
      </c>
      <c r="CJ5" s="605" t="s">
        <v>3384</v>
      </c>
      <c r="CK5" s="608">
        <f>+CJ89</f>
        <v>0.49828178694158076</v>
      </c>
      <c r="CL5" s="608">
        <v>1</v>
      </c>
    </row>
    <row r="6" spans="2:90" s="39" customFormat="1" ht="7.5" customHeight="1" x14ac:dyDescent="0.2">
      <c r="B6" s="38"/>
      <c r="C6" s="38"/>
      <c r="H6" s="604"/>
      <c r="I6" s="604"/>
      <c r="J6" s="604"/>
      <c r="K6" s="604"/>
      <c r="L6" s="604"/>
      <c r="M6" s="604"/>
      <c r="X6" s="604"/>
      <c r="CC6" s="140"/>
      <c r="CD6" s="606"/>
      <c r="CE6" s="605" t="s">
        <v>3384</v>
      </c>
      <c r="CF6" s="609">
        <f>+CJ87</f>
        <v>0.94513215122114425</v>
      </c>
      <c r="CG6" s="608">
        <v>1</v>
      </c>
      <c r="CH6" s="609">
        <f>+CJ88</f>
        <v>1.1764705882352942</v>
      </c>
      <c r="CI6" s="608">
        <v>1</v>
      </c>
      <c r="CJ6" s="605"/>
      <c r="CK6" s="605"/>
      <c r="CL6" s="605"/>
    </row>
    <row r="7" spans="2:90" s="39" customFormat="1" ht="15" customHeight="1" x14ac:dyDescent="0.25">
      <c r="B7" s="895" t="s">
        <v>1609</v>
      </c>
      <c r="C7" s="896"/>
      <c r="D7" s="142" t="s">
        <v>1610</v>
      </c>
      <c r="E7" s="899" t="s">
        <v>1611</v>
      </c>
      <c r="F7" s="900"/>
      <c r="G7" s="901">
        <v>2022</v>
      </c>
      <c r="H7" s="604"/>
      <c r="I7" s="604"/>
      <c r="J7" s="604"/>
      <c r="K7" s="604"/>
      <c r="L7" s="604"/>
      <c r="M7" s="604"/>
      <c r="X7" s="604"/>
      <c r="CD7" s="610"/>
      <c r="CE7" s="605"/>
      <c r="CF7" s="605"/>
      <c r="CG7" s="605"/>
      <c r="CH7" s="605"/>
      <c r="CI7" s="605"/>
      <c r="CJ7" s="605"/>
      <c r="CK7" s="605"/>
      <c r="CL7" s="605"/>
    </row>
    <row r="8" spans="2:90" s="39" customFormat="1" ht="15" customHeight="1" x14ac:dyDescent="0.25">
      <c r="B8" s="897"/>
      <c r="C8" s="898"/>
      <c r="D8" s="142" t="s">
        <v>1612</v>
      </c>
      <c r="E8" s="903" t="s">
        <v>1625</v>
      </c>
      <c r="F8" s="904"/>
      <c r="G8" s="902"/>
      <c r="H8" s="604"/>
      <c r="I8" s="604"/>
      <c r="J8" s="604"/>
      <c r="K8" s="604"/>
      <c r="L8" s="604"/>
      <c r="M8" s="604"/>
      <c r="X8" s="604"/>
      <c r="CD8" s="610"/>
      <c r="CE8" s="605"/>
      <c r="CF8" s="605"/>
      <c r="CG8" s="605"/>
      <c r="CH8" s="605"/>
      <c r="CI8" s="605"/>
      <c r="CJ8" s="605"/>
      <c r="CK8" s="605"/>
      <c r="CL8" s="605"/>
    </row>
    <row r="9" spans="2:90" s="143" customFormat="1" ht="7.5" customHeight="1" x14ac:dyDescent="0.25">
      <c r="CD9" s="611"/>
      <c r="CE9" s="611"/>
      <c r="CF9" s="611"/>
      <c r="CG9" s="611"/>
      <c r="CH9" s="611"/>
      <c r="CI9" s="611"/>
      <c r="CJ9" s="611"/>
      <c r="CK9" s="611"/>
    </row>
    <row r="10" spans="2:90" s="140" customFormat="1" ht="22.5" customHeight="1" x14ac:dyDescent="0.25">
      <c r="B10" s="905" t="s">
        <v>1614</v>
      </c>
      <c r="C10" s="906"/>
      <c r="D10" s="906"/>
      <c r="E10" s="906"/>
      <c r="F10" s="906"/>
      <c r="G10" s="906"/>
      <c r="H10" s="906"/>
      <c r="I10" s="906"/>
      <c r="J10" s="906"/>
      <c r="K10" s="906"/>
      <c r="L10" s="906"/>
      <c r="M10" s="906"/>
      <c r="N10" s="906"/>
      <c r="O10" s="906"/>
      <c r="P10" s="906"/>
      <c r="Q10" s="906"/>
      <c r="R10" s="906"/>
      <c r="S10" s="906"/>
      <c r="T10" s="906"/>
      <c r="U10" s="907" t="s">
        <v>1615</v>
      </c>
      <c r="V10" s="908"/>
      <c r="W10" s="908"/>
      <c r="X10" s="908"/>
      <c r="Y10" s="908"/>
      <c r="Z10" s="908"/>
      <c r="AA10" s="908"/>
      <c r="AB10" s="908"/>
      <c r="AC10" s="908"/>
      <c r="AD10" s="908"/>
      <c r="AE10" s="908"/>
      <c r="AF10" s="908"/>
      <c r="AG10" s="908"/>
      <c r="AH10" s="908"/>
      <c r="AI10" s="908"/>
      <c r="AJ10" s="908"/>
      <c r="AK10" s="908"/>
      <c r="AL10" s="908"/>
      <c r="AM10" s="908"/>
      <c r="AN10" s="908"/>
      <c r="AO10" s="908"/>
      <c r="AP10" s="908"/>
      <c r="AQ10" s="908"/>
      <c r="AR10" s="908"/>
      <c r="AS10" s="908"/>
      <c r="AT10" s="908"/>
      <c r="AU10" s="908"/>
      <c r="AV10" s="908"/>
      <c r="AW10" s="908"/>
      <c r="AX10" s="908"/>
      <c r="AY10" s="908"/>
      <c r="AZ10" s="908"/>
      <c r="BA10" s="908"/>
      <c r="BB10" s="908"/>
      <c r="BC10" s="908"/>
      <c r="BD10" s="908"/>
      <c r="BE10" s="908"/>
      <c r="BF10" s="908"/>
      <c r="BG10" s="908"/>
      <c r="BH10" s="908"/>
      <c r="BI10" s="908"/>
      <c r="BJ10" s="908"/>
      <c r="BK10" s="908"/>
      <c r="BL10" s="908"/>
      <c r="BM10" s="908"/>
      <c r="BN10" s="908"/>
      <c r="BO10" s="908"/>
      <c r="BP10" s="908"/>
      <c r="BQ10" s="908"/>
      <c r="BR10" s="908"/>
      <c r="BS10" s="908"/>
      <c r="BT10" s="908"/>
      <c r="BU10" s="908"/>
      <c r="BV10" s="908"/>
      <c r="BW10" s="908"/>
      <c r="BX10" s="908"/>
      <c r="BY10" s="908"/>
      <c r="BZ10" s="908"/>
      <c r="CA10" s="908"/>
      <c r="CB10" s="909"/>
      <c r="CC10" s="144"/>
      <c r="CE10" s="886" t="s">
        <v>1616</v>
      </c>
      <c r="CF10" s="887"/>
      <c r="CG10" s="888"/>
      <c r="CH10" s="892" t="s">
        <v>1617</v>
      </c>
      <c r="CI10" s="892"/>
      <c r="CJ10" s="892"/>
      <c r="CK10" s="892"/>
    </row>
    <row r="11" spans="2:90" s="144" customFormat="1" ht="19.5" customHeight="1" x14ac:dyDescent="0.25">
      <c r="B11" s="893" t="s">
        <v>1618</v>
      </c>
      <c r="C11" s="893"/>
      <c r="D11" s="893"/>
      <c r="E11" s="893" t="s">
        <v>1619</v>
      </c>
      <c r="F11" s="893"/>
      <c r="G11" s="893"/>
      <c r="H11" s="893"/>
      <c r="I11" s="893"/>
      <c r="J11" s="893" t="s">
        <v>1620</v>
      </c>
      <c r="K11" s="893"/>
      <c r="L11" s="893"/>
      <c r="M11" s="893"/>
      <c r="N11" s="893"/>
      <c r="O11" s="893"/>
      <c r="P11" s="893"/>
      <c r="Q11" s="893"/>
      <c r="R11" s="894" t="s">
        <v>1621</v>
      </c>
      <c r="S11" s="894"/>
      <c r="T11" s="894"/>
      <c r="U11" s="885" t="s">
        <v>1611</v>
      </c>
      <c r="V11" s="883"/>
      <c r="W11" s="883"/>
      <c r="X11" s="883"/>
      <c r="Y11" s="883"/>
      <c r="Z11" s="885" t="s">
        <v>1622</v>
      </c>
      <c r="AA11" s="883"/>
      <c r="AB11" s="883"/>
      <c r="AC11" s="883"/>
      <c r="AD11" s="884"/>
      <c r="AE11" s="883" t="s">
        <v>1613</v>
      </c>
      <c r="AF11" s="883"/>
      <c r="AG11" s="883"/>
      <c r="AH11" s="883"/>
      <c r="AI11" s="883"/>
      <c r="AJ11" s="885" t="s">
        <v>1623</v>
      </c>
      <c r="AK11" s="883"/>
      <c r="AL11" s="883"/>
      <c r="AM11" s="883"/>
      <c r="AN11" s="884"/>
      <c r="AO11" s="883" t="s">
        <v>1624</v>
      </c>
      <c r="AP11" s="883"/>
      <c r="AQ11" s="883"/>
      <c r="AR11" s="883"/>
      <c r="AS11" s="883"/>
      <c r="AT11" s="885" t="s">
        <v>1625</v>
      </c>
      <c r="AU11" s="883"/>
      <c r="AV11" s="883"/>
      <c r="AW11" s="883"/>
      <c r="AX11" s="884"/>
      <c r="AY11" s="883" t="s">
        <v>1626</v>
      </c>
      <c r="AZ11" s="883"/>
      <c r="BA11" s="883"/>
      <c r="BB11" s="883"/>
      <c r="BC11" s="883"/>
      <c r="BD11" s="885" t="s">
        <v>1627</v>
      </c>
      <c r="BE11" s="883"/>
      <c r="BF11" s="883"/>
      <c r="BG11" s="883"/>
      <c r="BH11" s="884"/>
      <c r="BI11" s="883" t="s">
        <v>1628</v>
      </c>
      <c r="BJ11" s="883"/>
      <c r="BK11" s="883"/>
      <c r="BL11" s="883"/>
      <c r="BM11" s="883"/>
      <c r="BN11" s="885" t="s">
        <v>1629</v>
      </c>
      <c r="BO11" s="883"/>
      <c r="BP11" s="883"/>
      <c r="BQ11" s="883"/>
      <c r="BR11" s="884"/>
      <c r="BS11" s="883" t="s">
        <v>1630</v>
      </c>
      <c r="BT11" s="883"/>
      <c r="BU11" s="883"/>
      <c r="BV11" s="883"/>
      <c r="BW11" s="884"/>
      <c r="BX11" s="885" t="s">
        <v>1631</v>
      </c>
      <c r="BY11" s="883"/>
      <c r="BZ11" s="883"/>
      <c r="CA11" s="883"/>
      <c r="CB11" s="884"/>
      <c r="CE11" s="889"/>
      <c r="CF11" s="890"/>
      <c r="CG11" s="891"/>
      <c r="CH11" s="892"/>
      <c r="CI11" s="892"/>
      <c r="CJ11" s="892"/>
      <c r="CK11" s="892"/>
    </row>
    <row r="12" spans="2:90" s="151" customFormat="1" ht="48.75" customHeight="1" x14ac:dyDescent="0.25">
      <c r="B12" s="145" t="s">
        <v>1632</v>
      </c>
      <c r="C12" s="145" t="s">
        <v>9</v>
      </c>
      <c r="D12" s="145" t="s">
        <v>1633</v>
      </c>
      <c r="E12" s="145" t="s">
        <v>1634</v>
      </c>
      <c r="F12" s="146" t="s">
        <v>1635</v>
      </c>
      <c r="G12" s="145" t="s">
        <v>1636</v>
      </c>
      <c r="H12" s="145" t="s">
        <v>1637</v>
      </c>
      <c r="I12" s="145" t="s">
        <v>1638</v>
      </c>
      <c r="J12" s="145" t="s">
        <v>1639</v>
      </c>
      <c r="K12" s="145" t="s">
        <v>1640</v>
      </c>
      <c r="L12" s="146" t="s">
        <v>1641</v>
      </c>
      <c r="M12" s="145" t="s">
        <v>1642</v>
      </c>
      <c r="N12" s="145" t="s">
        <v>1643</v>
      </c>
      <c r="O12" s="145" t="s">
        <v>1644</v>
      </c>
      <c r="P12" s="145" t="s">
        <v>1645</v>
      </c>
      <c r="Q12" s="145" t="s">
        <v>1646</v>
      </c>
      <c r="R12" s="145" t="s">
        <v>1647</v>
      </c>
      <c r="S12" s="145" t="s">
        <v>1648</v>
      </c>
      <c r="T12" s="145" t="s">
        <v>1649</v>
      </c>
      <c r="U12" s="147" t="str">
        <f>U11&amp;" ejecutado"</f>
        <v>Enero ejecutado</v>
      </c>
      <c r="V12" s="147" t="str">
        <f>U11&amp;" programado"</f>
        <v>Enero programado</v>
      </c>
      <c r="W12" s="148" t="str">
        <f>U11&amp;" resultado"</f>
        <v>Enero resultado</v>
      </c>
      <c r="X12" s="149" t="str">
        <f>U11&amp;" análisis mensual"</f>
        <v>Enero análisis mensual</v>
      </c>
      <c r="Y12" s="149" t="str">
        <f>U11&amp;" verificación segunda línea de defensa"</f>
        <v>Enero verificación segunda línea de defensa</v>
      </c>
      <c r="Z12" s="148" t="str">
        <f>Z11&amp;" ejecutado"</f>
        <v>Febrero ejecutado</v>
      </c>
      <c r="AA12" s="148" t="str">
        <f>Z11&amp;" programado"</f>
        <v>Febrero programado</v>
      </c>
      <c r="AB12" s="148" t="str">
        <f>Z11&amp;" resultado"</f>
        <v>Febrero resultado</v>
      </c>
      <c r="AC12" s="149" t="str">
        <f>Z11&amp;" análisis mensual"</f>
        <v>Febrero análisis mensual</v>
      </c>
      <c r="AD12" s="149" t="str">
        <f>Z11&amp;" verificación segunda línea de defensa"</f>
        <v>Febrero verificación segunda línea de defensa</v>
      </c>
      <c r="AE12" s="149" t="str">
        <f>AE11&amp;" ejecutado"</f>
        <v>Marzo ejecutado</v>
      </c>
      <c r="AF12" s="148" t="str">
        <f>AE11&amp;" programado"</f>
        <v>Marzo programado</v>
      </c>
      <c r="AG12" s="148" t="str">
        <f>AE11&amp;" resultado"</f>
        <v>Marzo resultado</v>
      </c>
      <c r="AH12" s="149" t="str">
        <f>AE11&amp;" análisis mensual"</f>
        <v>Marzo análisis mensual</v>
      </c>
      <c r="AI12" s="149" t="str">
        <f>AE11&amp;" verificación segunda línea de defensa"</f>
        <v>Marzo verificación segunda línea de defensa</v>
      </c>
      <c r="AJ12" s="148" t="str">
        <f>AJ11&amp;" ejecutado"</f>
        <v>Abril ejecutado</v>
      </c>
      <c r="AK12" s="148" t="str">
        <f>AJ11&amp;" programado"</f>
        <v>Abril programado</v>
      </c>
      <c r="AL12" s="148" t="str">
        <f>AJ11&amp;" resultado"</f>
        <v>Abril resultado</v>
      </c>
      <c r="AM12" s="149" t="str">
        <f>AJ11&amp;" análisis mensual"</f>
        <v>Abril análisis mensual</v>
      </c>
      <c r="AN12" s="148" t="str">
        <f>AJ11&amp;" verificación segunda línea de defensa"</f>
        <v>Abril verificación segunda línea de defensa</v>
      </c>
      <c r="AO12" s="150" t="str">
        <f>AO11&amp;" ejecutado"</f>
        <v>Mayo ejecutado</v>
      </c>
      <c r="AP12" s="148" t="str">
        <f>AO11&amp;" programado"</f>
        <v>Mayo programado</v>
      </c>
      <c r="AQ12" s="148" t="str">
        <f>AO11&amp;" resultado"</f>
        <v>Mayo resultado</v>
      </c>
      <c r="AR12" s="149" t="str">
        <f>AO11&amp;" análisis mensual"</f>
        <v>Mayo análisis mensual</v>
      </c>
      <c r="AS12" s="149" t="str">
        <f>AO11&amp;" verificación segunda línea de defensa"</f>
        <v>Mayo verificación segunda línea de defensa</v>
      </c>
      <c r="AT12" s="148" t="str">
        <f>AT11&amp;" ejecutado"</f>
        <v>Junio ejecutado</v>
      </c>
      <c r="AU12" s="148" t="str">
        <f>AT11&amp;" programado"</f>
        <v>Junio programado</v>
      </c>
      <c r="AV12" s="148" t="str">
        <f>AT11&amp;" resultado"</f>
        <v>Junio resultado</v>
      </c>
      <c r="AW12" s="149" t="str">
        <f>AT11&amp;" análisis mensual"</f>
        <v>Junio análisis mensual</v>
      </c>
      <c r="AX12" s="148" t="str">
        <f>AT11&amp;" verificación segunda línea de defensa"</f>
        <v>Junio verificación segunda línea de defensa</v>
      </c>
      <c r="AY12" s="150" t="str">
        <f>AY11&amp;" ejecutado"</f>
        <v>Julio ejecutado</v>
      </c>
      <c r="AZ12" s="148" t="str">
        <f>AY11&amp;" programado"</f>
        <v>Julio programado</v>
      </c>
      <c r="BA12" s="148" t="str">
        <f>AY11&amp;" resultado"</f>
        <v>Julio resultado</v>
      </c>
      <c r="BB12" s="149" t="str">
        <f>AY11&amp;" análisis mensual"</f>
        <v>Julio análisis mensual</v>
      </c>
      <c r="BC12" s="149" t="str">
        <f>AY11&amp;" verificación segunda línea de defensa"</f>
        <v>Julio verificación segunda línea de defensa</v>
      </c>
      <c r="BD12" s="148" t="str">
        <f>BD11&amp;" ejecutado"</f>
        <v>Agosto ejecutado</v>
      </c>
      <c r="BE12" s="148" t="str">
        <f>BD11&amp;" programado"</f>
        <v>Agosto programado</v>
      </c>
      <c r="BF12" s="148" t="str">
        <f>BD11&amp;" resultado"</f>
        <v>Agosto resultado</v>
      </c>
      <c r="BG12" s="149" t="str">
        <f>BD11&amp;" análisis mensual"</f>
        <v>Agosto análisis mensual</v>
      </c>
      <c r="BH12" s="148" t="str">
        <f>BD11&amp;" verificación segunda línea de defensa"</f>
        <v>Agosto verificación segunda línea de defensa</v>
      </c>
      <c r="BI12" s="150" t="str">
        <f>BI11&amp;" ejecutado"</f>
        <v>Septiembre ejecutado</v>
      </c>
      <c r="BJ12" s="148" t="str">
        <f>BI11&amp;" programado"</f>
        <v>Septiembre programado</v>
      </c>
      <c r="BK12" s="148" t="str">
        <f>BI11&amp;" resultado"</f>
        <v>Septiembre resultado</v>
      </c>
      <c r="BL12" s="149" t="str">
        <f>BI11&amp;" análisis mensual"</f>
        <v>Septiembre análisis mensual</v>
      </c>
      <c r="BM12" s="149" t="str">
        <f>BI11&amp;" verificación segunda línea de defensa"</f>
        <v>Septiembre verificación segunda línea de defensa</v>
      </c>
      <c r="BN12" s="148" t="str">
        <f>BN11&amp;" ejecutado"</f>
        <v>Octubre ejecutado</v>
      </c>
      <c r="BO12" s="148" t="str">
        <f>BN11&amp;" programado"</f>
        <v>Octubre programado</v>
      </c>
      <c r="BP12" s="148" t="str">
        <f>BN11&amp;" resultado"</f>
        <v>Octubre resultado</v>
      </c>
      <c r="BQ12" s="149" t="str">
        <f>BN11&amp;" análisis mensual"</f>
        <v>Octubre análisis mensual</v>
      </c>
      <c r="BR12" s="148" t="str">
        <f>BN11&amp;" verificación segunda línea de defensa"</f>
        <v>Octubre verificación segunda línea de defensa</v>
      </c>
      <c r="BS12" s="150" t="str">
        <f>BS11&amp;" ejecutado"</f>
        <v>Noviembre ejecutado</v>
      </c>
      <c r="BT12" s="148" t="str">
        <f>BS11&amp;" programado"</f>
        <v>Noviembre programado</v>
      </c>
      <c r="BU12" s="148" t="str">
        <f>BS11&amp;" resultado"</f>
        <v>Noviembre resultado</v>
      </c>
      <c r="BV12" s="149" t="str">
        <f>BS11&amp;" análisis mensual"</f>
        <v>Noviembre análisis mensual</v>
      </c>
      <c r="BW12" s="149" t="str">
        <f>BS11&amp;" verificación segunda línea de defensa"</f>
        <v>Noviembre verificación segunda línea de defensa</v>
      </c>
      <c r="BX12" s="148" t="str">
        <f>BX11&amp;" ejecutado"</f>
        <v>Diciembre ejecutado</v>
      </c>
      <c r="BY12" s="148" t="str">
        <f>BX11&amp;" programado"</f>
        <v>Diciembre programado</v>
      </c>
      <c r="BZ12" s="148" t="str">
        <f>BX11&amp;" resultado"</f>
        <v>Diciembre resultado</v>
      </c>
      <c r="CA12" s="149" t="str">
        <f>BX11&amp;" análisis mensual"</f>
        <v>Diciembre análisis mensual</v>
      </c>
      <c r="CB12" s="148" t="str">
        <f>BX11&amp;" verificación segunda línea de defensa"</f>
        <v>Diciembre verificación segunda línea de defensa</v>
      </c>
      <c r="CC12" s="150" t="s">
        <v>1650</v>
      </c>
      <c r="CE12" s="152" t="s">
        <v>1651</v>
      </c>
      <c r="CF12" s="152" t="s">
        <v>1652</v>
      </c>
      <c r="CG12" s="152" t="s">
        <v>1653</v>
      </c>
      <c r="CH12" s="152" t="s">
        <v>1654</v>
      </c>
      <c r="CI12" s="152" t="s">
        <v>1655</v>
      </c>
      <c r="CJ12" s="152" t="s">
        <v>1656</v>
      </c>
      <c r="CK12" s="152" t="s">
        <v>1657</v>
      </c>
    </row>
    <row r="13" spans="2:90" s="40" customFormat="1" ht="360" x14ac:dyDescent="0.25">
      <c r="B13" s="153" t="s">
        <v>24</v>
      </c>
      <c r="C13" s="153" t="s">
        <v>1658</v>
      </c>
      <c r="D13" s="158" t="s">
        <v>65</v>
      </c>
      <c r="E13" s="157" t="s">
        <v>1659</v>
      </c>
      <c r="F13" s="285" t="s">
        <v>1660</v>
      </c>
      <c r="G13" s="158" t="s">
        <v>1661</v>
      </c>
      <c r="H13" s="158" t="s">
        <v>1662</v>
      </c>
      <c r="I13" s="158" t="s">
        <v>1663</v>
      </c>
      <c r="J13" s="157" t="s">
        <v>1664</v>
      </c>
      <c r="K13" s="158" t="s">
        <v>1665</v>
      </c>
      <c r="L13" s="158" t="s">
        <v>1666</v>
      </c>
      <c r="M13" s="158" t="s">
        <v>1667</v>
      </c>
      <c r="N13" s="158" t="s">
        <v>1668</v>
      </c>
      <c r="O13" s="157" t="s">
        <v>1669</v>
      </c>
      <c r="P13" s="158" t="s">
        <v>439</v>
      </c>
      <c r="Q13" s="159" t="s">
        <v>30</v>
      </c>
      <c r="R13" s="160">
        <v>0.95</v>
      </c>
      <c r="S13" s="158" t="s">
        <v>1668</v>
      </c>
      <c r="T13" s="161">
        <v>1</v>
      </c>
      <c r="U13" s="162"/>
      <c r="V13" s="162"/>
      <c r="W13" s="163"/>
      <c r="X13" s="201" t="s">
        <v>1670</v>
      </c>
      <c r="Y13" s="200" t="s">
        <v>1671</v>
      </c>
      <c r="Z13" s="162"/>
      <c r="AA13" s="162"/>
      <c r="AB13" s="163"/>
      <c r="AC13" s="201" t="s">
        <v>1672</v>
      </c>
      <c r="AD13" s="201" t="s">
        <v>1671</v>
      </c>
      <c r="AE13" s="166">
        <v>7604</v>
      </c>
      <c r="AF13" s="162">
        <v>7830</v>
      </c>
      <c r="AG13" s="163">
        <f>AE13/AF13</f>
        <v>0.97113665389527459</v>
      </c>
      <c r="AH13" s="201" t="s">
        <v>1673</v>
      </c>
      <c r="AI13" s="201" t="s">
        <v>1674</v>
      </c>
      <c r="AJ13" s="162"/>
      <c r="AK13" s="162"/>
      <c r="AL13" s="163"/>
      <c r="AM13" s="201" t="s">
        <v>3385</v>
      </c>
      <c r="AN13" s="201" t="s">
        <v>3386</v>
      </c>
      <c r="AO13" s="166"/>
      <c r="AP13" s="162"/>
      <c r="AQ13" s="163"/>
      <c r="AR13" s="612" t="s">
        <v>3387</v>
      </c>
      <c r="AS13" s="201" t="s">
        <v>3388</v>
      </c>
      <c r="AT13" s="166">
        <v>8349</v>
      </c>
      <c r="AU13" s="162">
        <v>8529</v>
      </c>
      <c r="AV13" s="163">
        <f>AT13/AU13</f>
        <v>0.97889553288779463</v>
      </c>
      <c r="AW13" s="613" t="s">
        <v>3389</v>
      </c>
      <c r="AX13" s="201" t="s">
        <v>3390</v>
      </c>
      <c r="AY13" s="166"/>
      <c r="AZ13" s="162"/>
      <c r="BA13" s="163"/>
      <c r="BB13" s="165"/>
      <c r="BC13" s="165"/>
      <c r="BD13" s="162"/>
      <c r="BE13" s="162"/>
      <c r="BF13" s="163"/>
      <c r="BG13" s="163"/>
      <c r="BH13" s="164"/>
      <c r="BI13" s="166"/>
      <c r="BJ13" s="162"/>
      <c r="BK13" s="163"/>
      <c r="BL13" s="167"/>
      <c r="BM13" s="165"/>
      <c r="BN13" s="162"/>
      <c r="BO13" s="162"/>
      <c r="BP13" s="163"/>
      <c r="BQ13" s="163"/>
      <c r="BR13" s="164"/>
      <c r="BS13" s="166"/>
      <c r="BT13" s="162"/>
      <c r="BU13" s="163"/>
      <c r="BV13" s="163"/>
      <c r="BW13" s="164"/>
      <c r="BX13" s="162"/>
      <c r="BY13" s="162"/>
      <c r="BZ13" s="163"/>
      <c r="CA13" s="163"/>
      <c r="CB13" s="164"/>
      <c r="CC13" s="168"/>
      <c r="CD13" s="169"/>
      <c r="CE13" s="263">
        <f t="shared" ref="CE13:CF31" si="2">+U13+Z13+AE13+AJ13+AO13+AT13+AY13+BD13+BI13+BN13+BS13+BX13</f>
        <v>15953</v>
      </c>
      <c r="CF13" s="263">
        <f t="shared" si="2"/>
        <v>16359</v>
      </c>
      <c r="CG13" s="197">
        <f t="shared" ref="CG13:CG31" si="3">+CE13/CF13</f>
        <v>0.97518185708172866</v>
      </c>
      <c r="CH13" s="197">
        <f t="shared" ref="CH13:CH31" si="4">+CG13</f>
        <v>0.97518185708172866</v>
      </c>
      <c r="CI13" s="197">
        <f t="shared" ref="CI13:CI31" si="5">+T13</f>
        <v>1</v>
      </c>
      <c r="CJ13" s="197">
        <f t="shared" ref="CJ13:CJ31" si="6">+CH13/CI13</f>
        <v>0.97518185708172866</v>
      </c>
      <c r="CK13" s="172"/>
    </row>
    <row r="14" spans="2:90" s="40" customFormat="1" ht="312" x14ac:dyDescent="0.25">
      <c r="B14" s="153" t="s">
        <v>24</v>
      </c>
      <c r="C14" s="153" t="s">
        <v>1658</v>
      </c>
      <c r="D14" s="153" t="s">
        <v>65</v>
      </c>
      <c r="E14" s="157" t="s">
        <v>1675</v>
      </c>
      <c r="F14" s="285" t="s">
        <v>1660</v>
      </c>
      <c r="G14" s="158" t="s">
        <v>1676</v>
      </c>
      <c r="H14" s="158" t="s">
        <v>1677</v>
      </c>
      <c r="I14" s="158" t="s">
        <v>1678</v>
      </c>
      <c r="J14" s="157" t="s">
        <v>1679</v>
      </c>
      <c r="K14" s="158" t="s">
        <v>1680</v>
      </c>
      <c r="L14" s="158" t="s">
        <v>1681</v>
      </c>
      <c r="M14" s="614" t="s">
        <v>3391</v>
      </c>
      <c r="N14" s="153" t="s">
        <v>1668</v>
      </c>
      <c r="O14" s="157" t="s">
        <v>1682</v>
      </c>
      <c r="P14" s="158" t="s">
        <v>439</v>
      </c>
      <c r="Q14" s="159" t="s">
        <v>30</v>
      </c>
      <c r="R14" s="160">
        <v>0.97</v>
      </c>
      <c r="S14" s="158" t="s">
        <v>1668</v>
      </c>
      <c r="T14" s="161">
        <v>1</v>
      </c>
      <c r="U14" s="162"/>
      <c r="V14" s="162"/>
      <c r="W14" s="163"/>
      <c r="X14" s="201" t="s">
        <v>1683</v>
      </c>
      <c r="Y14" s="200" t="s">
        <v>1671</v>
      </c>
      <c r="Z14" s="162"/>
      <c r="AA14" s="162"/>
      <c r="AB14" s="163"/>
      <c r="AC14" s="201" t="s">
        <v>1684</v>
      </c>
      <c r="AD14" s="201" t="s">
        <v>1671</v>
      </c>
      <c r="AE14" s="166">
        <v>181</v>
      </c>
      <c r="AF14" s="162">
        <v>198</v>
      </c>
      <c r="AG14" s="163">
        <f>+AE14/AF14</f>
        <v>0.91414141414141414</v>
      </c>
      <c r="AH14" s="201" t="s">
        <v>3392</v>
      </c>
      <c r="AI14" s="201" t="s">
        <v>1674</v>
      </c>
      <c r="AJ14" s="162"/>
      <c r="AK14" s="162"/>
      <c r="AL14" s="163"/>
      <c r="AM14" s="615" t="s">
        <v>3393</v>
      </c>
      <c r="AN14" s="201" t="s">
        <v>3386</v>
      </c>
      <c r="AO14" s="166"/>
      <c r="AP14" s="162"/>
      <c r="AQ14" s="163"/>
      <c r="AR14" s="613" t="s">
        <v>3394</v>
      </c>
      <c r="AS14" s="201" t="s">
        <v>3388</v>
      </c>
      <c r="AT14" s="166">
        <v>186</v>
      </c>
      <c r="AU14" s="162">
        <v>187</v>
      </c>
      <c r="AV14" s="163">
        <f t="shared" ref="AV14:AV26" si="7">+AT14/AU14</f>
        <v>0.99465240641711228</v>
      </c>
      <c r="AW14" s="613" t="s">
        <v>3395</v>
      </c>
      <c r="AX14" s="201" t="s">
        <v>3390</v>
      </c>
      <c r="AY14" s="166"/>
      <c r="AZ14" s="162"/>
      <c r="BA14" s="163"/>
      <c r="BB14" s="616"/>
      <c r="BC14" s="165"/>
      <c r="BD14" s="162"/>
      <c r="BE14" s="162"/>
      <c r="BF14" s="163"/>
      <c r="BG14" s="163"/>
      <c r="BH14" s="164"/>
      <c r="BI14" s="166"/>
      <c r="BJ14" s="162"/>
      <c r="BK14" s="163"/>
      <c r="BL14" s="167"/>
      <c r="BM14" s="165"/>
      <c r="BN14" s="162"/>
      <c r="BO14" s="162"/>
      <c r="BP14" s="163"/>
      <c r="BQ14" s="163"/>
      <c r="BR14" s="164"/>
      <c r="BS14" s="166"/>
      <c r="BT14" s="162"/>
      <c r="BU14" s="163"/>
      <c r="BV14" s="163"/>
      <c r="BW14" s="164"/>
      <c r="BX14" s="162"/>
      <c r="BY14" s="162"/>
      <c r="BZ14" s="163"/>
      <c r="CA14" s="163"/>
      <c r="CB14" s="164"/>
      <c r="CC14" s="168"/>
      <c r="CD14" s="169"/>
      <c r="CE14" s="263">
        <f t="shared" si="2"/>
        <v>367</v>
      </c>
      <c r="CF14" s="263">
        <f t="shared" si="2"/>
        <v>385</v>
      </c>
      <c r="CG14" s="197">
        <f t="shared" si="3"/>
        <v>0.95324675324675323</v>
      </c>
      <c r="CH14" s="197">
        <f t="shared" si="4"/>
        <v>0.95324675324675323</v>
      </c>
      <c r="CI14" s="197">
        <f t="shared" si="5"/>
        <v>1</v>
      </c>
      <c r="CJ14" s="197">
        <f t="shared" si="6"/>
        <v>0.95324675324675323</v>
      </c>
      <c r="CK14" s="172"/>
    </row>
    <row r="15" spans="2:90" ht="240" x14ac:dyDescent="0.25">
      <c r="B15" s="153" t="s">
        <v>24</v>
      </c>
      <c r="C15" s="153" t="s">
        <v>70</v>
      </c>
      <c r="D15" s="158" t="s">
        <v>65</v>
      </c>
      <c r="E15" s="183" t="s">
        <v>1685</v>
      </c>
      <c r="F15" s="285" t="s">
        <v>1660</v>
      </c>
      <c r="G15" s="158" t="s">
        <v>1686</v>
      </c>
      <c r="H15" s="617" t="s">
        <v>1687</v>
      </c>
      <c r="I15" s="183" t="s">
        <v>1688</v>
      </c>
      <c r="J15" s="155" t="s">
        <v>1664</v>
      </c>
      <c r="K15" s="174" t="s">
        <v>1689</v>
      </c>
      <c r="L15" s="175" t="s">
        <v>1690</v>
      </c>
      <c r="M15" s="173" t="s">
        <v>1691</v>
      </c>
      <c r="N15" s="174" t="s">
        <v>1668</v>
      </c>
      <c r="O15" s="174" t="s">
        <v>1692</v>
      </c>
      <c r="P15" s="174" t="s">
        <v>417</v>
      </c>
      <c r="Q15" s="174" t="s">
        <v>30</v>
      </c>
      <c r="R15" s="176">
        <v>0.99</v>
      </c>
      <c r="S15" s="174" t="s">
        <v>1668</v>
      </c>
      <c r="T15" s="177">
        <v>1</v>
      </c>
      <c r="U15" s="178">
        <v>36</v>
      </c>
      <c r="V15" s="179">
        <v>42</v>
      </c>
      <c r="W15" s="163">
        <f>+U15/V15</f>
        <v>0.8571428571428571</v>
      </c>
      <c r="X15" s="180" t="s">
        <v>1693</v>
      </c>
      <c r="Y15" s="180" t="s">
        <v>1694</v>
      </c>
      <c r="Z15" s="179">
        <v>64</v>
      </c>
      <c r="AA15" s="179">
        <v>69</v>
      </c>
      <c r="AB15" s="163">
        <f t="shared" ref="AB15" si="8">+Z15/AA15</f>
        <v>0.92753623188405798</v>
      </c>
      <c r="AC15" s="180" t="s">
        <v>1695</v>
      </c>
      <c r="AD15" s="181" t="s">
        <v>1694</v>
      </c>
      <c r="AE15" s="166">
        <v>65</v>
      </c>
      <c r="AF15" s="162">
        <v>66</v>
      </c>
      <c r="AG15" s="163">
        <f t="shared" ref="AG15:AG16" si="9">+AE15/AF15</f>
        <v>0.98484848484848486</v>
      </c>
      <c r="AH15" s="180" t="s">
        <v>1696</v>
      </c>
      <c r="AI15" s="181" t="s">
        <v>1674</v>
      </c>
      <c r="AJ15" s="162">
        <v>62</v>
      </c>
      <c r="AK15" s="162">
        <v>62</v>
      </c>
      <c r="AL15" s="163">
        <f t="shared" ref="AL15" si="10">+AJ15/AK15</f>
        <v>1</v>
      </c>
      <c r="AM15" s="201" t="s">
        <v>3396</v>
      </c>
      <c r="AN15" s="181" t="s">
        <v>3397</v>
      </c>
      <c r="AO15" s="166">
        <v>91</v>
      </c>
      <c r="AP15" s="162">
        <v>91</v>
      </c>
      <c r="AQ15" s="163">
        <f t="shared" ref="AQ15" si="11">+AO15/AP15</f>
        <v>1</v>
      </c>
      <c r="AR15" s="200" t="s">
        <v>3398</v>
      </c>
      <c r="AS15" s="181" t="s">
        <v>3399</v>
      </c>
      <c r="AT15" s="162">
        <v>68</v>
      </c>
      <c r="AU15" s="162">
        <v>68</v>
      </c>
      <c r="AV15" s="163">
        <f t="shared" si="7"/>
        <v>1</v>
      </c>
      <c r="AW15" s="201" t="s">
        <v>3400</v>
      </c>
      <c r="AX15" s="181" t="s">
        <v>3401</v>
      </c>
      <c r="AY15" s="166"/>
      <c r="AZ15" s="162"/>
      <c r="BA15" s="163"/>
      <c r="BB15" s="167"/>
      <c r="BC15" s="165"/>
      <c r="BD15" s="162"/>
      <c r="BE15" s="162"/>
      <c r="BF15" s="163"/>
      <c r="BG15" s="163"/>
      <c r="BH15" s="164"/>
      <c r="BI15" s="166"/>
      <c r="BJ15" s="162"/>
      <c r="BK15" s="163"/>
      <c r="BL15" s="167"/>
      <c r="BM15" s="165"/>
      <c r="BN15" s="162"/>
      <c r="BO15" s="162"/>
      <c r="BP15" s="163"/>
      <c r="BQ15" s="163"/>
      <c r="BR15" s="164"/>
      <c r="BS15" s="166"/>
      <c r="BT15" s="162"/>
      <c r="BU15" s="163"/>
      <c r="BV15" s="163"/>
      <c r="BW15" s="164"/>
      <c r="BX15" s="162"/>
      <c r="BY15" s="162"/>
      <c r="BZ15" s="163"/>
      <c r="CA15" s="163"/>
      <c r="CB15" s="164"/>
      <c r="CC15" s="168"/>
      <c r="CD15" s="169"/>
      <c r="CE15" s="263">
        <f t="shared" si="2"/>
        <v>386</v>
      </c>
      <c r="CF15" s="263">
        <f t="shared" si="2"/>
        <v>398</v>
      </c>
      <c r="CG15" s="197">
        <f t="shared" si="3"/>
        <v>0.96984924623115576</v>
      </c>
      <c r="CH15" s="197">
        <f t="shared" si="4"/>
        <v>0.96984924623115576</v>
      </c>
      <c r="CI15" s="197">
        <f t="shared" si="5"/>
        <v>1</v>
      </c>
      <c r="CJ15" s="197">
        <f t="shared" si="6"/>
        <v>0.96984924623115576</v>
      </c>
      <c r="CK15" s="172"/>
    </row>
    <row r="16" spans="2:90" ht="264" x14ac:dyDescent="0.25">
      <c r="B16" s="153" t="s">
        <v>24</v>
      </c>
      <c r="C16" s="153" t="s">
        <v>70</v>
      </c>
      <c r="D16" s="158" t="s">
        <v>65</v>
      </c>
      <c r="E16" s="618" t="s">
        <v>1697</v>
      </c>
      <c r="F16" s="285" t="s">
        <v>1660</v>
      </c>
      <c r="G16" s="228" t="s">
        <v>1698</v>
      </c>
      <c r="H16" s="183" t="s">
        <v>1699</v>
      </c>
      <c r="I16" s="174" t="s">
        <v>1700</v>
      </c>
      <c r="J16" s="182" t="s">
        <v>1664</v>
      </c>
      <c r="K16" s="183" t="s">
        <v>1701</v>
      </c>
      <c r="L16" s="183" t="s">
        <v>1702</v>
      </c>
      <c r="M16" s="184" t="s">
        <v>1691</v>
      </c>
      <c r="N16" s="174" t="s">
        <v>1668</v>
      </c>
      <c r="O16" s="174" t="s">
        <v>1692</v>
      </c>
      <c r="P16" s="174" t="s">
        <v>439</v>
      </c>
      <c r="Q16" s="174" t="s">
        <v>30</v>
      </c>
      <c r="R16" s="176">
        <v>0.92</v>
      </c>
      <c r="S16" s="174" t="s">
        <v>1668</v>
      </c>
      <c r="T16" s="176">
        <v>1</v>
      </c>
      <c r="U16" s="162"/>
      <c r="V16" s="162"/>
      <c r="W16" s="163"/>
      <c r="X16" s="180" t="s">
        <v>3402</v>
      </c>
      <c r="Y16" s="180" t="s">
        <v>1694</v>
      </c>
      <c r="Z16" s="162"/>
      <c r="AA16" s="162"/>
      <c r="AB16" s="163"/>
      <c r="AC16" s="180" t="s">
        <v>1703</v>
      </c>
      <c r="AD16" s="181" t="s">
        <v>1694</v>
      </c>
      <c r="AE16" s="166">
        <v>2</v>
      </c>
      <c r="AF16" s="162">
        <v>26</v>
      </c>
      <c r="AG16" s="163">
        <f t="shared" si="9"/>
        <v>7.6923076923076927E-2</v>
      </c>
      <c r="AH16" s="180" t="s">
        <v>3403</v>
      </c>
      <c r="AI16" s="181" t="s">
        <v>1704</v>
      </c>
      <c r="AJ16" s="162"/>
      <c r="AK16" s="162"/>
      <c r="AL16" s="163"/>
      <c r="AM16" s="201" t="s">
        <v>3404</v>
      </c>
      <c r="AN16" s="181" t="s">
        <v>3397</v>
      </c>
      <c r="AO16" s="166"/>
      <c r="AP16" s="162"/>
      <c r="AQ16" s="163"/>
      <c r="AR16" s="180" t="s">
        <v>3405</v>
      </c>
      <c r="AS16" s="181" t="s">
        <v>3399</v>
      </c>
      <c r="AT16" s="162">
        <v>8</v>
      </c>
      <c r="AU16" s="162">
        <v>8</v>
      </c>
      <c r="AV16" s="163">
        <f t="shared" si="7"/>
        <v>1</v>
      </c>
      <c r="AW16" s="180" t="s">
        <v>3406</v>
      </c>
      <c r="AX16" s="181" t="s">
        <v>3401</v>
      </c>
      <c r="AY16" s="166"/>
      <c r="AZ16" s="162"/>
      <c r="BA16" s="163"/>
      <c r="BB16" s="167"/>
      <c r="BC16" s="165"/>
      <c r="BD16" s="162"/>
      <c r="BE16" s="162"/>
      <c r="BF16" s="163"/>
      <c r="BG16" s="163"/>
      <c r="BH16" s="164"/>
      <c r="BI16" s="166"/>
      <c r="BJ16" s="162"/>
      <c r="BK16" s="163"/>
      <c r="BL16" s="167"/>
      <c r="BM16" s="165"/>
      <c r="BN16" s="162"/>
      <c r="BO16" s="162"/>
      <c r="BP16" s="163"/>
      <c r="BQ16" s="163"/>
      <c r="BR16" s="164"/>
      <c r="BS16" s="166"/>
      <c r="BT16" s="162"/>
      <c r="BU16" s="163"/>
      <c r="BV16" s="163"/>
      <c r="BW16" s="164"/>
      <c r="BX16" s="162"/>
      <c r="BY16" s="162"/>
      <c r="BZ16" s="163"/>
      <c r="CA16" s="163"/>
      <c r="CB16" s="164"/>
      <c r="CC16" s="168"/>
      <c r="CD16" s="169"/>
      <c r="CE16" s="263">
        <f t="shared" si="2"/>
        <v>10</v>
      </c>
      <c r="CF16" s="263">
        <f t="shared" si="2"/>
        <v>34</v>
      </c>
      <c r="CG16" s="197">
        <f t="shared" si="3"/>
        <v>0.29411764705882354</v>
      </c>
      <c r="CH16" s="197">
        <f t="shared" si="4"/>
        <v>0.29411764705882354</v>
      </c>
      <c r="CI16" s="197">
        <f t="shared" si="5"/>
        <v>1</v>
      </c>
      <c r="CJ16" s="197">
        <f t="shared" si="6"/>
        <v>0.29411764705882354</v>
      </c>
      <c r="CK16" s="172"/>
    </row>
    <row r="17" spans="2:89" s="40" customFormat="1" ht="186.75" customHeight="1" x14ac:dyDescent="0.25">
      <c r="B17" s="153" t="s">
        <v>39</v>
      </c>
      <c r="C17" s="153" t="s">
        <v>1658</v>
      </c>
      <c r="D17" s="153" t="s">
        <v>65</v>
      </c>
      <c r="E17" s="155" t="s">
        <v>3407</v>
      </c>
      <c r="F17" s="156" t="s">
        <v>3408</v>
      </c>
      <c r="G17" s="262" t="s">
        <v>3409</v>
      </c>
      <c r="H17" s="262" t="s">
        <v>3410</v>
      </c>
      <c r="I17" s="262" t="s">
        <v>1706</v>
      </c>
      <c r="J17" s="157" t="s">
        <v>1710</v>
      </c>
      <c r="K17" s="154" t="s">
        <v>3411</v>
      </c>
      <c r="L17" s="154" t="s">
        <v>3412</v>
      </c>
      <c r="M17" s="154" t="s">
        <v>3413</v>
      </c>
      <c r="N17" s="153" t="s">
        <v>1668</v>
      </c>
      <c r="O17" s="154" t="s">
        <v>3414</v>
      </c>
      <c r="P17" s="619" t="s">
        <v>439</v>
      </c>
      <c r="Q17" s="276" t="s">
        <v>60</v>
      </c>
      <c r="R17" s="159" t="s">
        <v>1732</v>
      </c>
      <c r="S17" s="159" t="s">
        <v>1732</v>
      </c>
      <c r="T17" s="159">
        <v>1</v>
      </c>
      <c r="U17" s="179"/>
      <c r="V17" s="179"/>
      <c r="W17" s="189"/>
      <c r="X17" s="215"/>
      <c r="Y17" s="186"/>
      <c r="Z17" s="179"/>
      <c r="AA17" s="179"/>
      <c r="AB17" s="189"/>
      <c r="AC17" s="189"/>
      <c r="AD17" s="193"/>
      <c r="AE17" s="178"/>
      <c r="AF17" s="179"/>
      <c r="AG17" s="189"/>
      <c r="AH17" s="215"/>
      <c r="AI17" s="186"/>
      <c r="AJ17" s="179"/>
      <c r="AK17" s="179"/>
      <c r="AL17" s="189"/>
      <c r="AM17" s="154" t="s">
        <v>3415</v>
      </c>
      <c r="AN17" s="193" t="s">
        <v>3416</v>
      </c>
      <c r="AO17" s="178"/>
      <c r="AP17" s="179"/>
      <c r="AQ17" s="189"/>
      <c r="AR17" s="165" t="s">
        <v>3417</v>
      </c>
      <c r="AS17" s="193" t="s">
        <v>3418</v>
      </c>
      <c r="AT17" s="162">
        <v>1</v>
      </c>
      <c r="AU17" s="162">
        <v>1</v>
      </c>
      <c r="AV17" s="163">
        <v>1</v>
      </c>
      <c r="AW17" s="165" t="s">
        <v>3419</v>
      </c>
      <c r="AX17" s="198" t="s">
        <v>3420</v>
      </c>
      <c r="AY17" s="178"/>
      <c r="AZ17" s="179"/>
      <c r="BA17" s="189"/>
      <c r="BB17" s="215"/>
      <c r="BC17" s="186"/>
      <c r="BD17" s="179"/>
      <c r="BE17" s="179"/>
      <c r="BF17" s="189"/>
      <c r="BG17" s="189"/>
      <c r="BH17" s="193"/>
      <c r="BI17" s="178"/>
      <c r="BJ17" s="179"/>
      <c r="BK17" s="189"/>
      <c r="BL17" s="215"/>
      <c r="BM17" s="186"/>
      <c r="BN17" s="179"/>
      <c r="BO17" s="179"/>
      <c r="BP17" s="189"/>
      <c r="BQ17" s="189"/>
      <c r="BR17" s="193"/>
      <c r="BS17" s="178"/>
      <c r="BT17" s="179"/>
      <c r="BU17" s="189"/>
      <c r="BV17" s="189"/>
      <c r="BW17" s="193"/>
      <c r="BX17" s="179"/>
      <c r="BY17" s="179"/>
      <c r="BZ17" s="189"/>
      <c r="CA17" s="189"/>
      <c r="CB17" s="193"/>
      <c r="CC17" s="207"/>
      <c r="CE17" s="172">
        <f t="shared" si="2"/>
        <v>1</v>
      </c>
      <c r="CF17" s="172">
        <f t="shared" si="2"/>
        <v>1</v>
      </c>
      <c r="CG17" s="197">
        <v>0.33</v>
      </c>
      <c r="CH17" s="197">
        <f>+CG17</f>
        <v>0.33</v>
      </c>
      <c r="CI17" s="197">
        <f>+T17</f>
        <v>1</v>
      </c>
      <c r="CJ17" s="197">
        <f>+CH17/CI17</f>
        <v>0.33</v>
      </c>
      <c r="CK17" s="172"/>
    </row>
    <row r="18" spans="2:89" s="40" customFormat="1" ht="180" customHeight="1" x14ac:dyDescent="0.25">
      <c r="B18" s="153" t="s">
        <v>39</v>
      </c>
      <c r="C18" s="153" t="s">
        <v>1658</v>
      </c>
      <c r="D18" s="153" t="s">
        <v>65</v>
      </c>
      <c r="E18" s="155" t="s">
        <v>3421</v>
      </c>
      <c r="F18" s="156" t="s">
        <v>3408</v>
      </c>
      <c r="G18" s="262" t="s">
        <v>3422</v>
      </c>
      <c r="H18" s="262" t="s">
        <v>3423</v>
      </c>
      <c r="I18" s="262" t="s">
        <v>1706</v>
      </c>
      <c r="J18" s="157" t="s">
        <v>1710</v>
      </c>
      <c r="K18" s="154" t="s">
        <v>3424</v>
      </c>
      <c r="L18" s="158" t="s">
        <v>3425</v>
      </c>
      <c r="M18" s="154" t="s">
        <v>3426</v>
      </c>
      <c r="N18" s="153" t="s">
        <v>1668</v>
      </c>
      <c r="O18" s="154" t="s">
        <v>3427</v>
      </c>
      <c r="P18" s="619" t="s">
        <v>439</v>
      </c>
      <c r="Q18" s="188" t="s">
        <v>30</v>
      </c>
      <c r="R18" s="159" t="s">
        <v>1732</v>
      </c>
      <c r="S18" s="159" t="s">
        <v>1732</v>
      </c>
      <c r="T18" s="159">
        <v>1</v>
      </c>
      <c r="U18" s="179"/>
      <c r="V18" s="179"/>
      <c r="W18" s="189"/>
      <c r="X18" s="215"/>
      <c r="Y18" s="186"/>
      <c r="Z18" s="179"/>
      <c r="AA18" s="179"/>
      <c r="AB18" s="189"/>
      <c r="AC18" s="189"/>
      <c r="AD18" s="193"/>
      <c r="AE18" s="178"/>
      <c r="AF18" s="179"/>
      <c r="AG18" s="189"/>
      <c r="AH18" s="215"/>
      <c r="AI18" s="186"/>
      <c r="AJ18" s="179"/>
      <c r="AK18" s="179"/>
      <c r="AL18" s="189"/>
      <c r="AM18" s="164" t="s">
        <v>3428</v>
      </c>
      <c r="AN18" s="193" t="s">
        <v>3416</v>
      </c>
      <c r="AO18" s="178"/>
      <c r="AP18" s="179"/>
      <c r="AQ18" s="189"/>
      <c r="AR18" s="164" t="s">
        <v>3429</v>
      </c>
      <c r="AS18" s="193" t="s">
        <v>3418</v>
      </c>
      <c r="AT18" s="162">
        <v>0</v>
      </c>
      <c r="AU18" s="162">
        <v>0</v>
      </c>
      <c r="AV18" s="163">
        <v>1</v>
      </c>
      <c r="AW18" s="164" t="s">
        <v>3430</v>
      </c>
      <c r="AX18" s="198" t="s">
        <v>3431</v>
      </c>
      <c r="AY18" s="178"/>
      <c r="AZ18" s="179"/>
      <c r="BA18" s="189"/>
      <c r="BB18" s="215"/>
      <c r="BC18" s="186"/>
      <c r="BD18" s="179"/>
      <c r="BE18" s="179"/>
      <c r="BF18" s="189"/>
      <c r="BG18" s="189"/>
      <c r="BH18" s="193"/>
      <c r="BI18" s="178"/>
      <c r="BJ18" s="179"/>
      <c r="BK18" s="189"/>
      <c r="BL18" s="215"/>
      <c r="BM18" s="186"/>
      <c r="BN18" s="179"/>
      <c r="BO18" s="179"/>
      <c r="BP18" s="189"/>
      <c r="BQ18" s="189"/>
      <c r="BR18" s="193"/>
      <c r="BS18" s="178"/>
      <c r="BT18" s="179"/>
      <c r="BU18" s="189"/>
      <c r="BV18" s="189"/>
      <c r="BW18" s="193"/>
      <c r="BX18" s="179"/>
      <c r="BY18" s="179"/>
      <c r="BZ18" s="189"/>
      <c r="CA18" s="189"/>
      <c r="CB18" s="193"/>
      <c r="CC18" s="207"/>
      <c r="CE18" s="226">
        <f t="shared" si="2"/>
        <v>0</v>
      </c>
      <c r="CF18" s="226">
        <f t="shared" si="2"/>
        <v>0</v>
      </c>
      <c r="CG18" s="227">
        <v>1</v>
      </c>
      <c r="CH18" s="227">
        <f t="shared" ref="CH18:CH21" si="12">+CG18</f>
        <v>1</v>
      </c>
      <c r="CI18" s="227">
        <f t="shared" ref="CI18:CI21" si="13">+T18</f>
        <v>1</v>
      </c>
      <c r="CJ18" s="227">
        <f t="shared" ref="CJ18:CJ21" si="14">+CH18/CI18</f>
        <v>1</v>
      </c>
      <c r="CK18" s="172" t="s">
        <v>3432</v>
      </c>
    </row>
    <row r="19" spans="2:89" s="233" customFormat="1" ht="132" x14ac:dyDescent="0.25">
      <c r="B19" s="185" t="s">
        <v>39</v>
      </c>
      <c r="C19" s="185" t="s">
        <v>1658</v>
      </c>
      <c r="D19" s="185" t="s">
        <v>65</v>
      </c>
      <c r="E19" s="155" t="s">
        <v>3433</v>
      </c>
      <c r="F19" s="156" t="s">
        <v>3408</v>
      </c>
      <c r="G19" s="256" t="s">
        <v>3434</v>
      </c>
      <c r="H19" s="256" t="s">
        <v>3435</v>
      </c>
      <c r="I19" s="262" t="s">
        <v>1706</v>
      </c>
      <c r="J19" s="155" t="s">
        <v>1710</v>
      </c>
      <c r="K19" s="154" t="s">
        <v>3436</v>
      </c>
      <c r="L19" s="154" t="s">
        <v>3437</v>
      </c>
      <c r="M19" s="154" t="s">
        <v>3438</v>
      </c>
      <c r="N19" s="185" t="s">
        <v>1668</v>
      </c>
      <c r="O19" s="154" t="s">
        <v>3439</v>
      </c>
      <c r="P19" s="619" t="s">
        <v>1713</v>
      </c>
      <c r="Q19" s="276" t="s">
        <v>30</v>
      </c>
      <c r="R19" s="163" t="s">
        <v>1732</v>
      </c>
      <c r="S19" s="163" t="s">
        <v>1732</v>
      </c>
      <c r="T19" s="163">
        <v>1</v>
      </c>
      <c r="U19" s="179"/>
      <c r="V19" s="179"/>
      <c r="W19" s="189"/>
      <c r="X19" s="215"/>
      <c r="Y19" s="186"/>
      <c r="Z19" s="179"/>
      <c r="AA19" s="179"/>
      <c r="AB19" s="189"/>
      <c r="AC19" s="189"/>
      <c r="AD19" s="193"/>
      <c r="AE19" s="178"/>
      <c r="AF19" s="179"/>
      <c r="AG19" s="189"/>
      <c r="AH19" s="215"/>
      <c r="AI19" s="186"/>
      <c r="AJ19" s="179"/>
      <c r="AK19" s="179"/>
      <c r="AL19" s="189"/>
      <c r="AM19" s="193" t="s">
        <v>3440</v>
      </c>
      <c r="AN19" s="193" t="s">
        <v>3416</v>
      </c>
      <c r="AO19" s="178"/>
      <c r="AP19" s="179"/>
      <c r="AQ19" s="189"/>
      <c r="AR19" s="164" t="s">
        <v>3441</v>
      </c>
      <c r="AS19" s="193" t="s">
        <v>3418</v>
      </c>
      <c r="AT19" s="199">
        <v>0</v>
      </c>
      <c r="AU19" s="199">
        <v>0</v>
      </c>
      <c r="AV19" s="163">
        <v>1</v>
      </c>
      <c r="AW19" s="164" t="s">
        <v>3442</v>
      </c>
      <c r="AX19" s="193" t="s">
        <v>3443</v>
      </c>
      <c r="AY19" s="178"/>
      <c r="AZ19" s="179"/>
      <c r="BA19" s="189"/>
      <c r="BB19" s="215"/>
      <c r="BC19" s="186"/>
      <c r="BD19" s="179"/>
      <c r="BE19" s="179"/>
      <c r="BF19" s="189"/>
      <c r="BG19" s="189"/>
      <c r="BH19" s="193"/>
      <c r="BI19" s="178"/>
      <c r="BJ19" s="179"/>
      <c r="BK19" s="189"/>
      <c r="BL19" s="215"/>
      <c r="BM19" s="186"/>
      <c r="BN19" s="179"/>
      <c r="BO19" s="179"/>
      <c r="BP19" s="189"/>
      <c r="BQ19" s="189"/>
      <c r="BR19" s="193"/>
      <c r="BS19" s="178"/>
      <c r="BT19" s="179"/>
      <c r="BU19" s="189"/>
      <c r="BV19" s="189"/>
      <c r="BW19" s="193"/>
      <c r="BX19" s="179"/>
      <c r="BY19" s="179"/>
      <c r="BZ19" s="189"/>
      <c r="CA19" s="189"/>
      <c r="CB19" s="193"/>
      <c r="CC19" s="207"/>
      <c r="CE19" s="226">
        <f t="shared" si="2"/>
        <v>0</v>
      </c>
      <c r="CF19" s="226">
        <f t="shared" si="2"/>
        <v>0</v>
      </c>
      <c r="CG19" s="227">
        <v>1</v>
      </c>
      <c r="CH19" s="227">
        <f t="shared" si="12"/>
        <v>1</v>
      </c>
      <c r="CI19" s="227">
        <f t="shared" si="13"/>
        <v>1</v>
      </c>
      <c r="CJ19" s="227">
        <f t="shared" si="14"/>
        <v>1</v>
      </c>
      <c r="CK19" s="172" t="s">
        <v>3444</v>
      </c>
    </row>
    <row r="20" spans="2:89" s="40" customFormat="1" ht="180" customHeight="1" x14ac:dyDescent="0.25">
      <c r="B20" s="153" t="s">
        <v>39</v>
      </c>
      <c r="C20" s="153" t="s">
        <v>1658</v>
      </c>
      <c r="D20" s="153" t="s">
        <v>65</v>
      </c>
      <c r="E20" s="155" t="s">
        <v>3445</v>
      </c>
      <c r="F20" s="156" t="s">
        <v>3408</v>
      </c>
      <c r="G20" s="262" t="s">
        <v>3446</v>
      </c>
      <c r="H20" s="262" t="s">
        <v>3447</v>
      </c>
      <c r="I20" s="262" t="s">
        <v>1706</v>
      </c>
      <c r="J20" s="157" t="s">
        <v>1710</v>
      </c>
      <c r="K20" s="154" t="s">
        <v>3448</v>
      </c>
      <c r="L20" s="158" t="s">
        <v>3449</v>
      </c>
      <c r="M20" s="154" t="s">
        <v>3450</v>
      </c>
      <c r="N20" s="153" t="s">
        <v>1668</v>
      </c>
      <c r="O20" s="158" t="s">
        <v>3451</v>
      </c>
      <c r="P20" s="619" t="s">
        <v>439</v>
      </c>
      <c r="Q20" s="188" t="s">
        <v>30</v>
      </c>
      <c r="R20" s="159" t="s">
        <v>1732</v>
      </c>
      <c r="S20" s="159" t="s">
        <v>1732</v>
      </c>
      <c r="T20" s="159">
        <v>1</v>
      </c>
      <c r="U20" s="179"/>
      <c r="V20" s="179"/>
      <c r="W20" s="189"/>
      <c r="X20" s="215"/>
      <c r="Y20" s="186"/>
      <c r="Z20" s="179"/>
      <c r="AA20" s="179"/>
      <c r="AB20" s="189"/>
      <c r="AC20" s="189"/>
      <c r="AD20" s="193"/>
      <c r="AE20" s="178"/>
      <c r="AF20" s="179"/>
      <c r="AG20" s="189"/>
      <c r="AH20" s="215"/>
      <c r="AI20" s="186"/>
      <c r="AJ20" s="179"/>
      <c r="AK20" s="179"/>
      <c r="AL20" s="189"/>
      <c r="AM20" s="256" t="s">
        <v>3452</v>
      </c>
      <c r="AN20" s="193" t="s">
        <v>3416</v>
      </c>
      <c r="AO20" s="178"/>
      <c r="AP20" s="179"/>
      <c r="AQ20" s="189"/>
      <c r="AR20" s="256" t="s">
        <v>3453</v>
      </c>
      <c r="AS20" s="193" t="s">
        <v>3418</v>
      </c>
      <c r="AT20" s="162">
        <v>13</v>
      </c>
      <c r="AU20" s="162">
        <v>13</v>
      </c>
      <c r="AV20" s="163">
        <f t="shared" ref="AV20:AV21" si="15">+AT20/AU20</f>
        <v>1</v>
      </c>
      <c r="AW20" s="256" t="s">
        <v>3454</v>
      </c>
      <c r="AX20" s="193" t="s">
        <v>3455</v>
      </c>
      <c r="AY20" s="178"/>
      <c r="AZ20" s="179"/>
      <c r="BA20" s="189"/>
      <c r="BB20" s="215"/>
      <c r="BC20" s="186"/>
      <c r="BD20" s="179"/>
      <c r="BE20" s="179"/>
      <c r="BF20" s="189"/>
      <c r="BG20" s="189"/>
      <c r="BH20" s="193"/>
      <c r="BI20" s="178"/>
      <c r="BJ20" s="179"/>
      <c r="BK20" s="189"/>
      <c r="BL20" s="215"/>
      <c r="BM20" s="186"/>
      <c r="BN20" s="179"/>
      <c r="BO20" s="179"/>
      <c r="BP20" s="189"/>
      <c r="BQ20" s="189"/>
      <c r="BR20" s="193"/>
      <c r="BS20" s="178"/>
      <c r="BT20" s="179"/>
      <c r="BU20" s="189"/>
      <c r="BV20" s="189"/>
      <c r="BW20" s="193"/>
      <c r="BX20" s="179"/>
      <c r="BY20" s="179"/>
      <c r="BZ20" s="189"/>
      <c r="CA20" s="189"/>
      <c r="CB20" s="193"/>
      <c r="CC20" s="207"/>
      <c r="CE20" s="172">
        <f t="shared" si="2"/>
        <v>13</v>
      </c>
      <c r="CF20" s="172">
        <f t="shared" si="2"/>
        <v>13</v>
      </c>
      <c r="CG20" s="197">
        <f t="shared" ref="CG20:CG21" si="16">+CE20/CF20</f>
        <v>1</v>
      </c>
      <c r="CH20" s="197">
        <f t="shared" si="12"/>
        <v>1</v>
      </c>
      <c r="CI20" s="197">
        <f t="shared" si="13"/>
        <v>1</v>
      </c>
      <c r="CJ20" s="197">
        <f t="shared" si="14"/>
        <v>1</v>
      </c>
      <c r="CK20" s="172"/>
    </row>
    <row r="21" spans="2:89" s="40" customFormat="1" ht="203.25" customHeight="1" x14ac:dyDescent="0.25">
      <c r="B21" s="153" t="s">
        <v>39</v>
      </c>
      <c r="C21" s="153" t="s">
        <v>1658</v>
      </c>
      <c r="D21" s="153" t="s">
        <v>65</v>
      </c>
      <c r="E21" s="155" t="s">
        <v>3456</v>
      </c>
      <c r="F21" s="156" t="s">
        <v>3408</v>
      </c>
      <c r="G21" s="262" t="s">
        <v>3457</v>
      </c>
      <c r="H21" s="262" t="s">
        <v>3458</v>
      </c>
      <c r="I21" s="262" t="s">
        <v>1706</v>
      </c>
      <c r="J21" s="157" t="s">
        <v>1710</v>
      </c>
      <c r="K21" s="154" t="s">
        <v>3459</v>
      </c>
      <c r="L21" s="158" t="s">
        <v>3460</v>
      </c>
      <c r="M21" s="154" t="s">
        <v>3461</v>
      </c>
      <c r="N21" s="153" t="s">
        <v>1668</v>
      </c>
      <c r="O21" s="154" t="s">
        <v>3462</v>
      </c>
      <c r="P21" s="619" t="s">
        <v>439</v>
      </c>
      <c r="Q21" s="188" t="s">
        <v>30</v>
      </c>
      <c r="R21" s="159" t="s">
        <v>1732</v>
      </c>
      <c r="S21" s="159" t="s">
        <v>1732</v>
      </c>
      <c r="T21" s="159">
        <v>1</v>
      </c>
      <c r="U21" s="179"/>
      <c r="V21" s="179"/>
      <c r="W21" s="189"/>
      <c r="X21" s="215"/>
      <c r="Y21" s="186"/>
      <c r="Z21" s="179"/>
      <c r="AA21" s="179"/>
      <c r="AB21" s="189"/>
      <c r="AC21" s="189"/>
      <c r="AD21" s="193"/>
      <c r="AE21" s="178"/>
      <c r="AF21" s="179"/>
      <c r="AG21" s="189"/>
      <c r="AH21" s="215"/>
      <c r="AI21" s="186"/>
      <c r="AJ21" s="179"/>
      <c r="AK21" s="179"/>
      <c r="AL21" s="189"/>
      <c r="AM21" s="164" t="s">
        <v>3463</v>
      </c>
      <c r="AN21" s="193" t="s">
        <v>3416</v>
      </c>
      <c r="AO21" s="178"/>
      <c r="AP21" s="179"/>
      <c r="AQ21" s="189"/>
      <c r="AR21" s="164" t="s">
        <v>3464</v>
      </c>
      <c r="AS21" s="193" t="s">
        <v>3418</v>
      </c>
      <c r="AT21" s="162">
        <v>136</v>
      </c>
      <c r="AU21" s="162">
        <v>136</v>
      </c>
      <c r="AV21" s="163">
        <f t="shared" si="15"/>
        <v>1</v>
      </c>
      <c r="AW21" s="164" t="s">
        <v>3465</v>
      </c>
      <c r="AX21" s="193" t="s">
        <v>3466</v>
      </c>
      <c r="AY21" s="178"/>
      <c r="AZ21" s="179"/>
      <c r="BA21" s="189"/>
      <c r="BB21" s="215"/>
      <c r="BC21" s="186"/>
      <c r="BD21" s="179"/>
      <c r="BE21" s="179"/>
      <c r="BF21" s="189"/>
      <c r="BG21" s="189"/>
      <c r="BH21" s="193"/>
      <c r="BI21" s="178"/>
      <c r="BJ21" s="179"/>
      <c r="BK21" s="189"/>
      <c r="BL21" s="215"/>
      <c r="BM21" s="186"/>
      <c r="BN21" s="179"/>
      <c r="BO21" s="179"/>
      <c r="BP21" s="189"/>
      <c r="BQ21" s="189"/>
      <c r="BR21" s="193"/>
      <c r="BS21" s="178"/>
      <c r="BT21" s="179"/>
      <c r="BU21" s="189"/>
      <c r="BV21" s="189"/>
      <c r="BW21" s="193"/>
      <c r="BX21" s="179"/>
      <c r="BY21" s="179"/>
      <c r="BZ21" s="189"/>
      <c r="CA21" s="189"/>
      <c r="CB21" s="193"/>
      <c r="CC21" s="207"/>
      <c r="CE21" s="172">
        <f t="shared" si="2"/>
        <v>136</v>
      </c>
      <c r="CF21" s="172">
        <f t="shared" si="2"/>
        <v>136</v>
      </c>
      <c r="CG21" s="197">
        <f t="shared" si="16"/>
        <v>1</v>
      </c>
      <c r="CH21" s="197">
        <f t="shared" si="12"/>
        <v>1</v>
      </c>
      <c r="CI21" s="197">
        <f t="shared" si="13"/>
        <v>1</v>
      </c>
      <c r="CJ21" s="197">
        <f t="shared" si="14"/>
        <v>1</v>
      </c>
      <c r="CK21" s="172"/>
    </row>
    <row r="22" spans="2:89" s="40" customFormat="1" ht="262.5" customHeight="1" x14ac:dyDescent="0.25">
      <c r="B22" s="185" t="s">
        <v>54</v>
      </c>
      <c r="C22" s="185" t="s">
        <v>1658</v>
      </c>
      <c r="D22" s="154" t="s">
        <v>91</v>
      </c>
      <c r="E22" s="155" t="s">
        <v>1709</v>
      </c>
      <c r="F22" s="156" t="s">
        <v>3467</v>
      </c>
      <c r="G22" s="154" t="s">
        <v>3468</v>
      </c>
      <c r="H22" s="154" t="s">
        <v>3469</v>
      </c>
      <c r="I22" s="154" t="s">
        <v>3470</v>
      </c>
      <c r="J22" s="155" t="s">
        <v>1710</v>
      </c>
      <c r="K22" s="154" t="s">
        <v>1711</v>
      </c>
      <c r="L22" s="185" t="s">
        <v>3471</v>
      </c>
      <c r="M22" s="185" t="s">
        <v>3472</v>
      </c>
      <c r="N22" s="185" t="s">
        <v>1668</v>
      </c>
      <c r="O22" s="154" t="s">
        <v>1712</v>
      </c>
      <c r="P22" s="157" t="s">
        <v>1713</v>
      </c>
      <c r="Q22" s="188" t="s">
        <v>30</v>
      </c>
      <c r="R22" s="163">
        <v>0.96</v>
      </c>
      <c r="S22" s="185" t="s">
        <v>1668</v>
      </c>
      <c r="T22" s="163">
        <v>0.96</v>
      </c>
      <c r="U22" s="179"/>
      <c r="V22" s="179"/>
      <c r="W22" s="189"/>
      <c r="X22" s="190" t="s">
        <v>1714</v>
      </c>
      <c r="Y22" s="186" t="s">
        <v>1715</v>
      </c>
      <c r="Z22" s="191"/>
      <c r="AA22" s="191"/>
      <c r="AB22" s="192"/>
      <c r="AC22" s="154" t="s">
        <v>3473</v>
      </c>
      <c r="AD22" s="186" t="s">
        <v>1715</v>
      </c>
      <c r="AE22" s="179"/>
      <c r="AF22" s="179"/>
      <c r="AG22" s="189"/>
      <c r="AH22" s="154" t="s">
        <v>3474</v>
      </c>
      <c r="AI22" s="186" t="s">
        <v>1716</v>
      </c>
      <c r="AJ22" s="179"/>
      <c r="AK22" s="179"/>
      <c r="AL22" s="189"/>
      <c r="AM22" s="193" t="s">
        <v>3475</v>
      </c>
      <c r="AN22" s="194" t="s">
        <v>3476</v>
      </c>
      <c r="AO22" s="178"/>
      <c r="AP22" s="179"/>
      <c r="AQ22" s="189"/>
      <c r="AR22" s="154" t="s">
        <v>3477</v>
      </c>
      <c r="AS22" s="194" t="s">
        <v>3478</v>
      </c>
      <c r="AT22" s="179">
        <v>283</v>
      </c>
      <c r="AU22" s="179">
        <v>302</v>
      </c>
      <c r="AV22" s="189">
        <f>AT22/AU22</f>
        <v>0.9370860927152318</v>
      </c>
      <c r="AW22" s="164" t="s">
        <v>3479</v>
      </c>
      <c r="AX22" s="194" t="s">
        <v>3480</v>
      </c>
      <c r="AY22" s="178"/>
      <c r="AZ22" s="179"/>
      <c r="BA22" s="189"/>
      <c r="BB22" s="193"/>
      <c r="BC22" s="194"/>
      <c r="BD22" s="179"/>
      <c r="BE22" s="179"/>
      <c r="BF22" s="189"/>
      <c r="BG22" s="193"/>
      <c r="BH22" s="194"/>
      <c r="BI22" s="178"/>
      <c r="BJ22" s="179"/>
      <c r="BK22" s="189"/>
      <c r="BL22" s="193"/>
      <c r="BM22" s="194"/>
      <c r="BN22" s="179"/>
      <c r="BO22" s="179"/>
      <c r="BP22" s="189"/>
      <c r="BQ22" s="193"/>
      <c r="BR22" s="164"/>
      <c r="BS22" s="178"/>
      <c r="BT22" s="179"/>
      <c r="BU22" s="189"/>
      <c r="BV22" s="193"/>
      <c r="BW22" s="193"/>
      <c r="BX22" s="179"/>
      <c r="BY22" s="179"/>
      <c r="BZ22" s="189"/>
      <c r="CA22" s="193"/>
      <c r="CB22" s="193"/>
      <c r="CC22" s="196"/>
      <c r="CE22" s="263">
        <f>+AT22</f>
        <v>283</v>
      </c>
      <c r="CF22" s="263">
        <f>+AU22</f>
        <v>302</v>
      </c>
      <c r="CG22" s="197">
        <f>+CE22/CF22</f>
        <v>0.9370860927152318</v>
      </c>
      <c r="CH22" s="197">
        <f>+CG22</f>
        <v>0.9370860927152318</v>
      </c>
      <c r="CI22" s="197">
        <f>+T22</f>
        <v>0.96</v>
      </c>
      <c r="CJ22" s="197">
        <f>+CH22/CI22</f>
        <v>0.97613134657836653</v>
      </c>
      <c r="CK22" s="172"/>
    </row>
    <row r="23" spans="2:89" s="40" customFormat="1" ht="236.25" customHeight="1" x14ac:dyDescent="0.25">
      <c r="B23" s="185" t="s">
        <v>54</v>
      </c>
      <c r="C23" s="185" t="s">
        <v>1658</v>
      </c>
      <c r="D23" s="154" t="s">
        <v>1717</v>
      </c>
      <c r="E23" s="155" t="s">
        <v>1718</v>
      </c>
      <c r="F23" s="156" t="s">
        <v>3467</v>
      </c>
      <c r="G23" s="154" t="s">
        <v>3481</v>
      </c>
      <c r="H23" s="154" t="s">
        <v>3482</v>
      </c>
      <c r="I23" s="154" t="s">
        <v>3483</v>
      </c>
      <c r="J23" s="155" t="s">
        <v>1710</v>
      </c>
      <c r="K23" s="154" t="s">
        <v>3484</v>
      </c>
      <c r="L23" s="185" t="s">
        <v>3485</v>
      </c>
      <c r="M23" s="185" t="s">
        <v>3486</v>
      </c>
      <c r="N23" s="185" t="s">
        <v>1668</v>
      </c>
      <c r="O23" s="154" t="s">
        <v>1719</v>
      </c>
      <c r="P23" s="157" t="s">
        <v>439</v>
      </c>
      <c r="Q23" s="188" t="s">
        <v>30</v>
      </c>
      <c r="R23" s="163">
        <v>0.98</v>
      </c>
      <c r="S23" s="185" t="s">
        <v>1668</v>
      </c>
      <c r="T23" s="163">
        <v>0.98</v>
      </c>
      <c r="U23" s="191"/>
      <c r="V23" s="191"/>
      <c r="W23" s="192"/>
      <c r="X23" s="186" t="s">
        <v>1720</v>
      </c>
      <c r="Y23" s="186" t="s">
        <v>1715</v>
      </c>
      <c r="Z23" s="191"/>
      <c r="AA23" s="191"/>
      <c r="AB23" s="192"/>
      <c r="AC23" s="186" t="s">
        <v>1721</v>
      </c>
      <c r="AD23" s="186" t="s">
        <v>3487</v>
      </c>
      <c r="AE23" s="179">
        <v>210</v>
      </c>
      <c r="AF23" s="179">
        <v>217</v>
      </c>
      <c r="AG23" s="189">
        <f>AE23/AF23</f>
        <v>0.967741935483871</v>
      </c>
      <c r="AH23" s="198" t="s">
        <v>3488</v>
      </c>
      <c r="AI23" s="186" t="s">
        <v>1716</v>
      </c>
      <c r="AJ23" s="179"/>
      <c r="AK23" s="179"/>
      <c r="AL23" s="189"/>
      <c r="AM23" s="186" t="s">
        <v>3489</v>
      </c>
      <c r="AN23" s="194" t="s">
        <v>3476</v>
      </c>
      <c r="AO23" s="178"/>
      <c r="AP23" s="179"/>
      <c r="AQ23" s="189"/>
      <c r="AR23" s="193" t="s">
        <v>3490</v>
      </c>
      <c r="AS23" s="194" t="s">
        <v>3478</v>
      </c>
      <c r="AT23" s="179">
        <v>128</v>
      </c>
      <c r="AU23" s="179">
        <v>198</v>
      </c>
      <c r="AV23" s="189">
        <f>AT23/AU23</f>
        <v>0.64646464646464652</v>
      </c>
      <c r="AW23" s="193" t="s">
        <v>3491</v>
      </c>
      <c r="AX23" s="194" t="s">
        <v>3492</v>
      </c>
      <c r="AY23" s="178"/>
      <c r="AZ23" s="179"/>
      <c r="BA23" s="189"/>
      <c r="BB23" s="193"/>
      <c r="BC23" s="194"/>
      <c r="BD23" s="179"/>
      <c r="BE23" s="179"/>
      <c r="BF23" s="189"/>
      <c r="BG23" s="193"/>
      <c r="BH23" s="194"/>
      <c r="BI23" s="178"/>
      <c r="BJ23" s="179"/>
      <c r="BK23" s="189"/>
      <c r="BL23" s="193"/>
      <c r="BM23" s="194"/>
      <c r="BN23" s="189"/>
      <c r="BO23" s="179"/>
      <c r="BP23" s="189"/>
      <c r="BQ23" s="193"/>
      <c r="BR23" s="164"/>
      <c r="BS23" s="178"/>
      <c r="BT23" s="179"/>
      <c r="BU23" s="189"/>
      <c r="BV23" s="193"/>
      <c r="BW23" s="193"/>
      <c r="BX23" s="179"/>
      <c r="BY23" s="179"/>
      <c r="BZ23" s="189"/>
      <c r="CA23" s="193"/>
      <c r="CB23" s="193"/>
      <c r="CC23" s="196"/>
      <c r="CE23" s="263">
        <f>+AE23+Z23+AJ23+AO23+AT23+AY23+BD23+BI23+BN23+BS23+BX23</f>
        <v>338</v>
      </c>
      <c r="CF23" s="263">
        <f>+AF23+AA23+AK23+AP23+AU23+AZ23+BE23+BJ23+BO23+BT23+BY23</f>
        <v>415</v>
      </c>
      <c r="CG23" s="197">
        <f>+CE23/CF23</f>
        <v>0.81445783132530125</v>
      </c>
      <c r="CH23" s="197">
        <f>+CG23</f>
        <v>0.81445783132530125</v>
      </c>
      <c r="CI23" s="197">
        <f>+T23</f>
        <v>0.98</v>
      </c>
      <c r="CJ23" s="197">
        <f>+CH23/CI23</f>
        <v>0.83107941971969512</v>
      </c>
      <c r="CK23" s="172"/>
    </row>
    <row r="24" spans="2:89" s="40" customFormat="1" ht="219" customHeight="1" x14ac:dyDescent="0.25">
      <c r="B24" s="185" t="s">
        <v>54</v>
      </c>
      <c r="C24" s="185" t="s">
        <v>1658</v>
      </c>
      <c r="D24" s="154" t="s">
        <v>1717</v>
      </c>
      <c r="E24" s="155" t="s">
        <v>3493</v>
      </c>
      <c r="F24" s="156" t="s">
        <v>3467</v>
      </c>
      <c r="G24" s="154" t="s">
        <v>3494</v>
      </c>
      <c r="H24" s="154" t="s">
        <v>3495</v>
      </c>
      <c r="I24" s="154" t="s">
        <v>3496</v>
      </c>
      <c r="J24" s="155" t="s">
        <v>1710</v>
      </c>
      <c r="K24" s="154" t="s">
        <v>3497</v>
      </c>
      <c r="L24" s="185" t="s">
        <v>3498</v>
      </c>
      <c r="M24" s="185" t="s">
        <v>3499</v>
      </c>
      <c r="N24" s="185" t="s">
        <v>1668</v>
      </c>
      <c r="O24" s="154" t="s">
        <v>3500</v>
      </c>
      <c r="P24" s="157" t="s">
        <v>417</v>
      </c>
      <c r="Q24" s="188" t="s">
        <v>30</v>
      </c>
      <c r="R24" s="163">
        <v>0.9</v>
      </c>
      <c r="S24" s="185" t="s">
        <v>1668</v>
      </c>
      <c r="T24" s="163">
        <v>1</v>
      </c>
      <c r="U24" s="199"/>
      <c r="V24" s="199"/>
      <c r="W24" s="192"/>
      <c r="X24" s="186"/>
      <c r="Y24" s="186"/>
      <c r="Z24" s="191"/>
      <c r="AA24" s="191"/>
      <c r="AB24" s="192"/>
      <c r="AC24" s="186"/>
      <c r="AD24" s="186"/>
      <c r="AE24" s="191"/>
      <c r="AF24" s="191"/>
      <c r="AG24" s="192"/>
      <c r="AH24" s="193"/>
      <c r="AI24" s="186"/>
      <c r="AJ24" s="179">
        <v>68</v>
      </c>
      <c r="AK24" s="179">
        <v>68</v>
      </c>
      <c r="AL24" s="189">
        <f>AJ24/AK24</f>
        <v>1</v>
      </c>
      <c r="AM24" s="186" t="s">
        <v>3501</v>
      </c>
      <c r="AN24" s="194" t="s">
        <v>3476</v>
      </c>
      <c r="AO24" s="179">
        <v>88</v>
      </c>
      <c r="AP24" s="179">
        <v>90</v>
      </c>
      <c r="AQ24" s="189">
        <f>AO24/AP24</f>
        <v>0.97777777777777775</v>
      </c>
      <c r="AR24" s="193" t="s">
        <v>3502</v>
      </c>
      <c r="AS24" s="194" t="s">
        <v>3503</v>
      </c>
      <c r="AT24" s="179">
        <v>64</v>
      </c>
      <c r="AU24" s="179">
        <v>62</v>
      </c>
      <c r="AV24" s="189">
        <v>1.02</v>
      </c>
      <c r="AW24" s="193" t="s">
        <v>3504</v>
      </c>
      <c r="AX24" s="194" t="s">
        <v>3505</v>
      </c>
      <c r="AY24" s="179"/>
      <c r="AZ24" s="178"/>
      <c r="BA24" s="189"/>
      <c r="BB24" s="193"/>
      <c r="BC24" s="194"/>
      <c r="BD24" s="179"/>
      <c r="BE24" s="179"/>
      <c r="BF24" s="189"/>
      <c r="BG24" s="193"/>
      <c r="BH24" s="194"/>
      <c r="BI24" s="178"/>
      <c r="BJ24" s="179"/>
      <c r="BK24" s="189"/>
      <c r="BL24" s="193"/>
      <c r="BM24" s="194"/>
      <c r="BN24" s="179"/>
      <c r="BO24" s="179"/>
      <c r="BP24" s="189"/>
      <c r="BQ24" s="193"/>
      <c r="BR24" s="164"/>
      <c r="BS24" s="178"/>
      <c r="BT24" s="179"/>
      <c r="BU24" s="189"/>
      <c r="BV24" s="164"/>
      <c r="BW24" s="193"/>
      <c r="BX24" s="179"/>
      <c r="BY24" s="179"/>
      <c r="BZ24" s="189"/>
      <c r="CA24" s="193"/>
      <c r="CB24" s="193"/>
      <c r="CC24" s="196"/>
      <c r="CE24" s="263">
        <f>+AE24+Z24+AJ24+AO24+AT24+AY24+BD24+BI24+BN24+BS24+BX24</f>
        <v>220</v>
      </c>
      <c r="CF24" s="263">
        <f>+AF24+AA24+AK24+AP24+AU24+AZ24+BE24+BJ24+BO24+BT24+BY24</f>
        <v>220</v>
      </c>
      <c r="CG24" s="197">
        <f>+CE24/CF24</f>
        <v>1</v>
      </c>
      <c r="CH24" s="197">
        <f>+CG24</f>
        <v>1</v>
      </c>
      <c r="CI24" s="197">
        <f>+T24</f>
        <v>1</v>
      </c>
      <c r="CJ24" s="197">
        <f>+CH24/CI24</f>
        <v>1</v>
      </c>
      <c r="CK24" s="172"/>
    </row>
    <row r="25" spans="2:89" s="40" customFormat="1" ht="188.25" customHeight="1" x14ac:dyDescent="0.25">
      <c r="B25" s="153" t="s">
        <v>69</v>
      </c>
      <c r="C25" s="153" t="s">
        <v>1658</v>
      </c>
      <c r="D25" s="153" t="s">
        <v>1722</v>
      </c>
      <c r="E25" s="157" t="s">
        <v>1723</v>
      </c>
      <c r="F25" s="285" t="s">
        <v>1724</v>
      </c>
      <c r="G25" s="158" t="s">
        <v>1725</v>
      </c>
      <c r="H25" s="158" t="s">
        <v>1726</v>
      </c>
      <c r="I25" s="158" t="s">
        <v>1727</v>
      </c>
      <c r="J25" s="157" t="s">
        <v>1710</v>
      </c>
      <c r="K25" s="158" t="s">
        <v>1728</v>
      </c>
      <c r="L25" s="158" t="s">
        <v>1729</v>
      </c>
      <c r="M25" s="158" t="s">
        <v>1730</v>
      </c>
      <c r="N25" s="153" t="s">
        <v>1668</v>
      </c>
      <c r="O25" s="158" t="s">
        <v>1731</v>
      </c>
      <c r="P25" s="158" t="s">
        <v>1713</v>
      </c>
      <c r="Q25" s="159" t="s">
        <v>30</v>
      </c>
      <c r="R25" s="153" t="s">
        <v>1732</v>
      </c>
      <c r="S25" s="153" t="s">
        <v>1732</v>
      </c>
      <c r="T25" s="159">
        <v>1</v>
      </c>
      <c r="U25" s="162"/>
      <c r="V25" s="162"/>
      <c r="W25" s="163"/>
      <c r="X25" s="200" t="s">
        <v>1733</v>
      </c>
      <c r="Y25" s="200" t="s">
        <v>1671</v>
      </c>
      <c r="Z25" s="162"/>
      <c r="AA25" s="162"/>
      <c r="AB25" s="163"/>
      <c r="AC25" s="200" t="s">
        <v>1734</v>
      </c>
      <c r="AD25" s="201" t="s">
        <v>1671</v>
      </c>
      <c r="AE25" s="166"/>
      <c r="AF25" s="162"/>
      <c r="AG25" s="163"/>
      <c r="AH25" s="200" t="s">
        <v>1735</v>
      </c>
      <c r="AI25" s="201" t="s">
        <v>1736</v>
      </c>
      <c r="AJ25" s="162"/>
      <c r="AK25" s="162"/>
      <c r="AL25" s="163"/>
      <c r="AM25" s="200" t="s">
        <v>3506</v>
      </c>
      <c r="AN25" s="201" t="s">
        <v>3386</v>
      </c>
      <c r="AO25" s="166"/>
      <c r="AP25" s="162"/>
      <c r="AQ25" s="163"/>
      <c r="AR25" s="200" t="s">
        <v>3507</v>
      </c>
      <c r="AS25" s="201" t="s">
        <v>3388</v>
      </c>
      <c r="AT25" s="259">
        <v>6</v>
      </c>
      <c r="AU25" s="259">
        <v>6</v>
      </c>
      <c r="AV25" s="163">
        <f t="shared" si="7"/>
        <v>1</v>
      </c>
      <c r="AW25" s="201" t="s">
        <v>3508</v>
      </c>
      <c r="AX25" s="201" t="s">
        <v>3509</v>
      </c>
      <c r="AY25" s="166"/>
      <c r="AZ25" s="162"/>
      <c r="BA25" s="163"/>
      <c r="BB25" s="167"/>
      <c r="BC25" s="165"/>
      <c r="BD25" s="162"/>
      <c r="BE25" s="162"/>
      <c r="BF25" s="163"/>
      <c r="BG25" s="163"/>
      <c r="BH25" s="164"/>
      <c r="BI25" s="166"/>
      <c r="BJ25" s="162"/>
      <c r="BK25" s="163"/>
      <c r="BL25" s="167"/>
      <c r="BM25" s="165"/>
      <c r="BN25" s="162"/>
      <c r="BO25" s="162"/>
      <c r="BP25" s="163"/>
      <c r="BQ25" s="163"/>
      <c r="BR25" s="164"/>
      <c r="BS25" s="166"/>
      <c r="BT25" s="162"/>
      <c r="BU25" s="163"/>
      <c r="BV25" s="163"/>
      <c r="BW25" s="164"/>
      <c r="BX25" s="162"/>
      <c r="BY25" s="162"/>
      <c r="BZ25" s="163"/>
      <c r="CA25" s="163"/>
      <c r="CB25" s="164"/>
      <c r="CC25" s="168"/>
      <c r="CD25" s="169"/>
      <c r="CE25" s="263">
        <f t="shared" si="2"/>
        <v>6</v>
      </c>
      <c r="CF25" s="263">
        <f t="shared" si="2"/>
        <v>6</v>
      </c>
      <c r="CG25" s="197">
        <f t="shared" si="3"/>
        <v>1</v>
      </c>
      <c r="CH25" s="197">
        <f t="shared" si="4"/>
        <v>1</v>
      </c>
      <c r="CI25" s="197">
        <f t="shared" si="5"/>
        <v>1</v>
      </c>
      <c r="CJ25" s="197">
        <f t="shared" si="6"/>
        <v>1</v>
      </c>
      <c r="CK25" s="172"/>
    </row>
    <row r="26" spans="2:89" s="233" customFormat="1" ht="216" x14ac:dyDescent="0.25">
      <c r="B26" s="153" t="s">
        <v>1737</v>
      </c>
      <c r="C26" s="153" t="s">
        <v>1658</v>
      </c>
      <c r="D26" s="153" t="s">
        <v>65</v>
      </c>
      <c r="E26" s="157" t="s">
        <v>1738</v>
      </c>
      <c r="F26" s="285" t="s">
        <v>1739</v>
      </c>
      <c r="G26" s="262" t="s">
        <v>1740</v>
      </c>
      <c r="H26" s="262" t="s">
        <v>1741</v>
      </c>
      <c r="I26" s="262" t="s">
        <v>1742</v>
      </c>
      <c r="J26" s="157" t="s">
        <v>1664</v>
      </c>
      <c r="K26" s="158" t="s">
        <v>1743</v>
      </c>
      <c r="L26" s="158" t="s">
        <v>1744</v>
      </c>
      <c r="M26" s="158" t="s">
        <v>1745</v>
      </c>
      <c r="N26" s="153" t="s">
        <v>1668</v>
      </c>
      <c r="O26" s="158" t="s">
        <v>3510</v>
      </c>
      <c r="P26" s="157" t="s">
        <v>439</v>
      </c>
      <c r="Q26" s="202" t="s">
        <v>60</v>
      </c>
      <c r="R26" s="159">
        <v>0.93</v>
      </c>
      <c r="S26" s="153" t="s">
        <v>1668</v>
      </c>
      <c r="T26" s="159">
        <v>1</v>
      </c>
      <c r="U26" s="203"/>
      <c r="V26" s="203"/>
      <c r="W26" s="204"/>
      <c r="X26" s="186" t="s">
        <v>1746</v>
      </c>
      <c r="Y26" s="205" t="s">
        <v>1747</v>
      </c>
      <c r="Z26" s="179"/>
      <c r="AA26" s="179"/>
      <c r="AB26" s="189"/>
      <c r="AC26" s="193" t="s">
        <v>1748</v>
      </c>
      <c r="AD26" s="205" t="s">
        <v>1747</v>
      </c>
      <c r="AE26" s="179">
        <v>184</v>
      </c>
      <c r="AF26" s="179">
        <v>727</v>
      </c>
      <c r="AG26" s="189">
        <f>AE26/AF26</f>
        <v>0.25309491059147182</v>
      </c>
      <c r="AH26" s="186" t="s">
        <v>3511</v>
      </c>
      <c r="AI26" s="205" t="s">
        <v>1749</v>
      </c>
      <c r="AJ26" s="179"/>
      <c r="AK26" s="179"/>
      <c r="AL26" s="189"/>
      <c r="AM26" s="193" t="s">
        <v>1748</v>
      </c>
      <c r="AN26" s="206" t="s">
        <v>3512</v>
      </c>
      <c r="AO26" s="179"/>
      <c r="AP26" s="179"/>
      <c r="AQ26" s="189"/>
      <c r="AR26" s="193" t="s">
        <v>1748</v>
      </c>
      <c r="AS26" s="193" t="s">
        <v>3513</v>
      </c>
      <c r="AT26" s="179">
        <v>567</v>
      </c>
      <c r="AU26" s="179">
        <v>728</v>
      </c>
      <c r="AV26" s="189">
        <f t="shared" si="7"/>
        <v>0.77884615384615385</v>
      </c>
      <c r="AW26" s="193" t="s">
        <v>3514</v>
      </c>
      <c r="AX26" s="193" t="s">
        <v>3515</v>
      </c>
      <c r="AY26" s="179"/>
      <c r="AZ26" s="179"/>
      <c r="BA26" s="189"/>
      <c r="BB26" s="193"/>
      <c r="BC26" s="193"/>
      <c r="BD26" s="179"/>
      <c r="BE26" s="179"/>
      <c r="BF26" s="189"/>
      <c r="BG26" s="193"/>
      <c r="BH26" s="193"/>
      <c r="BI26" s="179"/>
      <c r="BJ26" s="179"/>
      <c r="BK26" s="189"/>
      <c r="BL26" s="193"/>
      <c r="BM26" s="193"/>
      <c r="BN26" s="179"/>
      <c r="BO26" s="179"/>
      <c r="BP26" s="189"/>
      <c r="BQ26" s="193"/>
      <c r="BR26" s="193"/>
      <c r="BS26" s="179"/>
      <c r="BT26" s="179"/>
      <c r="BU26" s="189"/>
      <c r="BV26" s="193"/>
      <c r="BW26" s="193"/>
      <c r="BX26" s="179"/>
      <c r="BY26" s="179"/>
      <c r="BZ26" s="189"/>
      <c r="CA26" s="189"/>
      <c r="CB26" s="193"/>
      <c r="CC26" s="207"/>
      <c r="CD26" s="40"/>
      <c r="CE26" s="263">
        <f t="shared" ref="CE26:CF26" si="17">AT26</f>
        <v>567</v>
      </c>
      <c r="CF26" s="263">
        <f t="shared" si="17"/>
        <v>728</v>
      </c>
      <c r="CG26" s="197">
        <f>+CE26/CF26</f>
        <v>0.77884615384615385</v>
      </c>
      <c r="CH26" s="197">
        <f>+CG26</f>
        <v>0.77884615384615385</v>
      </c>
      <c r="CI26" s="197">
        <f>+T26</f>
        <v>1</v>
      </c>
      <c r="CJ26" s="197">
        <f>+CH26/CI26</f>
        <v>0.77884615384615385</v>
      </c>
      <c r="CK26" s="208"/>
    </row>
    <row r="27" spans="2:89" s="40" customFormat="1" ht="252" x14ac:dyDescent="0.25">
      <c r="B27" s="153" t="s">
        <v>105</v>
      </c>
      <c r="C27" s="153" t="s">
        <v>1658</v>
      </c>
      <c r="D27" s="158" t="s">
        <v>65</v>
      </c>
      <c r="E27" s="157" t="s">
        <v>1764</v>
      </c>
      <c r="F27" s="285" t="s">
        <v>1765</v>
      </c>
      <c r="G27" s="154" t="s">
        <v>1766</v>
      </c>
      <c r="H27" s="154" t="s">
        <v>1767</v>
      </c>
      <c r="I27" s="154" t="s">
        <v>1768</v>
      </c>
      <c r="J27" s="185" t="s">
        <v>1710</v>
      </c>
      <c r="K27" s="154" t="s">
        <v>1769</v>
      </c>
      <c r="L27" s="154" t="s">
        <v>1770</v>
      </c>
      <c r="M27" s="154" t="s">
        <v>1771</v>
      </c>
      <c r="N27" s="153" t="s">
        <v>1668</v>
      </c>
      <c r="O27" s="154" t="s">
        <v>1772</v>
      </c>
      <c r="P27" s="157" t="s">
        <v>417</v>
      </c>
      <c r="Q27" s="276" t="s">
        <v>30</v>
      </c>
      <c r="R27" s="163">
        <v>0.8</v>
      </c>
      <c r="S27" s="185" t="s">
        <v>1668</v>
      </c>
      <c r="T27" s="213">
        <v>0.8</v>
      </c>
      <c r="U27" s="179">
        <v>30</v>
      </c>
      <c r="V27" s="179">
        <v>38</v>
      </c>
      <c r="W27" s="189">
        <f>+U27/V27</f>
        <v>0.78947368421052633</v>
      </c>
      <c r="X27" s="186" t="s">
        <v>1773</v>
      </c>
      <c r="Y27" s="186" t="s">
        <v>1774</v>
      </c>
      <c r="Z27" s="179">
        <v>27</v>
      </c>
      <c r="AA27" s="179">
        <v>34</v>
      </c>
      <c r="AB27" s="189">
        <f t="shared" ref="AB27:AB29" si="18">+Z27/AA27</f>
        <v>0.79411764705882348</v>
      </c>
      <c r="AC27" s="186" t="s">
        <v>1775</v>
      </c>
      <c r="AD27" s="186" t="s">
        <v>1774</v>
      </c>
      <c r="AE27" s="179">
        <v>70</v>
      </c>
      <c r="AF27" s="179">
        <v>91</v>
      </c>
      <c r="AG27" s="189">
        <f t="shared" ref="AG27:AG28" si="19">+AE27/AF27</f>
        <v>0.76923076923076927</v>
      </c>
      <c r="AH27" s="214" t="s">
        <v>1776</v>
      </c>
      <c r="AI27" s="186" t="s">
        <v>1777</v>
      </c>
      <c r="AJ27" s="179">
        <v>109</v>
      </c>
      <c r="AK27" s="179">
        <v>131</v>
      </c>
      <c r="AL27" s="189">
        <f t="shared" ref="AL27:AL28" si="20">+AJ27/AK27</f>
        <v>0.83206106870229013</v>
      </c>
      <c r="AM27" s="214" t="s">
        <v>3516</v>
      </c>
      <c r="AN27" s="222" t="s">
        <v>3517</v>
      </c>
      <c r="AO27" s="179">
        <v>89</v>
      </c>
      <c r="AP27" s="179">
        <v>131</v>
      </c>
      <c r="AQ27" s="189">
        <f t="shared" ref="AQ27:AQ28" si="21">+AO27/AP27</f>
        <v>0.67938931297709926</v>
      </c>
      <c r="AR27" s="214" t="s">
        <v>3518</v>
      </c>
      <c r="AS27" s="222" t="s">
        <v>3519</v>
      </c>
      <c r="AT27" s="179">
        <v>48</v>
      </c>
      <c r="AU27" s="179">
        <v>72</v>
      </c>
      <c r="AV27" s="189">
        <f>AT27/AU27</f>
        <v>0.66666666666666663</v>
      </c>
      <c r="AW27" s="194" t="s">
        <v>3520</v>
      </c>
      <c r="AX27" s="222" t="s">
        <v>3521</v>
      </c>
      <c r="AY27" s="179"/>
      <c r="AZ27" s="179"/>
      <c r="BA27" s="189"/>
      <c r="BB27" s="215"/>
      <c r="BC27" s="186"/>
      <c r="BD27" s="179"/>
      <c r="BE27" s="179"/>
      <c r="BF27" s="189"/>
      <c r="BG27" s="189"/>
      <c r="BH27" s="193"/>
      <c r="BI27" s="178"/>
      <c r="BJ27" s="179"/>
      <c r="BK27" s="189"/>
      <c r="BL27" s="215"/>
      <c r="BM27" s="186"/>
      <c r="BN27" s="179"/>
      <c r="BO27" s="179"/>
      <c r="BP27" s="189"/>
      <c r="BQ27" s="189"/>
      <c r="BR27" s="193"/>
      <c r="BS27" s="178"/>
      <c r="BT27" s="179"/>
      <c r="BU27" s="189"/>
      <c r="BV27" s="189"/>
      <c r="BW27" s="193"/>
      <c r="BX27" s="179"/>
      <c r="BY27" s="179"/>
      <c r="BZ27" s="189"/>
      <c r="CA27" s="189"/>
      <c r="CB27" s="193"/>
      <c r="CC27" s="207"/>
      <c r="CE27" s="263">
        <f t="shared" si="2"/>
        <v>373</v>
      </c>
      <c r="CF27" s="263">
        <f t="shared" si="2"/>
        <v>497</v>
      </c>
      <c r="CG27" s="197">
        <f t="shared" si="3"/>
        <v>0.75050301810865194</v>
      </c>
      <c r="CH27" s="197">
        <f t="shared" si="4"/>
        <v>0.75050301810865194</v>
      </c>
      <c r="CI27" s="197">
        <f t="shared" si="5"/>
        <v>0.8</v>
      </c>
      <c r="CJ27" s="197">
        <f t="shared" si="6"/>
        <v>0.93812877263581484</v>
      </c>
      <c r="CK27" s="172"/>
    </row>
    <row r="28" spans="2:89" s="40" customFormat="1" ht="219" customHeight="1" x14ac:dyDescent="0.25">
      <c r="B28" s="153" t="s">
        <v>105</v>
      </c>
      <c r="C28" s="153" t="s">
        <v>1658</v>
      </c>
      <c r="D28" s="158" t="s">
        <v>65</v>
      </c>
      <c r="E28" s="157" t="s">
        <v>1778</v>
      </c>
      <c r="F28" s="285" t="s">
        <v>1765</v>
      </c>
      <c r="G28" s="154" t="s">
        <v>1779</v>
      </c>
      <c r="H28" s="154" t="s">
        <v>1780</v>
      </c>
      <c r="I28" s="154" t="s">
        <v>1781</v>
      </c>
      <c r="J28" s="185" t="s">
        <v>1710</v>
      </c>
      <c r="K28" s="154" t="s">
        <v>1782</v>
      </c>
      <c r="L28" s="154" t="s">
        <v>1783</v>
      </c>
      <c r="M28" s="154" t="s">
        <v>1784</v>
      </c>
      <c r="N28" s="153" t="s">
        <v>1668</v>
      </c>
      <c r="O28" s="154" t="s">
        <v>1785</v>
      </c>
      <c r="P28" s="157" t="s">
        <v>417</v>
      </c>
      <c r="Q28" s="276" t="s">
        <v>30</v>
      </c>
      <c r="R28" s="163">
        <v>0.95</v>
      </c>
      <c r="S28" s="185" t="s">
        <v>1668</v>
      </c>
      <c r="T28" s="213">
        <v>0.95</v>
      </c>
      <c r="U28" s="179">
        <v>228</v>
      </c>
      <c r="V28" s="179">
        <v>243</v>
      </c>
      <c r="W28" s="189">
        <f>+U28/V28</f>
        <v>0.93827160493827155</v>
      </c>
      <c r="X28" s="193" t="s">
        <v>1786</v>
      </c>
      <c r="Y28" s="222" t="s">
        <v>1774</v>
      </c>
      <c r="Z28" s="179">
        <v>343</v>
      </c>
      <c r="AA28" s="179">
        <v>357</v>
      </c>
      <c r="AB28" s="189">
        <f t="shared" si="18"/>
        <v>0.96078431372549022</v>
      </c>
      <c r="AC28" s="193" t="s">
        <v>1787</v>
      </c>
      <c r="AD28" s="222" t="s">
        <v>1774</v>
      </c>
      <c r="AE28" s="179">
        <v>92</v>
      </c>
      <c r="AF28" s="179">
        <v>104</v>
      </c>
      <c r="AG28" s="189">
        <f t="shared" si="19"/>
        <v>0.88461538461538458</v>
      </c>
      <c r="AH28" s="193" t="s">
        <v>1788</v>
      </c>
      <c r="AI28" s="222" t="s">
        <v>1777</v>
      </c>
      <c r="AJ28" s="179">
        <v>89</v>
      </c>
      <c r="AK28" s="179">
        <v>92</v>
      </c>
      <c r="AL28" s="189">
        <f t="shared" si="20"/>
        <v>0.96739130434782605</v>
      </c>
      <c r="AM28" s="193" t="s">
        <v>3522</v>
      </c>
      <c r="AN28" s="222" t="s">
        <v>3517</v>
      </c>
      <c r="AO28" s="179">
        <v>42</v>
      </c>
      <c r="AP28" s="179">
        <v>44</v>
      </c>
      <c r="AQ28" s="189">
        <f t="shared" si="21"/>
        <v>0.95454545454545459</v>
      </c>
      <c r="AR28" s="193" t="s">
        <v>3523</v>
      </c>
      <c r="AS28" s="222" t="s">
        <v>3519</v>
      </c>
      <c r="AT28" s="179">
        <v>93</v>
      </c>
      <c r="AU28" s="179">
        <v>96</v>
      </c>
      <c r="AV28" s="189">
        <v>0.97</v>
      </c>
      <c r="AW28" s="193" t="s">
        <v>3524</v>
      </c>
      <c r="AX28" s="222" t="s">
        <v>3525</v>
      </c>
      <c r="AY28" s="179"/>
      <c r="AZ28" s="179"/>
      <c r="BA28" s="189"/>
      <c r="BB28" s="215"/>
      <c r="BC28" s="186"/>
      <c r="BD28" s="179"/>
      <c r="BE28" s="179"/>
      <c r="BF28" s="189"/>
      <c r="BG28" s="189"/>
      <c r="BH28" s="193"/>
      <c r="BI28" s="178"/>
      <c r="BJ28" s="179"/>
      <c r="BK28" s="189"/>
      <c r="BL28" s="215"/>
      <c r="BM28" s="186"/>
      <c r="BN28" s="179"/>
      <c r="BO28" s="179"/>
      <c r="BP28" s="189"/>
      <c r="BQ28" s="189"/>
      <c r="BR28" s="193"/>
      <c r="BS28" s="178"/>
      <c r="BT28" s="179"/>
      <c r="BU28" s="189"/>
      <c r="BV28" s="189"/>
      <c r="BW28" s="193"/>
      <c r="BX28" s="179"/>
      <c r="BY28" s="179"/>
      <c r="BZ28" s="189"/>
      <c r="CA28" s="189"/>
      <c r="CB28" s="193"/>
      <c r="CC28" s="207"/>
      <c r="CE28" s="263">
        <f t="shared" si="2"/>
        <v>887</v>
      </c>
      <c r="CF28" s="263">
        <f t="shared" si="2"/>
        <v>936</v>
      </c>
      <c r="CG28" s="197">
        <f t="shared" si="3"/>
        <v>0.94764957264957261</v>
      </c>
      <c r="CH28" s="197">
        <f t="shared" si="4"/>
        <v>0.94764957264957261</v>
      </c>
      <c r="CI28" s="197">
        <f t="shared" si="5"/>
        <v>0.95</v>
      </c>
      <c r="CJ28" s="197">
        <f t="shared" si="6"/>
        <v>0.99752586594691861</v>
      </c>
      <c r="CK28" s="172"/>
    </row>
    <row r="29" spans="2:89" s="40" customFormat="1" ht="244.5" customHeight="1" x14ac:dyDescent="0.25">
      <c r="B29" s="153" t="s">
        <v>105</v>
      </c>
      <c r="C29" s="153" t="s">
        <v>1658</v>
      </c>
      <c r="D29" s="158" t="s">
        <v>65</v>
      </c>
      <c r="E29" s="157" t="s">
        <v>1789</v>
      </c>
      <c r="F29" s="285" t="s">
        <v>1765</v>
      </c>
      <c r="G29" s="154" t="s">
        <v>1790</v>
      </c>
      <c r="H29" s="154" t="s">
        <v>1791</v>
      </c>
      <c r="I29" s="154" t="s">
        <v>1792</v>
      </c>
      <c r="J29" s="155" t="s">
        <v>1710</v>
      </c>
      <c r="K29" s="154" t="s">
        <v>1793</v>
      </c>
      <c r="L29" s="154" t="s">
        <v>1794</v>
      </c>
      <c r="M29" s="154" t="s">
        <v>1795</v>
      </c>
      <c r="N29" s="153" t="s">
        <v>1668</v>
      </c>
      <c r="O29" s="154" t="s">
        <v>1796</v>
      </c>
      <c r="P29" s="157" t="s">
        <v>417</v>
      </c>
      <c r="Q29" s="276" t="s">
        <v>30</v>
      </c>
      <c r="R29" s="163">
        <v>0.7</v>
      </c>
      <c r="S29" s="185" t="s">
        <v>1668</v>
      </c>
      <c r="T29" s="213">
        <v>0.7</v>
      </c>
      <c r="U29" s="179">
        <v>1551</v>
      </c>
      <c r="V29" s="179">
        <v>2595</v>
      </c>
      <c r="W29" s="189">
        <f>+U29/V29</f>
        <v>0.59768786127167628</v>
      </c>
      <c r="X29" s="216" t="s">
        <v>1797</v>
      </c>
      <c r="Y29" s="222" t="s">
        <v>1774</v>
      </c>
      <c r="Z29" s="179">
        <v>326</v>
      </c>
      <c r="AA29" s="179">
        <v>1044</v>
      </c>
      <c r="AB29" s="189">
        <f t="shared" si="18"/>
        <v>0.31226053639846746</v>
      </c>
      <c r="AC29" s="193" t="s">
        <v>1798</v>
      </c>
      <c r="AD29" s="222" t="s">
        <v>1799</v>
      </c>
      <c r="AE29" s="179">
        <v>0</v>
      </c>
      <c r="AF29" s="179">
        <v>0</v>
      </c>
      <c r="AG29" s="189">
        <v>1</v>
      </c>
      <c r="AH29" s="193" t="s">
        <v>1800</v>
      </c>
      <c r="AI29" s="222" t="s">
        <v>1801</v>
      </c>
      <c r="AJ29" s="179">
        <v>0</v>
      </c>
      <c r="AK29" s="179">
        <v>0</v>
      </c>
      <c r="AL29" s="189">
        <v>1</v>
      </c>
      <c r="AM29" s="193" t="s">
        <v>3526</v>
      </c>
      <c r="AN29" s="222" t="s">
        <v>3527</v>
      </c>
      <c r="AO29" s="179">
        <v>0</v>
      </c>
      <c r="AP29" s="179">
        <v>0</v>
      </c>
      <c r="AQ29" s="189">
        <v>1</v>
      </c>
      <c r="AR29" s="193" t="s">
        <v>3528</v>
      </c>
      <c r="AS29" s="222" t="s">
        <v>3529</v>
      </c>
      <c r="AT29" s="162">
        <v>0</v>
      </c>
      <c r="AU29" s="162">
        <v>1461</v>
      </c>
      <c r="AV29" s="163">
        <f>AT29/AU29</f>
        <v>0</v>
      </c>
      <c r="AW29" s="187" t="s">
        <v>3530</v>
      </c>
      <c r="AX29" s="222" t="s">
        <v>3531</v>
      </c>
      <c r="AY29" s="179"/>
      <c r="AZ29" s="179"/>
      <c r="BA29" s="189"/>
      <c r="BB29" s="215"/>
      <c r="BC29" s="186"/>
      <c r="BD29" s="179"/>
      <c r="BE29" s="179"/>
      <c r="BF29" s="189"/>
      <c r="BG29" s="189"/>
      <c r="BH29" s="193"/>
      <c r="BI29" s="178"/>
      <c r="BJ29" s="179"/>
      <c r="BK29" s="189"/>
      <c r="BL29" s="215"/>
      <c r="BM29" s="186"/>
      <c r="BN29" s="179"/>
      <c r="BO29" s="179"/>
      <c r="BP29" s="189"/>
      <c r="BQ29" s="189"/>
      <c r="BR29" s="193"/>
      <c r="BS29" s="178"/>
      <c r="BT29" s="179"/>
      <c r="BU29" s="189"/>
      <c r="BV29" s="189"/>
      <c r="BW29" s="193"/>
      <c r="BX29" s="179"/>
      <c r="BY29" s="179"/>
      <c r="BZ29" s="189"/>
      <c r="CA29" s="189"/>
      <c r="CB29" s="193"/>
      <c r="CC29" s="207"/>
      <c r="CE29" s="263">
        <f t="shared" si="2"/>
        <v>1877</v>
      </c>
      <c r="CF29" s="263">
        <f t="shared" si="2"/>
        <v>5100</v>
      </c>
      <c r="CG29" s="197">
        <f t="shared" si="3"/>
        <v>0.36803921568627451</v>
      </c>
      <c r="CH29" s="197">
        <f t="shared" si="4"/>
        <v>0.36803921568627451</v>
      </c>
      <c r="CI29" s="197">
        <f t="shared" si="5"/>
        <v>0.7</v>
      </c>
      <c r="CJ29" s="197">
        <f t="shared" si="6"/>
        <v>0.52577030812324932</v>
      </c>
      <c r="CK29" s="172"/>
    </row>
    <row r="30" spans="2:89" s="233" customFormat="1" ht="265.5" customHeight="1" x14ac:dyDescent="0.25">
      <c r="B30" s="185" t="s">
        <v>105</v>
      </c>
      <c r="C30" s="185" t="s">
        <v>1658</v>
      </c>
      <c r="D30" s="185" t="s">
        <v>65</v>
      </c>
      <c r="E30" s="155" t="s">
        <v>3532</v>
      </c>
      <c r="F30" s="156" t="s">
        <v>3533</v>
      </c>
      <c r="G30" s="154" t="s">
        <v>3534</v>
      </c>
      <c r="H30" s="154" t="s">
        <v>3535</v>
      </c>
      <c r="I30" s="154" t="s">
        <v>3536</v>
      </c>
      <c r="J30" s="185" t="s">
        <v>1710</v>
      </c>
      <c r="K30" s="154" t="s">
        <v>3537</v>
      </c>
      <c r="L30" s="154" t="s">
        <v>3538</v>
      </c>
      <c r="M30" s="154" t="s">
        <v>3539</v>
      </c>
      <c r="N30" s="185" t="s">
        <v>1668</v>
      </c>
      <c r="O30" s="154" t="s">
        <v>3540</v>
      </c>
      <c r="P30" s="155" t="s">
        <v>439</v>
      </c>
      <c r="Q30" s="276" t="s">
        <v>30</v>
      </c>
      <c r="R30" s="189" t="s">
        <v>1732</v>
      </c>
      <c r="S30" s="189" t="s">
        <v>1732</v>
      </c>
      <c r="T30" s="213">
        <v>0.8</v>
      </c>
      <c r="U30" s="179"/>
      <c r="V30" s="179"/>
      <c r="W30" s="189"/>
      <c r="X30" s="215"/>
      <c r="Y30" s="186"/>
      <c r="Z30" s="179"/>
      <c r="AA30" s="179"/>
      <c r="AB30" s="189"/>
      <c r="AC30" s="189"/>
      <c r="AD30" s="193"/>
      <c r="AE30" s="178"/>
      <c r="AF30" s="179"/>
      <c r="AG30" s="189"/>
      <c r="AH30" s="215"/>
      <c r="AI30" s="186"/>
      <c r="AJ30" s="179"/>
      <c r="AK30" s="179"/>
      <c r="AL30" s="189"/>
      <c r="AM30" s="193" t="s">
        <v>3541</v>
      </c>
      <c r="AN30" s="222" t="s">
        <v>3542</v>
      </c>
      <c r="AO30" s="179"/>
      <c r="AP30" s="179"/>
      <c r="AQ30" s="189"/>
      <c r="AR30" s="193" t="s">
        <v>3541</v>
      </c>
      <c r="AS30" s="222" t="s">
        <v>3543</v>
      </c>
      <c r="AT30" s="179">
        <v>4</v>
      </c>
      <c r="AU30" s="179">
        <v>4</v>
      </c>
      <c r="AV30" s="189">
        <f>AT30/AU30</f>
        <v>1</v>
      </c>
      <c r="AW30" s="193" t="s">
        <v>3544</v>
      </c>
      <c r="AX30" s="222" t="s">
        <v>3545</v>
      </c>
      <c r="AY30" s="179"/>
      <c r="AZ30" s="179"/>
      <c r="BA30" s="189"/>
      <c r="BB30" s="215"/>
      <c r="BC30" s="186"/>
      <c r="BD30" s="179"/>
      <c r="BE30" s="179"/>
      <c r="BF30" s="189"/>
      <c r="BG30" s="189"/>
      <c r="BH30" s="193"/>
      <c r="BI30" s="178"/>
      <c r="BJ30" s="179"/>
      <c r="BK30" s="189"/>
      <c r="BL30" s="215"/>
      <c r="BM30" s="186"/>
      <c r="BN30" s="179"/>
      <c r="BO30" s="179"/>
      <c r="BP30" s="189"/>
      <c r="BQ30" s="189"/>
      <c r="BR30" s="193"/>
      <c r="BS30" s="178"/>
      <c r="BT30" s="179"/>
      <c r="BU30" s="189"/>
      <c r="BV30" s="189"/>
      <c r="BW30" s="193"/>
      <c r="BX30" s="179"/>
      <c r="BY30" s="179"/>
      <c r="BZ30" s="189"/>
      <c r="CA30" s="189"/>
      <c r="CB30" s="193"/>
      <c r="CC30" s="207"/>
      <c r="CE30" s="263">
        <f t="shared" si="2"/>
        <v>4</v>
      </c>
      <c r="CF30" s="263">
        <f t="shared" si="2"/>
        <v>4</v>
      </c>
      <c r="CG30" s="197">
        <f t="shared" si="3"/>
        <v>1</v>
      </c>
      <c r="CH30" s="197">
        <f t="shared" si="4"/>
        <v>1</v>
      </c>
      <c r="CI30" s="197">
        <f t="shared" si="5"/>
        <v>0.8</v>
      </c>
      <c r="CJ30" s="197">
        <f t="shared" si="6"/>
        <v>1.25</v>
      </c>
      <c r="CK30" s="208"/>
    </row>
    <row r="31" spans="2:89" s="233" customFormat="1" ht="264.75" customHeight="1" x14ac:dyDescent="0.25">
      <c r="B31" s="185" t="s">
        <v>105</v>
      </c>
      <c r="C31" s="185" t="s">
        <v>1658</v>
      </c>
      <c r="D31" s="185" t="s">
        <v>65</v>
      </c>
      <c r="E31" s="155" t="s">
        <v>3546</v>
      </c>
      <c r="F31" s="156" t="s">
        <v>3533</v>
      </c>
      <c r="G31" s="154" t="s">
        <v>3547</v>
      </c>
      <c r="H31" s="154" t="s">
        <v>3548</v>
      </c>
      <c r="I31" s="154" t="s">
        <v>3549</v>
      </c>
      <c r="J31" s="185" t="s">
        <v>1710</v>
      </c>
      <c r="K31" s="154" t="s">
        <v>3550</v>
      </c>
      <c r="L31" s="154" t="s">
        <v>3551</v>
      </c>
      <c r="M31" s="154" t="s">
        <v>3552</v>
      </c>
      <c r="N31" s="185" t="s">
        <v>1668</v>
      </c>
      <c r="O31" s="154" t="s">
        <v>3553</v>
      </c>
      <c r="P31" s="155" t="s">
        <v>439</v>
      </c>
      <c r="Q31" s="276" t="s">
        <v>30</v>
      </c>
      <c r="R31" s="189" t="s">
        <v>1732</v>
      </c>
      <c r="S31" s="189" t="s">
        <v>1732</v>
      </c>
      <c r="T31" s="213">
        <v>0.8</v>
      </c>
      <c r="U31" s="179"/>
      <c r="V31" s="179"/>
      <c r="W31" s="189"/>
      <c r="X31" s="215"/>
      <c r="Y31" s="186"/>
      <c r="Z31" s="179"/>
      <c r="AA31" s="179"/>
      <c r="AB31" s="189"/>
      <c r="AC31" s="189"/>
      <c r="AD31" s="193"/>
      <c r="AE31" s="178"/>
      <c r="AF31" s="179"/>
      <c r="AG31" s="189"/>
      <c r="AH31" s="215"/>
      <c r="AI31" s="186"/>
      <c r="AJ31" s="179"/>
      <c r="AK31" s="179"/>
      <c r="AL31" s="189"/>
      <c r="AM31" s="193" t="s">
        <v>3554</v>
      </c>
      <c r="AN31" s="222" t="s">
        <v>3542</v>
      </c>
      <c r="AO31" s="179"/>
      <c r="AP31" s="179"/>
      <c r="AQ31" s="189"/>
      <c r="AR31" s="193" t="s">
        <v>3554</v>
      </c>
      <c r="AS31" s="222" t="s">
        <v>3555</v>
      </c>
      <c r="AT31" s="179">
        <v>8</v>
      </c>
      <c r="AU31" s="179">
        <v>21</v>
      </c>
      <c r="AV31" s="189">
        <v>0.38</v>
      </c>
      <c r="AW31" s="193" t="s">
        <v>3556</v>
      </c>
      <c r="AX31" s="222" t="s">
        <v>3557</v>
      </c>
      <c r="AY31" s="179"/>
      <c r="AZ31" s="179"/>
      <c r="BA31" s="189"/>
      <c r="BB31" s="215"/>
      <c r="BC31" s="186"/>
      <c r="BD31" s="179"/>
      <c r="BE31" s="179"/>
      <c r="BF31" s="189"/>
      <c r="BG31" s="189"/>
      <c r="BH31" s="193"/>
      <c r="BI31" s="178"/>
      <c r="BJ31" s="179"/>
      <c r="BK31" s="189"/>
      <c r="BL31" s="215"/>
      <c r="BM31" s="186"/>
      <c r="BN31" s="179"/>
      <c r="BO31" s="179"/>
      <c r="BP31" s="189"/>
      <c r="BQ31" s="189"/>
      <c r="BR31" s="193"/>
      <c r="BS31" s="178"/>
      <c r="BT31" s="179"/>
      <c r="BU31" s="189"/>
      <c r="BV31" s="189"/>
      <c r="BW31" s="193"/>
      <c r="BX31" s="179"/>
      <c r="BY31" s="179"/>
      <c r="BZ31" s="189"/>
      <c r="CA31" s="189"/>
      <c r="CB31" s="193"/>
      <c r="CC31" s="207"/>
      <c r="CE31" s="263">
        <f t="shared" si="2"/>
        <v>8</v>
      </c>
      <c r="CF31" s="263">
        <f t="shared" si="2"/>
        <v>21</v>
      </c>
      <c r="CG31" s="197">
        <f t="shared" si="3"/>
        <v>0.38095238095238093</v>
      </c>
      <c r="CH31" s="197">
        <f t="shared" si="4"/>
        <v>0.38095238095238093</v>
      </c>
      <c r="CI31" s="197">
        <f t="shared" si="5"/>
        <v>0.8</v>
      </c>
      <c r="CJ31" s="197">
        <f t="shared" si="6"/>
        <v>0.47619047619047616</v>
      </c>
      <c r="CK31" s="208"/>
    </row>
    <row r="32" spans="2:89" s="40" customFormat="1" ht="216" x14ac:dyDescent="0.25">
      <c r="B32" s="153" t="s">
        <v>116</v>
      </c>
      <c r="C32" s="153" t="s">
        <v>41</v>
      </c>
      <c r="D32" s="158" t="s">
        <v>78</v>
      </c>
      <c r="E32" s="174" t="s">
        <v>1802</v>
      </c>
      <c r="F32" s="285" t="s">
        <v>1803</v>
      </c>
      <c r="G32" s="228" t="s">
        <v>1804</v>
      </c>
      <c r="H32" s="173" t="s">
        <v>1805</v>
      </c>
      <c r="I32" s="184" t="s">
        <v>1806</v>
      </c>
      <c r="J32" s="157" t="s">
        <v>1664</v>
      </c>
      <c r="K32" s="173" t="s">
        <v>1807</v>
      </c>
      <c r="L32" s="217" t="s">
        <v>1808</v>
      </c>
      <c r="M32" s="217" t="s">
        <v>3558</v>
      </c>
      <c r="N32" s="153" t="s">
        <v>1668</v>
      </c>
      <c r="O32" s="217" t="s">
        <v>1809</v>
      </c>
      <c r="P32" s="157" t="s">
        <v>1713</v>
      </c>
      <c r="Q32" s="202" t="s">
        <v>30</v>
      </c>
      <c r="R32" s="218">
        <v>0.86</v>
      </c>
      <c r="S32" s="153" t="s">
        <v>1668</v>
      </c>
      <c r="T32" s="159">
        <v>1</v>
      </c>
      <c r="U32" s="179"/>
      <c r="V32" s="179"/>
      <c r="W32" s="189"/>
      <c r="X32" s="219" t="s">
        <v>1810</v>
      </c>
      <c r="Y32" s="220" t="s">
        <v>1811</v>
      </c>
      <c r="Z32" s="162"/>
      <c r="AA32" s="162"/>
      <c r="AB32" s="163"/>
      <c r="AC32" s="219" t="s">
        <v>1812</v>
      </c>
      <c r="AD32" s="221" t="s">
        <v>1811</v>
      </c>
      <c r="AE32" s="178"/>
      <c r="AF32" s="179"/>
      <c r="AG32" s="189"/>
      <c r="AH32" s="222" t="s">
        <v>3559</v>
      </c>
      <c r="AI32" s="221" t="s">
        <v>1813</v>
      </c>
      <c r="AJ32" s="179"/>
      <c r="AK32" s="179"/>
      <c r="AL32" s="189"/>
      <c r="AM32" s="219" t="s">
        <v>3560</v>
      </c>
      <c r="AN32" s="221" t="s">
        <v>3561</v>
      </c>
      <c r="AO32" s="178"/>
      <c r="AP32" s="179"/>
      <c r="AQ32" s="189"/>
      <c r="AR32" s="219" t="s">
        <v>3562</v>
      </c>
      <c r="AS32" s="221" t="s">
        <v>3563</v>
      </c>
      <c r="AT32" s="179">
        <v>0</v>
      </c>
      <c r="AU32" s="179">
        <v>1</v>
      </c>
      <c r="AV32" s="189">
        <f>+AT32/AU32</f>
        <v>0</v>
      </c>
      <c r="AW32" s="219" t="s">
        <v>3564</v>
      </c>
      <c r="AX32" s="273" t="s">
        <v>3565</v>
      </c>
      <c r="AY32" s="178"/>
      <c r="AZ32" s="179"/>
      <c r="BA32" s="189"/>
      <c r="BB32" s="222"/>
      <c r="BC32" s="222"/>
      <c r="BD32" s="179"/>
      <c r="BE32" s="179"/>
      <c r="BF32" s="189"/>
      <c r="BG32" s="223"/>
      <c r="BH32" s="223"/>
      <c r="BI32" s="178"/>
      <c r="BJ32" s="179"/>
      <c r="BK32" s="189"/>
      <c r="BL32" s="222"/>
      <c r="BM32" s="222"/>
      <c r="BN32" s="179"/>
      <c r="BO32" s="179"/>
      <c r="BP32" s="189"/>
      <c r="BQ32" s="223"/>
      <c r="BR32" s="223"/>
      <c r="BS32" s="178"/>
      <c r="BT32" s="179"/>
      <c r="BU32" s="189"/>
      <c r="BV32" s="223"/>
      <c r="BW32" s="223"/>
      <c r="BX32" s="179"/>
      <c r="BY32" s="179"/>
      <c r="BZ32" s="189"/>
      <c r="CA32" s="223"/>
      <c r="CB32" s="223"/>
      <c r="CC32" s="225"/>
      <c r="CE32" s="263">
        <f t="shared" ref="CE32:CF34" si="22">+U32+Z32+AE32+AJ32+AO32+AT32+AY32+BD32+BI32+BN32+BS32+BX32</f>
        <v>0</v>
      </c>
      <c r="CF32" s="263">
        <f t="shared" si="22"/>
        <v>1</v>
      </c>
      <c r="CG32" s="197">
        <f>+CE32/CF32</f>
        <v>0</v>
      </c>
      <c r="CH32" s="197">
        <f>+CG32</f>
        <v>0</v>
      </c>
      <c r="CI32" s="197">
        <f>+T32</f>
        <v>1</v>
      </c>
      <c r="CJ32" s="197">
        <f>+CH32/CI32</f>
        <v>0</v>
      </c>
      <c r="CK32" s="172"/>
    </row>
    <row r="33" spans="1:89" s="40" customFormat="1" ht="208.5" customHeight="1" x14ac:dyDescent="0.25">
      <c r="B33" s="153" t="s">
        <v>116</v>
      </c>
      <c r="C33" s="153" t="s">
        <v>41</v>
      </c>
      <c r="D33" s="158" t="s">
        <v>78</v>
      </c>
      <c r="E33" s="620" t="s">
        <v>1814</v>
      </c>
      <c r="F33" s="285" t="s">
        <v>1803</v>
      </c>
      <c r="G33" s="184" t="s">
        <v>1815</v>
      </c>
      <c r="H33" s="184" t="s">
        <v>1816</v>
      </c>
      <c r="I33" s="621" t="s">
        <v>1817</v>
      </c>
      <c r="J33" s="157" t="s">
        <v>1664</v>
      </c>
      <c r="K33" s="228" t="s">
        <v>1818</v>
      </c>
      <c r="L33" s="173" t="s">
        <v>1819</v>
      </c>
      <c r="M33" s="173" t="s">
        <v>1820</v>
      </c>
      <c r="N33" s="153" t="s">
        <v>1668</v>
      </c>
      <c r="O33" s="173" t="s">
        <v>1819</v>
      </c>
      <c r="P33" s="157" t="s">
        <v>422</v>
      </c>
      <c r="Q33" s="202" t="s">
        <v>30</v>
      </c>
      <c r="R33" s="218">
        <v>0.61699999999999999</v>
      </c>
      <c r="S33" s="153" t="s">
        <v>1668</v>
      </c>
      <c r="T33" s="159">
        <v>0.6</v>
      </c>
      <c r="U33" s="179"/>
      <c r="V33" s="179"/>
      <c r="W33" s="189"/>
      <c r="X33" s="219" t="s">
        <v>3566</v>
      </c>
      <c r="Y33" s="220" t="s">
        <v>1811</v>
      </c>
      <c r="Z33" s="162"/>
      <c r="AA33" s="162"/>
      <c r="AB33" s="163"/>
      <c r="AC33" s="219" t="s">
        <v>3567</v>
      </c>
      <c r="AD33" s="221" t="s">
        <v>1811</v>
      </c>
      <c r="AE33" s="178"/>
      <c r="AF33" s="179"/>
      <c r="AG33" s="189"/>
      <c r="AH33" s="222" t="s">
        <v>3568</v>
      </c>
      <c r="AI33" s="221" t="s">
        <v>1813</v>
      </c>
      <c r="AJ33" s="179"/>
      <c r="AK33" s="179"/>
      <c r="AL33" s="189"/>
      <c r="AM33" s="222" t="s">
        <v>3569</v>
      </c>
      <c r="AN33" s="221" t="s">
        <v>3570</v>
      </c>
      <c r="AO33" s="178"/>
      <c r="AP33" s="179"/>
      <c r="AQ33" s="189"/>
      <c r="AR33" s="222" t="s">
        <v>3571</v>
      </c>
      <c r="AS33" s="221" t="s">
        <v>3563</v>
      </c>
      <c r="AT33" s="179"/>
      <c r="AU33" s="179"/>
      <c r="AV33" s="189"/>
      <c r="AW33" s="222" t="s">
        <v>3572</v>
      </c>
      <c r="AX33" s="221" t="s">
        <v>3573</v>
      </c>
      <c r="AY33" s="178"/>
      <c r="AZ33" s="179"/>
      <c r="BA33" s="189"/>
      <c r="BB33" s="223"/>
      <c r="BC33" s="223"/>
      <c r="BD33" s="179"/>
      <c r="BE33" s="179"/>
      <c r="BF33" s="189"/>
      <c r="BG33" s="223"/>
      <c r="BH33" s="223"/>
      <c r="BI33" s="178"/>
      <c r="BJ33" s="179"/>
      <c r="BK33" s="189"/>
      <c r="BL33" s="222"/>
      <c r="BM33" s="222"/>
      <c r="BN33" s="179"/>
      <c r="BO33" s="179"/>
      <c r="BP33" s="189"/>
      <c r="BQ33" s="223"/>
      <c r="BR33" s="223"/>
      <c r="BS33" s="178"/>
      <c r="BT33" s="179"/>
      <c r="BU33" s="189"/>
      <c r="BV33" s="223"/>
      <c r="BW33" s="223"/>
      <c r="BX33" s="189"/>
      <c r="BY33" s="189"/>
      <c r="BZ33" s="189"/>
      <c r="CA33" s="223"/>
      <c r="CB33" s="223"/>
      <c r="CC33" s="229"/>
      <c r="CE33" s="288">
        <f t="shared" si="22"/>
        <v>0</v>
      </c>
      <c r="CF33" s="288">
        <f t="shared" si="22"/>
        <v>0</v>
      </c>
      <c r="CG33" s="227" t="e">
        <f>+CE33/CF33</f>
        <v>#DIV/0!</v>
      </c>
      <c r="CH33" s="227" t="e">
        <f>CG33</f>
        <v>#DIV/0!</v>
      </c>
      <c r="CI33" s="227">
        <f>+T33</f>
        <v>0.6</v>
      </c>
      <c r="CJ33" s="227" t="e">
        <f>+CH33/CI33</f>
        <v>#DIV/0!</v>
      </c>
      <c r="CK33" s="172" t="s">
        <v>3574</v>
      </c>
    </row>
    <row r="34" spans="1:89" s="209" customFormat="1" ht="216" x14ac:dyDescent="0.25">
      <c r="A34" s="209" t="s">
        <v>1750</v>
      </c>
      <c r="B34" s="185" t="s">
        <v>82</v>
      </c>
      <c r="C34" s="174" t="s">
        <v>1658</v>
      </c>
      <c r="D34" s="173" t="s">
        <v>1751</v>
      </c>
      <c r="E34" s="243" t="s">
        <v>1752</v>
      </c>
      <c r="F34" s="174" t="s">
        <v>1739</v>
      </c>
      <c r="G34" s="622" t="s">
        <v>1753</v>
      </c>
      <c r="H34" s="173" t="s">
        <v>1754</v>
      </c>
      <c r="I34" s="173" t="s">
        <v>1755</v>
      </c>
      <c r="J34" s="174" t="s">
        <v>1710</v>
      </c>
      <c r="K34" s="154" t="s">
        <v>1756</v>
      </c>
      <c r="L34" s="154" t="s">
        <v>1757</v>
      </c>
      <c r="M34" s="154" t="s">
        <v>1758</v>
      </c>
      <c r="N34" s="185" t="s">
        <v>1668</v>
      </c>
      <c r="O34" s="154" t="s">
        <v>1759</v>
      </c>
      <c r="P34" s="155" t="s">
        <v>1713</v>
      </c>
      <c r="Q34" s="210" t="s">
        <v>30</v>
      </c>
      <c r="R34" s="163">
        <v>1</v>
      </c>
      <c r="S34" s="185" t="s">
        <v>1668</v>
      </c>
      <c r="T34" s="163">
        <v>1</v>
      </c>
      <c r="U34" s="162"/>
      <c r="V34" s="162"/>
      <c r="W34" s="163"/>
      <c r="X34" s="165" t="s">
        <v>1760</v>
      </c>
      <c r="Y34" s="165" t="s">
        <v>1761</v>
      </c>
      <c r="Z34" s="162"/>
      <c r="AA34" s="162"/>
      <c r="AB34" s="163"/>
      <c r="AC34" s="165" t="s">
        <v>1762</v>
      </c>
      <c r="AD34" s="211" t="s">
        <v>1763</v>
      </c>
      <c r="AE34" s="166"/>
      <c r="AF34" s="162"/>
      <c r="AG34" s="163"/>
      <c r="AH34" s="165" t="s">
        <v>3575</v>
      </c>
      <c r="AI34" s="211" t="s">
        <v>3576</v>
      </c>
      <c r="AJ34" s="162"/>
      <c r="AK34" s="162"/>
      <c r="AL34" s="163"/>
      <c r="AM34" s="165" t="s">
        <v>3577</v>
      </c>
      <c r="AN34" s="164" t="s">
        <v>3578</v>
      </c>
      <c r="AO34" s="166"/>
      <c r="AP34" s="162"/>
      <c r="AQ34" s="163"/>
      <c r="AR34" s="165" t="s">
        <v>3579</v>
      </c>
      <c r="AS34" s="165" t="s">
        <v>3580</v>
      </c>
      <c r="AT34" s="162">
        <v>6</v>
      </c>
      <c r="AU34" s="162">
        <v>6</v>
      </c>
      <c r="AV34" s="163">
        <v>1</v>
      </c>
      <c r="AW34" s="165" t="s">
        <v>3581</v>
      </c>
      <c r="AX34" s="164" t="s">
        <v>3582</v>
      </c>
      <c r="AY34" s="166"/>
      <c r="AZ34" s="162"/>
      <c r="BA34" s="163"/>
      <c r="BB34" s="167"/>
      <c r="BC34" s="165"/>
      <c r="BD34" s="162"/>
      <c r="BE34" s="162"/>
      <c r="BF34" s="163"/>
      <c r="BG34" s="163"/>
      <c r="BH34" s="164"/>
      <c r="BI34" s="166"/>
      <c r="BJ34" s="162"/>
      <c r="BK34" s="163"/>
      <c r="BL34" s="167"/>
      <c r="BM34" s="165"/>
      <c r="BN34" s="162"/>
      <c r="BO34" s="162"/>
      <c r="BP34" s="163"/>
      <c r="BQ34" s="163"/>
      <c r="BR34" s="164"/>
      <c r="BS34" s="166"/>
      <c r="BT34" s="162"/>
      <c r="BU34" s="163"/>
      <c r="BV34" s="163"/>
      <c r="BW34" s="164"/>
      <c r="BX34" s="162"/>
      <c r="BY34" s="162"/>
      <c r="BZ34" s="163"/>
      <c r="CA34" s="163"/>
      <c r="CB34" s="164"/>
      <c r="CC34" s="168"/>
      <c r="CE34" s="263">
        <f t="shared" si="22"/>
        <v>6</v>
      </c>
      <c r="CF34" s="263">
        <f t="shared" si="22"/>
        <v>6</v>
      </c>
      <c r="CG34" s="197">
        <f>+CE34/CF34</f>
        <v>1</v>
      </c>
      <c r="CH34" s="197">
        <f>+CG34</f>
        <v>1</v>
      </c>
      <c r="CI34" s="197">
        <f>+T34</f>
        <v>1</v>
      </c>
      <c r="CJ34" s="197">
        <f>+CH34/CI34</f>
        <v>1</v>
      </c>
      <c r="CK34" s="212"/>
    </row>
    <row r="35" spans="1:89" s="40" customFormat="1" ht="221.25" customHeight="1" x14ac:dyDescent="0.25">
      <c r="B35" s="153" t="s">
        <v>1821</v>
      </c>
      <c r="C35" s="153" t="s">
        <v>1732</v>
      </c>
      <c r="D35" s="158" t="s">
        <v>91</v>
      </c>
      <c r="E35" s="157" t="s">
        <v>1822</v>
      </c>
      <c r="F35" s="285" t="s">
        <v>1823</v>
      </c>
      <c r="G35" s="622" t="s">
        <v>1824</v>
      </c>
      <c r="H35" s="158" t="s">
        <v>1825</v>
      </c>
      <c r="I35" s="158" t="s">
        <v>1826</v>
      </c>
      <c r="J35" s="157" t="s">
        <v>1710</v>
      </c>
      <c r="K35" s="158" t="s">
        <v>1827</v>
      </c>
      <c r="L35" s="158" t="s">
        <v>1828</v>
      </c>
      <c r="M35" s="158" t="s">
        <v>1829</v>
      </c>
      <c r="N35" s="153" t="s">
        <v>1668</v>
      </c>
      <c r="O35" s="153" t="s">
        <v>1830</v>
      </c>
      <c r="P35" s="157" t="s">
        <v>417</v>
      </c>
      <c r="Q35" s="153" t="s">
        <v>30</v>
      </c>
      <c r="R35" s="159">
        <v>0.81</v>
      </c>
      <c r="S35" s="153" t="s">
        <v>1668</v>
      </c>
      <c r="T35" s="161">
        <v>0.9</v>
      </c>
      <c r="U35" s="189">
        <v>0.88</v>
      </c>
      <c r="V35" s="189">
        <v>0.9</v>
      </c>
      <c r="W35" s="189">
        <f>+U35/V35</f>
        <v>0.97777777777777775</v>
      </c>
      <c r="X35" s="230" t="s">
        <v>1831</v>
      </c>
      <c r="Y35" s="186" t="s">
        <v>1832</v>
      </c>
      <c r="Z35" s="189">
        <v>0.84</v>
      </c>
      <c r="AA35" s="189">
        <v>0.9</v>
      </c>
      <c r="AB35" s="189">
        <f>+Z35/AA35</f>
        <v>0.93333333333333324</v>
      </c>
      <c r="AC35" s="193" t="s">
        <v>1833</v>
      </c>
      <c r="AD35" s="186" t="s">
        <v>1832</v>
      </c>
      <c r="AE35" s="189">
        <v>0.87</v>
      </c>
      <c r="AF35" s="189">
        <v>0.9</v>
      </c>
      <c r="AG35" s="189">
        <f>+AE35/AF35</f>
        <v>0.96666666666666667</v>
      </c>
      <c r="AH35" s="193" t="s">
        <v>1834</v>
      </c>
      <c r="AI35" s="186" t="s">
        <v>1835</v>
      </c>
      <c r="AJ35" s="189">
        <v>0.86</v>
      </c>
      <c r="AK35" s="189">
        <v>0.9</v>
      </c>
      <c r="AL35" s="189">
        <f>+AJ35/AK35</f>
        <v>0.95555555555555549</v>
      </c>
      <c r="AM35" s="193" t="s">
        <v>3583</v>
      </c>
      <c r="AN35" s="222" t="s">
        <v>3584</v>
      </c>
      <c r="AO35" s="189">
        <v>0.89</v>
      </c>
      <c r="AP35" s="189">
        <v>0.9</v>
      </c>
      <c r="AQ35" s="189">
        <f>+AO35/AP35</f>
        <v>0.98888888888888893</v>
      </c>
      <c r="AR35" s="186" t="s">
        <v>3585</v>
      </c>
      <c r="AS35" s="222" t="s">
        <v>3586</v>
      </c>
      <c r="AT35" s="189">
        <v>0.9</v>
      </c>
      <c r="AU35" s="189">
        <v>0.9</v>
      </c>
      <c r="AV35" s="189">
        <f t="shared" ref="AV35:AV42" si="23">+AT35/AU35</f>
        <v>1</v>
      </c>
      <c r="AW35" s="193" t="s">
        <v>3587</v>
      </c>
      <c r="AX35" s="222" t="s">
        <v>3588</v>
      </c>
      <c r="AY35" s="179"/>
      <c r="AZ35" s="179"/>
      <c r="BA35" s="189"/>
      <c r="BB35" s="215"/>
      <c r="BC35" s="186"/>
      <c r="BD35" s="203"/>
      <c r="BE35" s="203"/>
      <c r="BF35" s="204"/>
      <c r="BG35" s="193"/>
      <c r="BH35" s="193"/>
      <c r="BI35" s="231"/>
      <c r="BJ35" s="189"/>
      <c r="BK35" s="189"/>
      <c r="BL35" s="193"/>
      <c r="BM35" s="186"/>
      <c r="BN35" s="203"/>
      <c r="BO35" s="203"/>
      <c r="BP35" s="204"/>
      <c r="BQ35" s="193"/>
      <c r="BR35" s="186"/>
      <c r="BS35" s="203"/>
      <c r="BT35" s="179"/>
      <c r="BU35" s="189"/>
      <c r="BV35" s="232"/>
      <c r="BW35" s="193"/>
      <c r="BX35" s="231"/>
      <c r="BY35" s="231"/>
      <c r="BZ35" s="189"/>
      <c r="CA35" s="193"/>
      <c r="CB35" s="186"/>
      <c r="CC35" s="193"/>
      <c r="CE35" s="197">
        <f>(T35+Z35+AE35+AJ35+AO35+AT35)/6</f>
        <v>0.87666666666666659</v>
      </c>
      <c r="CF35" s="197">
        <f>(V35+AA35+AF35+AK35+AP35+AU35)/6</f>
        <v>0.9</v>
      </c>
      <c r="CG35" s="197">
        <f>CE35/CF35</f>
        <v>0.97407407407407398</v>
      </c>
      <c r="CH35" s="197">
        <f>CE35</f>
        <v>0.87666666666666659</v>
      </c>
      <c r="CI35" s="197">
        <f>T35</f>
        <v>0.9</v>
      </c>
      <c r="CJ35" s="197">
        <f>CH35/CI35</f>
        <v>0.97407407407407398</v>
      </c>
      <c r="CK35" s="172"/>
    </row>
    <row r="36" spans="1:89" ht="240" x14ac:dyDescent="0.25">
      <c r="B36" s="185" t="s">
        <v>1821</v>
      </c>
      <c r="C36" s="154" t="s">
        <v>106</v>
      </c>
      <c r="D36" s="158" t="s">
        <v>91</v>
      </c>
      <c r="E36" s="185" t="s">
        <v>1836</v>
      </c>
      <c r="F36" s="156" t="s">
        <v>1837</v>
      </c>
      <c r="G36" s="154" t="s">
        <v>1838</v>
      </c>
      <c r="H36" s="154" t="s">
        <v>1839</v>
      </c>
      <c r="I36" s="154" t="s">
        <v>1840</v>
      </c>
      <c r="J36" s="155" t="s">
        <v>1710</v>
      </c>
      <c r="K36" s="173" t="s">
        <v>1841</v>
      </c>
      <c r="L36" s="154" t="s">
        <v>1828</v>
      </c>
      <c r="M36" s="154" t="s">
        <v>1842</v>
      </c>
      <c r="N36" s="185" t="s">
        <v>1668</v>
      </c>
      <c r="O36" s="154" t="s">
        <v>1843</v>
      </c>
      <c r="P36" s="155" t="s">
        <v>417</v>
      </c>
      <c r="Q36" s="185" t="s">
        <v>30</v>
      </c>
      <c r="R36" s="234">
        <v>0.91</v>
      </c>
      <c r="S36" s="155" t="s">
        <v>1668</v>
      </c>
      <c r="T36" s="234">
        <v>0.95</v>
      </c>
      <c r="U36" s="189">
        <v>0.93</v>
      </c>
      <c r="V36" s="189">
        <v>0.95</v>
      </c>
      <c r="W36" s="189">
        <f>+U36/V36</f>
        <v>0.97894736842105268</v>
      </c>
      <c r="X36" s="193" t="s">
        <v>1844</v>
      </c>
      <c r="Y36" s="186" t="s">
        <v>1832</v>
      </c>
      <c r="Z36" s="189">
        <v>0.93</v>
      </c>
      <c r="AA36" s="189">
        <v>0.95</v>
      </c>
      <c r="AB36" s="189">
        <f>+Z36/AA36</f>
        <v>0.97894736842105268</v>
      </c>
      <c r="AC36" s="193" t="s">
        <v>1845</v>
      </c>
      <c r="AD36" s="186" t="s">
        <v>1832</v>
      </c>
      <c r="AE36" s="189">
        <v>0.93</v>
      </c>
      <c r="AF36" s="189">
        <v>0.95</v>
      </c>
      <c r="AG36" s="189">
        <f>+AE36/AF36</f>
        <v>0.97894736842105268</v>
      </c>
      <c r="AH36" s="186" t="s">
        <v>1846</v>
      </c>
      <c r="AI36" s="186" t="s">
        <v>1847</v>
      </c>
      <c r="AJ36" s="189">
        <v>0.96</v>
      </c>
      <c r="AK36" s="189">
        <v>0.95</v>
      </c>
      <c r="AL36" s="189">
        <f>+AJ36/AK36</f>
        <v>1.0105263157894737</v>
      </c>
      <c r="AM36" s="193" t="s">
        <v>3589</v>
      </c>
      <c r="AN36" s="186" t="s">
        <v>3590</v>
      </c>
      <c r="AO36" s="623">
        <v>0.92</v>
      </c>
      <c r="AP36" s="189">
        <v>0.95</v>
      </c>
      <c r="AQ36" s="189">
        <f>+AO36/AP36</f>
        <v>0.96842105263157907</v>
      </c>
      <c r="AR36" s="186" t="s">
        <v>3591</v>
      </c>
      <c r="AS36" s="186" t="s">
        <v>3592</v>
      </c>
      <c r="AT36" s="189">
        <v>0.92</v>
      </c>
      <c r="AU36" s="189">
        <f>+AP36</f>
        <v>0.95</v>
      </c>
      <c r="AV36" s="189">
        <f t="shared" si="23"/>
        <v>0.96842105263157907</v>
      </c>
      <c r="AW36" s="193" t="s">
        <v>3593</v>
      </c>
      <c r="AX36" s="223" t="s">
        <v>3594</v>
      </c>
      <c r="AY36" s="236"/>
      <c r="AZ36" s="189"/>
      <c r="BA36" s="189"/>
      <c r="BB36" s="186"/>
      <c r="BC36" s="193"/>
      <c r="BD36" s="189"/>
      <c r="BE36" s="189"/>
      <c r="BF36" s="189"/>
      <c r="BG36" s="193"/>
      <c r="BH36" s="224"/>
      <c r="BI36" s="231"/>
      <c r="BJ36" s="189"/>
      <c r="BK36" s="189"/>
      <c r="BL36" s="237"/>
      <c r="BM36" s="224"/>
      <c r="BN36" s="189"/>
      <c r="BO36" s="189"/>
      <c r="BP36" s="189"/>
      <c r="BQ36" s="186"/>
      <c r="BR36" s="193"/>
      <c r="BS36" s="231"/>
      <c r="BT36" s="189"/>
      <c r="BU36" s="189"/>
      <c r="BV36" s="193"/>
      <c r="BW36" s="193"/>
      <c r="BX36" s="189"/>
      <c r="BY36" s="189"/>
      <c r="BZ36" s="189"/>
      <c r="CA36" s="193"/>
      <c r="CB36" s="193"/>
      <c r="CC36" s="196"/>
      <c r="CD36" s="233"/>
      <c r="CE36" s="197">
        <f>(+U36+Z36+AE36+AJ36+AO36+AT36+AY36+BD36+BI36+BN36+BS36+BX36)/6</f>
        <v>0.93166666666666664</v>
      </c>
      <c r="CF36" s="197">
        <f>(+V36+AA36+AF36+AK36+AP36+AU36+AZ36+BE36+BJ36+BO36+BT36+BY36)/6</f>
        <v>0.95000000000000007</v>
      </c>
      <c r="CG36" s="197">
        <f>+CE36/CF36</f>
        <v>0.98070175438596485</v>
      </c>
      <c r="CH36" s="197">
        <f>CE36</f>
        <v>0.93166666666666664</v>
      </c>
      <c r="CI36" s="197">
        <f>+T36</f>
        <v>0.95</v>
      </c>
      <c r="CJ36" s="197">
        <f>+CH36/CI36</f>
        <v>0.98070175438596496</v>
      </c>
      <c r="CK36" s="208"/>
    </row>
    <row r="37" spans="1:89" s="40" customFormat="1" ht="221.25" customHeight="1" x14ac:dyDescent="0.25">
      <c r="B37" s="185" t="s">
        <v>137</v>
      </c>
      <c r="C37" s="239" t="s">
        <v>1658</v>
      </c>
      <c r="D37" s="241" t="s">
        <v>1848</v>
      </c>
      <c r="E37" s="624" t="s">
        <v>1849</v>
      </c>
      <c r="F37" s="158" t="s">
        <v>1850</v>
      </c>
      <c r="G37" s="241" t="s">
        <v>1851</v>
      </c>
      <c r="H37" s="241" t="s">
        <v>1852</v>
      </c>
      <c r="I37" s="241" t="s">
        <v>1853</v>
      </c>
      <c r="J37" s="240" t="s">
        <v>1679</v>
      </c>
      <c r="K37" s="158" t="s">
        <v>1854</v>
      </c>
      <c r="L37" s="241" t="s">
        <v>1855</v>
      </c>
      <c r="M37" s="241" t="s">
        <v>1856</v>
      </c>
      <c r="N37" s="242" t="s">
        <v>1668</v>
      </c>
      <c r="O37" s="158" t="s">
        <v>1857</v>
      </c>
      <c r="P37" s="243" t="s">
        <v>439</v>
      </c>
      <c r="Q37" s="188" t="s">
        <v>30</v>
      </c>
      <c r="R37" s="159">
        <v>0.7</v>
      </c>
      <c r="S37" s="240" t="s">
        <v>1668</v>
      </c>
      <c r="T37" s="159">
        <v>0.71</v>
      </c>
      <c r="U37" s="179"/>
      <c r="V37" s="179"/>
      <c r="W37" s="189"/>
      <c r="X37" s="186" t="s">
        <v>1858</v>
      </c>
      <c r="Y37" s="186" t="s">
        <v>1859</v>
      </c>
      <c r="Z37" s="179"/>
      <c r="AA37" s="179"/>
      <c r="AB37" s="189"/>
      <c r="AC37" s="193" t="s">
        <v>1860</v>
      </c>
      <c r="AD37" s="193" t="s">
        <v>1859</v>
      </c>
      <c r="AE37" s="178"/>
      <c r="AF37" s="179"/>
      <c r="AG37" s="189"/>
      <c r="AH37" s="186" t="s">
        <v>1861</v>
      </c>
      <c r="AI37" s="186" t="s">
        <v>1862</v>
      </c>
      <c r="AJ37" s="179"/>
      <c r="AK37" s="179"/>
      <c r="AL37" s="189"/>
      <c r="AM37" s="193" t="s">
        <v>3595</v>
      </c>
      <c r="AN37" s="193" t="s">
        <v>3596</v>
      </c>
      <c r="AO37" s="178"/>
      <c r="AP37" s="179"/>
      <c r="AQ37" s="189"/>
      <c r="AR37" s="186" t="s">
        <v>3597</v>
      </c>
      <c r="AS37" s="193" t="s">
        <v>3598</v>
      </c>
      <c r="AT37" s="179">
        <v>108</v>
      </c>
      <c r="AU37" s="179">
        <v>146</v>
      </c>
      <c r="AV37" s="189">
        <f t="shared" si="23"/>
        <v>0.73972602739726023</v>
      </c>
      <c r="AW37" s="193" t="s">
        <v>3599</v>
      </c>
      <c r="AX37" s="193" t="s">
        <v>3600</v>
      </c>
      <c r="AY37" s="178"/>
      <c r="AZ37" s="179"/>
      <c r="BA37" s="189"/>
      <c r="BB37" s="215"/>
      <c r="BC37" s="186"/>
      <c r="BD37" s="179"/>
      <c r="BE37" s="179"/>
      <c r="BF37" s="189"/>
      <c r="BG37" s="189"/>
      <c r="BH37" s="193"/>
      <c r="BI37" s="178"/>
      <c r="BJ37" s="179"/>
      <c r="BK37" s="189"/>
      <c r="BL37" s="215"/>
      <c r="BM37" s="186"/>
      <c r="BN37" s="179"/>
      <c r="BO37" s="179"/>
      <c r="BP37" s="189"/>
      <c r="BQ37" s="189"/>
      <c r="BR37" s="193"/>
      <c r="BS37" s="178"/>
      <c r="BT37" s="179"/>
      <c r="BU37" s="189"/>
      <c r="BV37" s="189"/>
      <c r="BW37" s="193"/>
      <c r="BX37" s="179"/>
      <c r="BY37" s="179"/>
      <c r="BZ37" s="189"/>
      <c r="CA37" s="189"/>
      <c r="CB37" s="193"/>
      <c r="CC37" s="207"/>
      <c r="CE37" s="263">
        <f t="shared" ref="CE37:CF37" si="24">+U37+Z37+AE37+AJ37+AO37+AT37+AY37+BD37+BI37+BN37+BS37+BX37</f>
        <v>108</v>
      </c>
      <c r="CF37" s="263">
        <f t="shared" si="24"/>
        <v>146</v>
      </c>
      <c r="CG37" s="197">
        <f t="shared" ref="CG37:CG67" si="25">+CE37/CF37</f>
        <v>0.73972602739726023</v>
      </c>
      <c r="CH37" s="197">
        <f t="shared" ref="CH37:CH57" si="26">+CG37</f>
        <v>0.73972602739726023</v>
      </c>
      <c r="CI37" s="197">
        <f t="shared" ref="CI37:CI67" si="27">+T37</f>
        <v>0.71</v>
      </c>
      <c r="CJ37" s="197">
        <f t="shared" ref="CJ37" si="28">+CH37/CI37</f>
        <v>1.0418676442214934</v>
      </c>
      <c r="CK37" s="172"/>
    </row>
    <row r="38" spans="1:89" s="40" customFormat="1" ht="311.25" customHeight="1" x14ac:dyDescent="0.25">
      <c r="B38" s="185" t="s">
        <v>137</v>
      </c>
      <c r="C38" s="239" t="s">
        <v>1658</v>
      </c>
      <c r="D38" s="173" t="s">
        <v>65</v>
      </c>
      <c r="E38" s="625" t="s">
        <v>1863</v>
      </c>
      <c r="F38" s="158" t="s">
        <v>1850</v>
      </c>
      <c r="G38" s="173" t="s">
        <v>1864</v>
      </c>
      <c r="H38" s="173" t="s">
        <v>1865</v>
      </c>
      <c r="I38" s="173" t="s">
        <v>1866</v>
      </c>
      <c r="J38" s="243" t="s">
        <v>1710</v>
      </c>
      <c r="K38" s="173" t="s">
        <v>1867</v>
      </c>
      <c r="L38" s="173" t="s">
        <v>1868</v>
      </c>
      <c r="M38" s="173" t="s">
        <v>1869</v>
      </c>
      <c r="N38" s="174" t="s">
        <v>1668</v>
      </c>
      <c r="O38" s="173" t="s">
        <v>1870</v>
      </c>
      <c r="P38" s="243" t="s">
        <v>439</v>
      </c>
      <c r="Q38" s="188" t="s">
        <v>30</v>
      </c>
      <c r="R38" s="159">
        <v>0.96</v>
      </c>
      <c r="S38" s="243" t="s">
        <v>1668</v>
      </c>
      <c r="T38" s="159">
        <v>0.96</v>
      </c>
      <c r="U38" s="179"/>
      <c r="V38" s="179"/>
      <c r="W38" s="189"/>
      <c r="X38" s="186" t="s">
        <v>1871</v>
      </c>
      <c r="Y38" s="186" t="s">
        <v>1859</v>
      </c>
      <c r="Z38" s="179"/>
      <c r="AA38" s="179"/>
      <c r="AB38" s="189"/>
      <c r="AC38" s="193" t="s">
        <v>1872</v>
      </c>
      <c r="AD38" s="193" t="s">
        <v>1859</v>
      </c>
      <c r="AE38" s="166">
        <v>407</v>
      </c>
      <c r="AF38" s="179">
        <v>416</v>
      </c>
      <c r="AG38" s="189">
        <f t="shared" ref="AG38:AG42" si="29">+AE38/AF38</f>
        <v>0.97836538461538458</v>
      </c>
      <c r="AH38" s="186" t="s">
        <v>1873</v>
      </c>
      <c r="AI38" s="186" t="s">
        <v>1874</v>
      </c>
      <c r="AJ38" s="179"/>
      <c r="AK38" s="179"/>
      <c r="AL38" s="189"/>
      <c r="AM38" s="193" t="s">
        <v>3601</v>
      </c>
      <c r="AN38" s="193" t="s">
        <v>3596</v>
      </c>
      <c r="AO38" s="178"/>
      <c r="AP38" s="179"/>
      <c r="AQ38" s="189"/>
      <c r="AR38" s="186" t="s">
        <v>3602</v>
      </c>
      <c r="AS38" s="193" t="s">
        <v>3598</v>
      </c>
      <c r="AT38" s="179">
        <v>3441</v>
      </c>
      <c r="AU38" s="179">
        <v>3809</v>
      </c>
      <c r="AV38" s="189">
        <f t="shared" si="23"/>
        <v>0.90338671567340512</v>
      </c>
      <c r="AW38" s="164" t="s">
        <v>3603</v>
      </c>
      <c r="AX38" s="193" t="s">
        <v>3604</v>
      </c>
      <c r="AY38" s="178"/>
      <c r="AZ38" s="179"/>
      <c r="BA38" s="189"/>
      <c r="BB38" s="215"/>
      <c r="BC38" s="186"/>
      <c r="BD38" s="179"/>
      <c r="BE38" s="179"/>
      <c r="BF38" s="189"/>
      <c r="BG38" s="189"/>
      <c r="BH38" s="193"/>
      <c r="BI38" s="178"/>
      <c r="BJ38" s="179"/>
      <c r="BK38" s="189"/>
      <c r="BL38" s="215"/>
      <c r="BM38" s="186"/>
      <c r="BN38" s="179"/>
      <c r="BO38" s="179"/>
      <c r="BP38" s="189"/>
      <c r="BQ38" s="189"/>
      <c r="BR38" s="193"/>
      <c r="BS38" s="178"/>
      <c r="BT38" s="179"/>
      <c r="BU38" s="189"/>
      <c r="BV38" s="189"/>
      <c r="BW38" s="193"/>
      <c r="BX38" s="179"/>
      <c r="BY38" s="179"/>
      <c r="BZ38" s="189"/>
      <c r="CA38" s="189"/>
      <c r="CB38" s="193"/>
      <c r="CC38" s="207"/>
      <c r="CE38" s="263">
        <f>+U38+Z38+AE38+AJ38+AO38+AT38+AY38+BD38+BI38+BN38+BS38+BX38</f>
        <v>3848</v>
      </c>
      <c r="CF38" s="263">
        <f>+V38+AA38+AF38+AK38+AP38+AU38+AZ38+BE38+BJ38+BO38+BT38+BY38</f>
        <v>4225</v>
      </c>
      <c r="CG38" s="197">
        <f t="shared" si="25"/>
        <v>0.91076923076923078</v>
      </c>
      <c r="CH38" s="197">
        <f t="shared" si="26"/>
        <v>0.91076923076923078</v>
      </c>
      <c r="CI38" s="197">
        <f t="shared" si="27"/>
        <v>0.96</v>
      </c>
      <c r="CJ38" s="197">
        <f>+CH38/CI38</f>
        <v>0.94871794871794879</v>
      </c>
      <c r="CK38" s="172"/>
    </row>
    <row r="39" spans="1:89" s="40" customFormat="1" ht="264" customHeight="1" x14ac:dyDescent="0.25">
      <c r="B39" s="153" t="s">
        <v>137</v>
      </c>
      <c r="C39" s="153" t="s">
        <v>1658</v>
      </c>
      <c r="D39" s="626" t="s">
        <v>65</v>
      </c>
      <c r="E39" s="157" t="s">
        <v>1875</v>
      </c>
      <c r="F39" s="158" t="s">
        <v>1850</v>
      </c>
      <c r="G39" s="241" t="s">
        <v>1876</v>
      </c>
      <c r="H39" s="241" t="s">
        <v>1877</v>
      </c>
      <c r="I39" s="241" t="s">
        <v>1878</v>
      </c>
      <c r="J39" s="240" t="s">
        <v>1710</v>
      </c>
      <c r="K39" s="158" t="s">
        <v>1879</v>
      </c>
      <c r="L39" s="241" t="s">
        <v>1880</v>
      </c>
      <c r="M39" s="241" t="s">
        <v>1881</v>
      </c>
      <c r="N39" s="242" t="s">
        <v>1668</v>
      </c>
      <c r="O39" s="241" t="s">
        <v>1882</v>
      </c>
      <c r="P39" s="240" t="s">
        <v>439</v>
      </c>
      <c r="Q39" s="188" t="s">
        <v>60</v>
      </c>
      <c r="R39" s="159">
        <v>1</v>
      </c>
      <c r="S39" s="240" t="s">
        <v>1668</v>
      </c>
      <c r="T39" s="159">
        <v>1</v>
      </c>
      <c r="U39" s="179"/>
      <c r="V39" s="179"/>
      <c r="W39" s="189"/>
      <c r="X39" s="186" t="s">
        <v>1883</v>
      </c>
      <c r="Y39" s="186" t="s">
        <v>1859</v>
      </c>
      <c r="Z39" s="179"/>
      <c r="AA39" s="179"/>
      <c r="AB39" s="189"/>
      <c r="AC39" s="193" t="s">
        <v>1884</v>
      </c>
      <c r="AD39" s="193" t="s">
        <v>1859</v>
      </c>
      <c r="AE39" s="244">
        <v>1105</v>
      </c>
      <c r="AF39" s="191">
        <v>2175</v>
      </c>
      <c r="AG39" s="192">
        <f t="shared" si="29"/>
        <v>0.50804597701149423</v>
      </c>
      <c r="AH39" s="245" t="s">
        <v>1885</v>
      </c>
      <c r="AI39" s="186" t="s">
        <v>1886</v>
      </c>
      <c r="AJ39" s="179"/>
      <c r="AK39" s="179"/>
      <c r="AL39" s="189"/>
      <c r="AM39" s="193" t="s">
        <v>3605</v>
      </c>
      <c r="AN39" s="193" t="s">
        <v>3596</v>
      </c>
      <c r="AO39" s="178"/>
      <c r="AP39" s="179"/>
      <c r="AQ39" s="189"/>
      <c r="AR39" s="186" t="s">
        <v>3606</v>
      </c>
      <c r="AS39" s="193" t="s">
        <v>3607</v>
      </c>
      <c r="AT39" s="162">
        <v>1766</v>
      </c>
      <c r="AU39" s="162">
        <v>1766</v>
      </c>
      <c r="AV39" s="189">
        <f t="shared" si="23"/>
        <v>1</v>
      </c>
      <c r="AW39" s="164" t="s">
        <v>3608</v>
      </c>
      <c r="AX39" s="193" t="s">
        <v>3609</v>
      </c>
      <c r="AY39" s="178"/>
      <c r="AZ39" s="179"/>
      <c r="BA39" s="189"/>
      <c r="BB39" s="215"/>
      <c r="BC39" s="186"/>
      <c r="BD39" s="179"/>
      <c r="BE39" s="179"/>
      <c r="BF39" s="189"/>
      <c r="BG39" s="189"/>
      <c r="BH39" s="193"/>
      <c r="BI39" s="178"/>
      <c r="BJ39" s="179"/>
      <c r="BK39" s="189"/>
      <c r="BL39" s="215"/>
      <c r="BM39" s="186"/>
      <c r="BN39" s="179"/>
      <c r="BO39" s="179"/>
      <c r="BP39" s="189"/>
      <c r="BQ39" s="189"/>
      <c r="BR39" s="193"/>
      <c r="BS39" s="178"/>
      <c r="BT39" s="179"/>
      <c r="BU39" s="189"/>
      <c r="BV39" s="189"/>
      <c r="BW39" s="193"/>
      <c r="BX39" s="179"/>
      <c r="BY39" s="179"/>
      <c r="BZ39" s="189"/>
      <c r="CA39" s="189"/>
      <c r="CB39" s="193"/>
      <c r="CC39" s="207"/>
      <c r="CE39" s="263">
        <f>+AT39</f>
        <v>1766</v>
      </c>
      <c r="CF39" s="263">
        <f>+AU39</f>
        <v>1766</v>
      </c>
      <c r="CG39" s="197">
        <f t="shared" si="25"/>
        <v>1</v>
      </c>
      <c r="CH39" s="197">
        <f t="shared" si="26"/>
        <v>1</v>
      </c>
      <c r="CI39" s="197">
        <f t="shared" si="27"/>
        <v>1</v>
      </c>
      <c r="CJ39" s="197">
        <f t="shared" ref="CJ39" si="30">+CH39/CI39</f>
        <v>1</v>
      </c>
      <c r="CK39" s="170"/>
    </row>
    <row r="40" spans="1:89" s="40" customFormat="1" ht="233.25" customHeight="1" x14ac:dyDescent="0.25">
      <c r="B40" s="185" t="s">
        <v>137</v>
      </c>
      <c r="C40" s="185" t="s">
        <v>1658</v>
      </c>
      <c r="D40" s="173" t="s">
        <v>65</v>
      </c>
      <c r="E40" s="155" t="s">
        <v>1887</v>
      </c>
      <c r="F40" s="158" t="s">
        <v>1850</v>
      </c>
      <c r="G40" s="173" t="s">
        <v>1888</v>
      </c>
      <c r="H40" s="173" t="s">
        <v>1889</v>
      </c>
      <c r="I40" s="173" t="s">
        <v>1890</v>
      </c>
      <c r="J40" s="243" t="s">
        <v>1710</v>
      </c>
      <c r="K40" s="158" t="s">
        <v>1891</v>
      </c>
      <c r="L40" s="173" t="s">
        <v>1892</v>
      </c>
      <c r="M40" s="158" t="s">
        <v>1893</v>
      </c>
      <c r="N40" s="174" t="s">
        <v>1668</v>
      </c>
      <c r="O40" s="173" t="s">
        <v>1894</v>
      </c>
      <c r="P40" s="243" t="s">
        <v>417</v>
      </c>
      <c r="Q40" s="188" t="s">
        <v>30</v>
      </c>
      <c r="R40" s="246">
        <v>6.0000000000000001E-3</v>
      </c>
      <c r="S40" s="243" t="s">
        <v>1668</v>
      </c>
      <c r="T40" s="246">
        <v>0.02</v>
      </c>
      <c r="U40" s="179">
        <v>52</v>
      </c>
      <c r="V40" s="179">
        <v>10411</v>
      </c>
      <c r="W40" s="195">
        <f t="shared" ref="W40" si="31">+U40/V40</f>
        <v>4.9947171261166077E-3</v>
      </c>
      <c r="X40" s="186" t="s">
        <v>1895</v>
      </c>
      <c r="Y40" s="186" t="s">
        <v>1859</v>
      </c>
      <c r="Z40" s="179">
        <v>42</v>
      </c>
      <c r="AA40" s="179">
        <v>10263</v>
      </c>
      <c r="AB40" s="195">
        <f t="shared" ref="AB40" si="32">+Z40/AA40</f>
        <v>4.0923706518561824E-3</v>
      </c>
      <c r="AC40" s="193" t="s">
        <v>1896</v>
      </c>
      <c r="AD40" s="193" t="s">
        <v>1859</v>
      </c>
      <c r="AE40" s="178">
        <v>46</v>
      </c>
      <c r="AF40" s="179">
        <v>10385</v>
      </c>
      <c r="AG40" s="247">
        <f>+AE40/AF40</f>
        <v>4.4294655753490614E-3</v>
      </c>
      <c r="AH40" s="245" t="s">
        <v>1897</v>
      </c>
      <c r="AI40" s="186" t="s">
        <v>1862</v>
      </c>
      <c r="AJ40" s="179">
        <v>37</v>
      </c>
      <c r="AK40" s="179">
        <v>10382</v>
      </c>
      <c r="AL40" s="247">
        <f>+AJ40/AK40</f>
        <v>3.5638605278366401E-3</v>
      </c>
      <c r="AM40" s="193" t="s">
        <v>3610</v>
      </c>
      <c r="AN40" s="193" t="s">
        <v>3596</v>
      </c>
      <c r="AO40" s="179">
        <v>46</v>
      </c>
      <c r="AP40" s="179">
        <v>10485</v>
      </c>
      <c r="AQ40" s="247">
        <f>+AO40/AP40</f>
        <v>4.3872198378636148E-3</v>
      </c>
      <c r="AR40" s="186" t="s">
        <v>3611</v>
      </c>
      <c r="AS40" s="193" t="s">
        <v>3607</v>
      </c>
      <c r="AT40" s="179">
        <v>19</v>
      </c>
      <c r="AU40" s="179">
        <v>8964</v>
      </c>
      <c r="AV40" s="247">
        <f t="shared" si="23"/>
        <v>2.1195894689870595E-3</v>
      </c>
      <c r="AW40" s="193" t="s">
        <v>3612</v>
      </c>
      <c r="AX40" s="193" t="s">
        <v>3613</v>
      </c>
      <c r="AY40" s="178"/>
      <c r="AZ40" s="179"/>
      <c r="BA40" s="189"/>
      <c r="BB40" s="215"/>
      <c r="BC40" s="186"/>
      <c r="BD40" s="179"/>
      <c r="BE40" s="179"/>
      <c r="BF40" s="189"/>
      <c r="BG40" s="189"/>
      <c r="BH40" s="193"/>
      <c r="BI40" s="178"/>
      <c r="BJ40" s="179"/>
      <c r="BK40" s="189"/>
      <c r="BL40" s="215"/>
      <c r="BM40" s="186"/>
      <c r="BN40" s="179"/>
      <c r="BO40" s="179"/>
      <c r="BP40" s="189"/>
      <c r="BQ40" s="189"/>
      <c r="BR40" s="193"/>
      <c r="BS40" s="178"/>
      <c r="BT40" s="179"/>
      <c r="BU40" s="189"/>
      <c r="BV40" s="189"/>
      <c r="BW40" s="193"/>
      <c r="BX40" s="179"/>
      <c r="BY40" s="179"/>
      <c r="BZ40" s="189"/>
      <c r="CA40" s="189"/>
      <c r="CB40" s="193"/>
      <c r="CC40" s="207"/>
      <c r="CE40" s="263">
        <f>+(U40+Z40+AE40+AJ40+AO40+AT40+AY40+BD40+BI40+BN40+BS40+BX40)/12</f>
        <v>20.166666666666668</v>
      </c>
      <c r="CF40" s="263">
        <f>+(V40+AA40+AF40+AK40+AP40+AU40+AZ40+BE40+BJ40+BO40+BT40+BY40)/12</f>
        <v>5074.166666666667</v>
      </c>
      <c r="CG40" s="197">
        <f>+CE40/CF40</f>
        <v>3.9743800295615047E-3</v>
      </c>
      <c r="CH40" s="197">
        <f>+CG40</f>
        <v>3.9743800295615047E-3</v>
      </c>
      <c r="CI40" s="197">
        <f t="shared" si="27"/>
        <v>0.02</v>
      </c>
      <c r="CJ40" s="197">
        <f>(1+(1-CH40/CI40)*100%)</f>
        <v>1.8012809985219249</v>
      </c>
      <c r="CK40" s="172"/>
    </row>
    <row r="41" spans="1:89" s="40" customFormat="1" ht="270" customHeight="1" x14ac:dyDescent="0.25">
      <c r="B41" s="153" t="s">
        <v>137</v>
      </c>
      <c r="C41" s="153" t="s">
        <v>1658</v>
      </c>
      <c r="D41" s="627" t="s">
        <v>1848</v>
      </c>
      <c r="E41" s="157" t="s">
        <v>1898</v>
      </c>
      <c r="F41" s="158" t="s">
        <v>1850</v>
      </c>
      <c r="G41" s="249" t="s">
        <v>1899</v>
      </c>
      <c r="H41" s="249" t="s">
        <v>1900</v>
      </c>
      <c r="I41" s="628" t="s">
        <v>1901</v>
      </c>
      <c r="J41" s="248" t="s">
        <v>1710</v>
      </c>
      <c r="K41" s="158" t="s">
        <v>1902</v>
      </c>
      <c r="L41" s="249" t="s">
        <v>1903</v>
      </c>
      <c r="M41" s="158" t="s">
        <v>1904</v>
      </c>
      <c r="N41" s="250" t="s">
        <v>1668</v>
      </c>
      <c r="O41" s="249" t="s">
        <v>1905</v>
      </c>
      <c r="P41" s="248" t="s">
        <v>439</v>
      </c>
      <c r="Q41" s="188" t="s">
        <v>30</v>
      </c>
      <c r="R41" s="246">
        <v>3.5999999999999999E-3</v>
      </c>
      <c r="S41" s="243" t="s">
        <v>1668</v>
      </c>
      <c r="T41" s="246">
        <v>1.7999999999999999E-2</v>
      </c>
      <c r="U41" s="179"/>
      <c r="V41" s="179"/>
      <c r="W41" s="189"/>
      <c r="X41" s="186" t="s">
        <v>1906</v>
      </c>
      <c r="Y41" s="186" t="s">
        <v>1859</v>
      </c>
      <c r="Z41" s="179"/>
      <c r="AA41" s="179"/>
      <c r="AB41" s="189"/>
      <c r="AC41" s="193" t="s">
        <v>1907</v>
      </c>
      <c r="AD41" s="193" t="s">
        <v>1859</v>
      </c>
      <c r="AE41" s="178">
        <v>2207</v>
      </c>
      <c r="AF41" s="179">
        <v>641950</v>
      </c>
      <c r="AG41" s="195">
        <f t="shared" si="29"/>
        <v>3.4379624581353688E-3</v>
      </c>
      <c r="AH41" s="186" t="s">
        <v>3614</v>
      </c>
      <c r="AI41" s="186" t="s">
        <v>1862</v>
      </c>
      <c r="AJ41" s="179"/>
      <c r="AK41" s="179"/>
      <c r="AL41" s="189"/>
      <c r="AM41" s="193" t="s">
        <v>3615</v>
      </c>
      <c r="AN41" s="193" t="s">
        <v>3596</v>
      </c>
      <c r="AO41" s="178"/>
      <c r="AP41" s="179"/>
      <c r="AQ41" s="189"/>
      <c r="AR41" s="186" t="s">
        <v>3616</v>
      </c>
      <c r="AS41" s="193" t="s">
        <v>3607</v>
      </c>
      <c r="AT41" s="179">
        <v>1515</v>
      </c>
      <c r="AU41" s="179">
        <v>596723</v>
      </c>
      <c r="AV41" s="247">
        <f t="shared" si="23"/>
        <v>2.5388664422185837E-3</v>
      </c>
      <c r="AW41" s="193" t="s">
        <v>3617</v>
      </c>
      <c r="AX41" s="193" t="s">
        <v>3618</v>
      </c>
      <c r="AY41" s="178"/>
      <c r="AZ41" s="179"/>
      <c r="BA41" s="189"/>
      <c r="BB41" s="215"/>
      <c r="BC41" s="186"/>
      <c r="BD41" s="179"/>
      <c r="BE41" s="179"/>
      <c r="BF41" s="189"/>
      <c r="BG41" s="189"/>
      <c r="BH41" s="193"/>
      <c r="BI41" s="178"/>
      <c r="BJ41" s="179"/>
      <c r="BK41" s="189"/>
      <c r="BL41" s="215"/>
      <c r="BM41" s="186"/>
      <c r="BN41" s="179"/>
      <c r="BO41" s="179"/>
      <c r="BP41" s="189"/>
      <c r="BQ41" s="189"/>
      <c r="BR41" s="193"/>
      <c r="BS41" s="178"/>
      <c r="BT41" s="179"/>
      <c r="BU41" s="189"/>
      <c r="BV41" s="189"/>
      <c r="BW41" s="193"/>
      <c r="BX41" s="179"/>
      <c r="BY41" s="179"/>
      <c r="BZ41" s="189"/>
      <c r="CA41" s="189"/>
      <c r="CB41" s="193"/>
      <c r="CC41" s="207"/>
      <c r="CE41" s="263">
        <f>+(U41+Z41+AE41+AJ41+AO41+AT41+AY41+BD41+BI41+BN41+BS41+BX41)/4</f>
        <v>930.5</v>
      </c>
      <c r="CF41" s="263">
        <f>+(V41+AA41+AF41+AK41+AP41+AU41+AZ41+BE41+BJ41+BO41+BT41+BY41)/4</f>
        <v>309668.25</v>
      </c>
      <c r="CG41" s="197">
        <f t="shared" si="25"/>
        <v>3.0048285544288121E-3</v>
      </c>
      <c r="CH41" s="197">
        <f t="shared" si="26"/>
        <v>3.0048285544288121E-3</v>
      </c>
      <c r="CI41" s="197">
        <f t="shared" si="27"/>
        <v>1.7999999999999999E-2</v>
      </c>
      <c r="CJ41" s="197">
        <f>(1+(1-CH41/CI41)*100%)</f>
        <v>1.8330650803095105</v>
      </c>
      <c r="CK41" s="172"/>
    </row>
    <row r="42" spans="1:89" ht="192" customHeight="1" x14ac:dyDescent="0.25">
      <c r="B42" s="153" t="s">
        <v>137</v>
      </c>
      <c r="C42" s="153" t="s">
        <v>1658</v>
      </c>
      <c r="D42" s="158" t="s">
        <v>1848</v>
      </c>
      <c r="E42" s="157" t="s">
        <v>1908</v>
      </c>
      <c r="F42" s="158" t="s">
        <v>1850</v>
      </c>
      <c r="G42" s="249" t="s">
        <v>1909</v>
      </c>
      <c r="H42" s="249" t="s">
        <v>1910</v>
      </c>
      <c r="I42" s="249" t="s">
        <v>1911</v>
      </c>
      <c r="J42" s="248" t="s">
        <v>1710</v>
      </c>
      <c r="K42" s="158" t="s">
        <v>1912</v>
      </c>
      <c r="L42" s="249" t="s">
        <v>1913</v>
      </c>
      <c r="M42" s="158" t="s">
        <v>1914</v>
      </c>
      <c r="N42" s="250" t="s">
        <v>1668</v>
      </c>
      <c r="O42" s="249" t="s">
        <v>1915</v>
      </c>
      <c r="P42" s="248" t="s">
        <v>439</v>
      </c>
      <c r="Q42" s="188" t="s">
        <v>30</v>
      </c>
      <c r="R42" s="246">
        <v>0</v>
      </c>
      <c r="S42" s="243" t="s">
        <v>1732</v>
      </c>
      <c r="T42" s="246">
        <v>0.8</v>
      </c>
      <c r="U42" s="179"/>
      <c r="V42" s="179"/>
      <c r="W42" s="189"/>
      <c r="X42" s="215"/>
      <c r="Y42" s="186"/>
      <c r="Z42" s="179"/>
      <c r="AA42" s="179"/>
      <c r="AB42" s="189"/>
      <c r="AC42" s="189"/>
      <c r="AD42" s="193"/>
      <c r="AE42" s="178">
        <v>1777</v>
      </c>
      <c r="AF42" s="179">
        <v>2175</v>
      </c>
      <c r="AG42" s="235">
        <f t="shared" si="29"/>
        <v>0.81701149425287356</v>
      </c>
      <c r="AH42" s="186" t="s">
        <v>1916</v>
      </c>
      <c r="AI42" s="186" t="s">
        <v>1917</v>
      </c>
      <c r="AJ42" s="179"/>
      <c r="AK42" s="179"/>
      <c r="AL42" s="189"/>
      <c r="AM42" s="193" t="s">
        <v>3619</v>
      </c>
      <c r="AN42" s="193" t="s">
        <v>3596</v>
      </c>
      <c r="AO42" s="178"/>
      <c r="AP42" s="179"/>
      <c r="AQ42" s="189"/>
      <c r="AR42" s="186" t="s">
        <v>3620</v>
      </c>
      <c r="AS42" s="193" t="s">
        <v>3607</v>
      </c>
      <c r="AT42" s="179">
        <v>1775</v>
      </c>
      <c r="AU42" s="179">
        <v>2175</v>
      </c>
      <c r="AV42" s="235">
        <f t="shared" si="23"/>
        <v>0.81609195402298851</v>
      </c>
      <c r="AW42" s="193" t="s">
        <v>3621</v>
      </c>
      <c r="AX42" s="193" t="s">
        <v>3622</v>
      </c>
      <c r="AY42" s="178"/>
      <c r="AZ42" s="179"/>
      <c r="BA42" s="189"/>
      <c r="BB42" s="215"/>
      <c r="BC42" s="186"/>
      <c r="BD42" s="179"/>
      <c r="BE42" s="179"/>
      <c r="BF42" s="189"/>
      <c r="BG42" s="189"/>
      <c r="BH42" s="193"/>
      <c r="BI42" s="178"/>
      <c r="BJ42" s="179"/>
      <c r="BK42" s="189"/>
      <c r="BL42" s="215"/>
      <c r="BM42" s="186"/>
      <c r="BN42" s="179"/>
      <c r="BO42" s="179"/>
      <c r="BP42" s="189"/>
      <c r="BQ42" s="189"/>
      <c r="BR42" s="193"/>
      <c r="BS42" s="178"/>
      <c r="BT42" s="179"/>
      <c r="BU42" s="189"/>
      <c r="BV42" s="189"/>
      <c r="BW42" s="193"/>
      <c r="BX42" s="179"/>
      <c r="BY42" s="179"/>
      <c r="BZ42" s="189"/>
      <c r="CA42" s="189"/>
      <c r="CB42" s="193"/>
      <c r="CC42" s="207"/>
      <c r="CE42" s="263">
        <f>+U42+Z42+AE42+AJ42+AO42+AT42+AY42+BD42+BI42+BN42+BS42+BX42</f>
        <v>3552</v>
      </c>
      <c r="CF42" s="263">
        <f>+V42+AA42+AF42+AK42+AP42+AU42+AZ42+BE42+BJ42+BO42+BT42+BY42</f>
        <v>4350</v>
      </c>
      <c r="CG42" s="197">
        <f t="shared" si="25"/>
        <v>0.81655172413793109</v>
      </c>
      <c r="CH42" s="197">
        <f t="shared" si="26"/>
        <v>0.81655172413793109</v>
      </c>
      <c r="CI42" s="197">
        <f t="shared" si="27"/>
        <v>0.8</v>
      </c>
      <c r="CJ42" s="197">
        <f>+CH42/CI42</f>
        <v>1.0206896551724138</v>
      </c>
      <c r="CK42" s="172"/>
    </row>
    <row r="43" spans="1:89" ht="228" x14ac:dyDescent="0.25">
      <c r="B43" s="153" t="s">
        <v>137</v>
      </c>
      <c r="C43" s="153" t="s">
        <v>138</v>
      </c>
      <c r="D43" s="153" t="s">
        <v>65</v>
      </c>
      <c r="E43" s="157" t="s">
        <v>1918</v>
      </c>
      <c r="F43" s="158" t="s">
        <v>3623</v>
      </c>
      <c r="G43" s="262" t="s">
        <v>1919</v>
      </c>
      <c r="H43" s="262" t="s">
        <v>1920</v>
      </c>
      <c r="I43" s="262" t="s">
        <v>1921</v>
      </c>
      <c r="J43" s="157" t="s">
        <v>1710</v>
      </c>
      <c r="K43" s="158" t="s">
        <v>1922</v>
      </c>
      <c r="L43" s="158" t="s">
        <v>1923</v>
      </c>
      <c r="M43" s="158" t="s">
        <v>1924</v>
      </c>
      <c r="N43" s="153" t="s">
        <v>1668</v>
      </c>
      <c r="O43" s="158" t="s">
        <v>1925</v>
      </c>
      <c r="P43" s="334" t="s">
        <v>439</v>
      </c>
      <c r="Q43" s="163" t="s">
        <v>1707</v>
      </c>
      <c r="R43" s="159">
        <v>0.97</v>
      </c>
      <c r="S43" s="251" t="s">
        <v>1668</v>
      </c>
      <c r="T43" s="159">
        <v>0.98</v>
      </c>
      <c r="U43" s="179"/>
      <c r="V43" s="179"/>
      <c r="W43" s="189"/>
      <c r="X43" s="215" t="s">
        <v>1926</v>
      </c>
      <c r="Y43" s="252" t="s">
        <v>1927</v>
      </c>
      <c r="Z43" s="179"/>
      <c r="AA43" s="179"/>
      <c r="AB43" s="189"/>
      <c r="AC43" s="215" t="s">
        <v>1928</v>
      </c>
      <c r="AD43" s="193" t="s">
        <v>1929</v>
      </c>
      <c r="AE43" s="178"/>
      <c r="AF43" s="179"/>
      <c r="AG43" s="189">
        <v>0</v>
      </c>
      <c r="AH43" s="215" t="s">
        <v>3624</v>
      </c>
      <c r="AI43" s="193" t="s">
        <v>3625</v>
      </c>
      <c r="AJ43" s="179"/>
      <c r="AK43" s="179"/>
      <c r="AL43" s="189"/>
      <c r="AM43" s="193" t="s">
        <v>3626</v>
      </c>
      <c r="AN43" s="193" t="s">
        <v>3627</v>
      </c>
      <c r="AO43" s="178"/>
      <c r="AP43" s="179"/>
      <c r="AQ43" s="189"/>
      <c r="AR43" s="215" t="s">
        <v>3628</v>
      </c>
      <c r="AS43" s="193" t="s">
        <v>3629</v>
      </c>
      <c r="AT43" s="179">
        <v>113648398233</v>
      </c>
      <c r="AU43" s="179">
        <v>121583513245</v>
      </c>
      <c r="AV43" s="189">
        <f>+AT43/AU43</f>
        <v>0.9347352712533471</v>
      </c>
      <c r="AW43" s="186" t="s">
        <v>3630</v>
      </c>
      <c r="AX43" s="193" t="s">
        <v>3631</v>
      </c>
      <c r="AY43" s="178"/>
      <c r="AZ43" s="179"/>
      <c r="BA43" s="189"/>
      <c r="BB43" s="215"/>
      <c r="BC43" s="186"/>
      <c r="BD43" s="179"/>
      <c r="BE43" s="179"/>
      <c r="BF43" s="189"/>
      <c r="BG43" s="189"/>
      <c r="BH43" s="193"/>
      <c r="BI43" s="178"/>
      <c r="BJ43" s="179"/>
      <c r="BK43" s="189"/>
      <c r="BL43" s="215"/>
      <c r="BM43" s="186"/>
      <c r="BN43" s="179"/>
      <c r="BO43" s="179"/>
      <c r="BP43" s="189"/>
      <c r="BQ43" s="189"/>
      <c r="BR43" s="193"/>
      <c r="BS43" s="178"/>
      <c r="BT43" s="179"/>
      <c r="BU43" s="189"/>
      <c r="BV43" s="189"/>
      <c r="BW43" s="193"/>
      <c r="BX43" s="179"/>
      <c r="BY43" s="179"/>
      <c r="BZ43" s="189"/>
      <c r="CA43" s="189"/>
      <c r="CB43" s="193"/>
      <c r="CC43" s="207"/>
      <c r="CE43" s="263">
        <f>+AT43</f>
        <v>113648398233</v>
      </c>
      <c r="CF43" s="263">
        <f>+AU43</f>
        <v>121583513245</v>
      </c>
      <c r="CG43" s="197">
        <f t="shared" si="25"/>
        <v>0.9347352712533471</v>
      </c>
      <c r="CH43" s="197">
        <f t="shared" si="26"/>
        <v>0.9347352712533471</v>
      </c>
      <c r="CI43" s="197">
        <f t="shared" si="27"/>
        <v>0.98</v>
      </c>
      <c r="CJ43" s="197">
        <f t="shared" ref="CJ43:CJ67" si="33">+CH43/CI43</f>
        <v>0.95381150127892567</v>
      </c>
      <c r="CK43" s="172"/>
    </row>
    <row r="44" spans="1:89" ht="252" x14ac:dyDescent="0.25">
      <c r="B44" s="153" t="s">
        <v>137</v>
      </c>
      <c r="C44" s="153" t="s">
        <v>138</v>
      </c>
      <c r="D44" s="153" t="s">
        <v>65</v>
      </c>
      <c r="E44" s="157" t="s">
        <v>1930</v>
      </c>
      <c r="F44" s="158" t="s">
        <v>3623</v>
      </c>
      <c r="G44" s="262" t="s">
        <v>1931</v>
      </c>
      <c r="H44" s="262" t="s">
        <v>1932</v>
      </c>
      <c r="I44" s="262" t="s">
        <v>1933</v>
      </c>
      <c r="J44" s="157" t="s">
        <v>1710</v>
      </c>
      <c r="K44" s="158" t="s">
        <v>1934</v>
      </c>
      <c r="L44" s="158" t="s">
        <v>1935</v>
      </c>
      <c r="M44" s="158" t="s">
        <v>1936</v>
      </c>
      <c r="N44" s="153" t="s">
        <v>1668</v>
      </c>
      <c r="O44" s="158" t="s">
        <v>1937</v>
      </c>
      <c r="P44" s="334" t="s">
        <v>417</v>
      </c>
      <c r="Q44" s="163" t="s">
        <v>1707</v>
      </c>
      <c r="R44" s="159">
        <v>0.94</v>
      </c>
      <c r="S44" s="251" t="s">
        <v>1668</v>
      </c>
      <c r="T44" s="159">
        <v>0.97</v>
      </c>
      <c r="U44" s="179">
        <v>6</v>
      </c>
      <c r="V44" s="179">
        <v>6</v>
      </c>
      <c r="W44" s="189">
        <f>+U44/V44</f>
        <v>1</v>
      </c>
      <c r="X44" s="215" t="s">
        <v>1938</v>
      </c>
      <c r="Y44" s="252" t="s">
        <v>1939</v>
      </c>
      <c r="Z44" s="179">
        <v>21</v>
      </c>
      <c r="AA44" s="179">
        <v>22</v>
      </c>
      <c r="AB44" s="189">
        <f t="shared" ref="AB44:AB45" si="34">+Z44/AA44</f>
        <v>0.95454545454545459</v>
      </c>
      <c r="AC44" s="215" t="s">
        <v>1940</v>
      </c>
      <c r="AD44" s="254" t="s">
        <v>1941</v>
      </c>
      <c r="AE44" s="178">
        <v>23</v>
      </c>
      <c r="AF44" s="179">
        <v>23</v>
      </c>
      <c r="AG44" s="189">
        <f t="shared" ref="AG44:AG45" si="35">+AE44/AF44</f>
        <v>1</v>
      </c>
      <c r="AH44" s="215" t="s">
        <v>1942</v>
      </c>
      <c r="AI44" s="193" t="s">
        <v>1943</v>
      </c>
      <c r="AJ44" s="179">
        <v>22</v>
      </c>
      <c r="AK44" s="179">
        <v>22</v>
      </c>
      <c r="AL44" s="189">
        <v>1</v>
      </c>
      <c r="AM44" s="193" t="s">
        <v>3632</v>
      </c>
      <c r="AN44" s="193" t="s">
        <v>3633</v>
      </c>
      <c r="AO44" s="178">
        <v>23</v>
      </c>
      <c r="AP44" s="179">
        <v>23</v>
      </c>
      <c r="AQ44" s="189">
        <v>1</v>
      </c>
      <c r="AR44" s="193" t="s">
        <v>3634</v>
      </c>
      <c r="AS44" s="193" t="s">
        <v>3629</v>
      </c>
      <c r="AT44" s="179">
        <v>23</v>
      </c>
      <c r="AU44" s="179">
        <v>23</v>
      </c>
      <c r="AV44" s="189">
        <f t="shared" ref="AV44:AV45" si="36">+AT44/AU44</f>
        <v>1</v>
      </c>
      <c r="AW44" s="193" t="s">
        <v>3635</v>
      </c>
      <c r="AX44" s="193" t="s">
        <v>3636</v>
      </c>
      <c r="AY44" s="178"/>
      <c r="AZ44" s="179"/>
      <c r="BA44" s="189"/>
      <c r="BB44" s="215"/>
      <c r="BC44" s="186"/>
      <c r="BD44" s="179"/>
      <c r="BE44" s="179"/>
      <c r="BF44" s="189"/>
      <c r="BG44" s="189"/>
      <c r="BH44" s="193"/>
      <c r="BI44" s="178"/>
      <c r="BJ44" s="179"/>
      <c r="BK44" s="189"/>
      <c r="BL44" s="215"/>
      <c r="BM44" s="186"/>
      <c r="BN44" s="179"/>
      <c r="BO44" s="179"/>
      <c r="BP44" s="189"/>
      <c r="BQ44" s="189"/>
      <c r="BR44" s="193"/>
      <c r="BS44" s="178"/>
      <c r="BT44" s="179"/>
      <c r="BU44" s="189"/>
      <c r="BV44" s="189"/>
      <c r="BW44" s="193"/>
      <c r="BX44" s="179"/>
      <c r="BY44" s="179"/>
      <c r="BZ44" s="189"/>
      <c r="CA44" s="189"/>
      <c r="CB44" s="193"/>
      <c r="CC44" s="207"/>
      <c r="CE44" s="263">
        <f>+U44+Z44+AE44+AJ44+AO44+AT44+AY44+BD44+BI44+BN44+BS44+BX44</f>
        <v>118</v>
      </c>
      <c r="CF44" s="263">
        <f>+V44+AA44+AF44+AK44+AP44+AU44+AZ44+BE44+BJ44+BO44+BT44+BY44</f>
        <v>119</v>
      </c>
      <c r="CG44" s="197">
        <f t="shared" si="25"/>
        <v>0.99159663865546221</v>
      </c>
      <c r="CH44" s="197">
        <f t="shared" si="26"/>
        <v>0.99159663865546221</v>
      </c>
      <c r="CI44" s="197">
        <f t="shared" si="27"/>
        <v>0.97</v>
      </c>
      <c r="CJ44" s="197">
        <f t="shared" si="33"/>
        <v>1.0222645759334663</v>
      </c>
      <c r="CK44" s="172"/>
    </row>
    <row r="45" spans="1:89" s="233" customFormat="1" ht="348" x14ac:dyDescent="0.25">
      <c r="B45" s="153" t="s">
        <v>147</v>
      </c>
      <c r="C45" s="153" t="s">
        <v>1658</v>
      </c>
      <c r="D45" s="158" t="s">
        <v>91</v>
      </c>
      <c r="E45" s="157" t="s">
        <v>1944</v>
      </c>
      <c r="F45" s="285" t="s">
        <v>1945</v>
      </c>
      <c r="G45" s="262" t="s">
        <v>1946</v>
      </c>
      <c r="H45" s="262" t="s">
        <v>1947</v>
      </c>
      <c r="I45" s="262" t="s">
        <v>1948</v>
      </c>
      <c r="J45" s="157" t="s">
        <v>1664</v>
      </c>
      <c r="K45" s="158" t="s">
        <v>1949</v>
      </c>
      <c r="L45" s="158" t="s">
        <v>1950</v>
      </c>
      <c r="M45" s="158" t="s">
        <v>1951</v>
      </c>
      <c r="N45" s="153" t="s">
        <v>1668</v>
      </c>
      <c r="O45" s="158" t="s">
        <v>1952</v>
      </c>
      <c r="P45" s="157" t="s">
        <v>439</v>
      </c>
      <c r="Q45" s="202" t="s">
        <v>60</v>
      </c>
      <c r="R45" s="159">
        <v>1</v>
      </c>
      <c r="S45" s="153" t="s">
        <v>1668</v>
      </c>
      <c r="T45" s="159">
        <v>1</v>
      </c>
      <c r="U45" s="189"/>
      <c r="V45" s="189"/>
      <c r="W45" s="189"/>
      <c r="X45" s="186" t="s">
        <v>1953</v>
      </c>
      <c r="Y45" s="255" t="s">
        <v>1954</v>
      </c>
      <c r="Z45" s="189">
        <v>0.01</v>
      </c>
      <c r="AA45" s="189">
        <v>0.01</v>
      </c>
      <c r="AB45" s="189">
        <f t="shared" si="34"/>
        <v>1</v>
      </c>
      <c r="AC45" s="193" t="s">
        <v>1955</v>
      </c>
      <c r="AD45" s="193" t="s">
        <v>1956</v>
      </c>
      <c r="AE45" s="189">
        <v>0.02</v>
      </c>
      <c r="AF45" s="189">
        <v>0.02</v>
      </c>
      <c r="AG45" s="189">
        <f t="shared" si="35"/>
        <v>1</v>
      </c>
      <c r="AH45" s="186" t="s">
        <v>3637</v>
      </c>
      <c r="AI45" s="186" t="s">
        <v>1957</v>
      </c>
      <c r="AJ45" s="189"/>
      <c r="AK45" s="189"/>
      <c r="AL45" s="189"/>
      <c r="AM45" s="193" t="s">
        <v>3638</v>
      </c>
      <c r="AN45" s="193" t="s">
        <v>3512</v>
      </c>
      <c r="AO45" s="178"/>
      <c r="AP45" s="179"/>
      <c r="AQ45" s="189"/>
      <c r="AR45" s="186" t="s">
        <v>3639</v>
      </c>
      <c r="AS45" s="186" t="s">
        <v>3640</v>
      </c>
      <c r="AT45" s="189">
        <v>0.22</v>
      </c>
      <c r="AU45" s="189">
        <v>0.22</v>
      </c>
      <c r="AV45" s="189">
        <f t="shared" si="36"/>
        <v>1</v>
      </c>
      <c r="AW45" s="193" t="s">
        <v>3641</v>
      </c>
      <c r="AX45" s="193" t="s">
        <v>3642</v>
      </c>
      <c r="AY45" s="178"/>
      <c r="AZ45" s="179"/>
      <c r="BA45" s="189"/>
      <c r="BB45" s="215"/>
      <c r="BC45" s="186"/>
      <c r="BD45" s="179"/>
      <c r="BE45" s="179"/>
      <c r="BF45" s="189"/>
      <c r="BG45" s="189"/>
      <c r="BH45" s="193"/>
      <c r="BI45" s="178"/>
      <c r="BJ45" s="179"/>
      <c r="BK45" s="189"/>
      <c r="BL45" s="215"/>
      <c r="BM45" s="186"/>
      <c r="BN45" s="179"/>
      <c r="BO45" s="179"/>
      <c r="BP45" s="189"/>
      <c r="BQ45" s="189"/>
      <c r="BR45" s="193"/>
      <c r="BS45" s="178"/>
      <c r="BT45" s="179"/>
      <c r="BU45" s="189"/>
      <c r="BV45" s="189"/>
      <c r="BW45" s="193"/>
      <c r="BX45" s="179"/>
      <c r="BY45" s="179"/>
      <c r="BZ45" s="189"/>
      <c r="CA45" s="189"/>
      <c r="CB45" s="193"/>
      <c r="CC45" s="207"/>
      <c r="CD45" s="40"/>
      <c r="CE45" s="263">
        <f>+AE45+AT45+BI45+BX45</f>
        <v>0.24</v>
      </c>
      <c r="CF45" s="263">
        <f>AF45+AU45+BJ45+BY45</f>
        <v>0.24</v>
      </c>
      <c r="CG45" s="197">
        <f t="shared" si="25"/>
        <v>1</v>
      </c>
      <c r="CH45" s="197">
        <f t="shared" si="26"/>
        <v>1</v>
      </c>
      <c r="CI45" s="197">
        <f t="shared" si="27"/>
        <v>1</v>
      </c>
      <c r="CJ45" s="197">
        <f t="shared" si="33"/>
        <v>1</v>
      </c>
      <c r="CK45" s="172"/>
    </row>
    <row r="46" spans="1:89" s="40" customFormat="1" ht="233.25" customHeight="1" x14ac:dyDescent="0.25">
      <c r="B46" s="153" t="s">
        <v>1958</v>
      </c>
      <c r="C46" s="153" t="s">
        <v>1658</v>
      </c>
      <c r="D46" s="154" t="s">
        <v>91</v>
      </c>
      <c r="E46" s="155" t="s">
        <v>1959</v>
      </c>
      <c r="F46" s="156" t="s">
        <v>1960</v>
      </c>
      <c r="G46" s="154" t="s">
        <v>1961</v>
      </c>
      <c r="H46" s="154" t="s">
        <v>1962</v>
      </c>
      <c r="I46" s="154" t="s">
        <v>1963</v>
      </c>
      <c r="J46" s="157" t="s">
        <v>1710</v>
      </c>
      <c r="K46" s="154" t="s">
        <v>1964</v>
      </c>
      <c r="L46" s="154" t="s">
        <v>1965</v>
      </c>
      <c r="M46" s="154" t="s">
        <v>1966</v>
      </c>
      <c r="N46" s="154" t="s">
        <v>1668</v>
      </c>
      <c r="O46" s="154" t="s">
        <v>1965</v>
      </c>
      <c r="P46" s="157" t="s">
        <v>1713</v>
      </c>
      <c r="Q46" s="188" t="s">
        <v>60</v>
      </c>
      <c r="R46" s="163">
        <v>0.26</v>
      </c>
      <c r="S46" s="256" t="s">
        <v>1668</v>
      </c>
      <c r="T46" s="163">
        <v>1</v>
      </c>
      <c r="U46" s="179"/>
      <c r="V46" s="179"/>
      <c r="W46" s="189"/>
      <c r="X46" s="180" t="s">
        <v>1967</v>
      </c>
      <c r="Y46" s="180" t="s">
        <v>1968</v>
      </c>
      <c r="Z46" s="179"/>
      <c r="AA46" s="179"/>
      <c r="AB46" s="189"/>
      <c r="AC46" s="180" t="s">
        <v>1969</v>
      </c>
      <c r="AD46" s="180" t="s">
        <v>1970</v>
      </c>
      <c r="AE46" s="179"/>
      <c r="AF46" s="179"/>
      <c r="AG46" s="189"/>
      <c r="AH46" s="180" t="s">
        <v>1971</v>
      </c>
      <c r="AI46" s="180" t="s">
        <v>1972</v>
      </c>
      <c r="AJ46" s="179"/>
      <c r="AK46" s="179"/>
      <c r="AL46" s="189"/>
      <c r="AM46" s="180" t="s">
        <v>3643</v>
      </c>
      <c r="AN46" s="180" t="s">
        <v>3644</v>
      </c>
      <c r="AO46" s="179"/>
      <c r="AP46" s="179"/>
      <c r="AQ46" s="189"/>
      <c r="AR46" s="180" t="s">
        <v>3645</v>
      </c>
      <c r="AS46" s="180" t="s">
        <v>3646</v>
      </c>
      <c r="AT46" s="259">
        <v>24</v>
      </c>
      <c r="AU46" s="259">
        <v>47</v>
      </c>
      <c r="AV46" s="189">
        <f>AT46/AU46</f>
        <v>0.51063829787234039</v>
      </c>
      <c r="AW46" s="180" t="s">
        <v>3647</v>
      </c>
      <c r="AX46" s="180" t="s">
        <v>3648</v>
      </c>
      <c r="AY46" s="259"/>
      <c r="AZ46" s="179"/>
      <c r="BA46" s="189"/>
      <c r="BB46" s="258"/>
      <c r="BC46" s="258"/>
      <c r="BD46" s="179"/>
      <c r="BE46" s="179"/>
      <c r="BF46" s="189"/>
      <c r="BG46" s="187"/>
      <c r="BH46" s="164"/>
      <c r="BI46" s="178"/>
      <c r="BJ46" s="179"/>
      <c r="BK46" s="189"/>
      <c r="BL46" s="260"/>
      <c r="BM46" s="164"/>
      <c r="BN46" s="179"/>
      <c r="BO46" s="179"/>
      <c r="BP46" s="189"/>
      <c r="BQ46" s="164"/>
      <c r="BR46" s="164"/>
      <c r="BS46" s="178"/>
      <c r="BT46" s="179"/>
      <c r="BU46" s="189"/>
      <c r="BV46" s="261"/>
      <c r="BW46" s="164"/>
      <c r="BX46" s="179"/>
      <c r="BY46" s="179"/>
      <c r="BZ46" s="189"/>
      <c r="CA46" s="193"/>
      <c r="CB46" s="193"/>
      <c r="CC46" s="196"/>
      <c r="CE46" s="263">
        <f>AT46</f>
        <v>24</v>
      </c>
      <c r="CF46" s="263">
        <f>AU46</f>
        <v>47</v>
      </c>
      <c r="CG46" s="197">
        <f t="shared" si="25"/>
        <v>0.51063829787234039</v>
      </c>
      <c r="CH46" s="197">
        <f t="shared" si="26"/>
        <v>0.51063829787234039</v>
      </c>
      <c r="CI46" s="197">
        <f t="shared" si="27"/>
        <v>1</v>
      </c>
      <c r="CJ46" s="197">
        <f t="shared" si="33"/>
        <v>0.51063829787234039</v>
      </c>
      <c r="CK46" s="212"/>
    </row>
    <row r="47" spans="1:89" s="169" customFormat="1" ht="347.25" customHeight="1" x14ac:dyDescent="0.25">
      <c r="B47" s="153" t="s">
        <v>1958</v>
      </c>
      <c r="C47" s="153" t="s">
        <v>1658</v>
      </c>
      <c r="D47" s="154" t="s">
        <v>91</v>
      </c>
      <c r="E47" s="155" t="s">
        <v>1973</v>
      </c>
      <c r="F47" s="156" t="s">
        <v>1960</v>
      </c>
      <c r="G47" s="154" t="s">
        <v>1974</v>
      </c>
      <c r="H47" s="154" t="s">
        <v>1975</v>
      </c>
      <c r="I47" s="154" t="s">
        <v>1976</v>
      </c>
      <c r="J47" s="157" t="s">
        <v>1664</v>
      </c>
      <c r="K47" s="158" t="s">
        <v>1977</v>
      </c>
      <c r="L47" s="158" t="s">
        <v>1978</v>
      </c>
      <c r="M47" s="158" t="s">
        <v>1979</v>
      </c>
      <c r="N47" s="262" t="s">
        <v>1668</v>
      </c>
      <c r="O47" s="158" t="s">
        <v>1980</v>
      </c>
      <c r="P47" s="157" t="s">
        <v>1713</v>
      </c>
      <c r="Q47" s="188" t="s">
        <v>60</v>
      </c>
      <c r="R47" s="159" t="s">
        <v>1732</v>
      </c>
      <c r="S47" s="262" t="s">
        <v>1732</v>
      </c>
      <c r="T47" s="159">
        <v>0.05</v>
      </c>
      <c r="U47" s="162"/>
      <c r="V47" s="162"/>
      <c r="W47" s="163"/>
      <c r="X47" s="167"/>
      <c r="Y47" s="165"/>
      <c r="Z47" s="162"/>
      <c r="AA47" s="162"/>
      <c r="AB47" s="163"/>
      <c r="AC47" s="180" t="s">
        <v>1981</v>
      </c>
      <c r="AD47" s="180" t="s">
        <v>1968</v>
      </c>
      <c r="AE47" s="162"/>
      <c r="AF47" s="162"/>
      <c r="AG47" s="163"/>
      <c r="AH47" s="180" t="s">
        <v>1982</v>
      </c>
      <c r="AI47" s="180" t="s">
        <v>1983</v>
      </c>
      <c r="AJ47" s="162"/>
      <c r="AK47" s="162"/>
      <c r="AL47" s="163"/>
      <c r="AM47" s="180" t="s">
        <v>3649</v>
      </c>
      <c r="AN47" s="180" t="s">
        <v>3650</v>
      </c>
      <c r="AO47" s="179"/>
      <c r="AP47" s="162"/>
      <c r="AQ47" s="163"/>
      <c r="AR47" s="180" t="s">
        <v>3651</v>
      </c>
      <c r="AS47" s="180" t="s">
        <v>3646</v>
      </c>
      <c r="AT47" s="162">
        <v>1272.75</v>
      </c>
      <c r="AU47" s="162">
        <v>5581.75</v>
      </c>
      <c r="AV47" s="189">
        <f>AT47/AU47</f>
        <v>0.22801988623639541</v>
      </c>
      <c r="AW47" s="180" t="s">
        <v>3652</v>
      </c>
      <c r="AX47" s="180" t="s">
        <v>3653</v>
      </c>
      <c r="AY47" s="162"/>
      <c r="AZ47" s="162"/>
      <c r="BA47" s="163"/>
      <c r="BB47" s="167"/>
      <c r="BC47" s="165"/>
      <c r="BD47" s="162"/>
      <c r="BE47" s="162"/>
      <c r="BF47" s="163"/>
      <c r="BG47" s="163"/>
      <c r="BH47" s="164"/>
      <c r="BI47" s="166"/>
      <c r="BJ47" s="162"/>
      <c r="BK47" s="163"/>
      <c r="BL47" s="167"/>
      <c r="BM47" s="165"/>
      <c r="BN47" s="162"/>
      <c r="BO47" s="162"/>
      <c r="BP47" s="163"/>
      <c r="BQ47" s="163"/>
      <c r="BR47" s="164"/>
      <c r="BS47" s="166"/>
      <c r="BT47" s="162"/>
      <c r="BU47" s="163"/>
      <c r="BV47" s="163"/>
      <c r="BW47" s="164"/>
      <c r="BX47" s="162"/>
      <c r="BY47" s="162"/>
      <c r="BZ47" s="163"/>
      <c r="CA47" s="163"/>
      <c r="CB47" s="164"/>
      <c r="CC47" s="168"/>
      <c r="CE47" s="263">
        <f>+U47+Z47+AE47+AJ47+AO47+AT47+AY47+BD47+BI47+BN47+BS47+BX47</f>
        <v>1272.75</v>
      </c>
      <c r="CF47" s="263">
        <f>+V47+AA47+AF47+AK47+AP47+AU47+AZ47+BE47+BJ47+BO47+BT47+BY47</f>
        <v>5581.75</v>
      </c>
      <c r="CG47" s="197">
        <f t="shared" si="25"/>
        <v>0.22801988623639541</v>
      </c>
      <c r="CH47" s="197">
        <f t="shared" si="26"/>
        <v>0.22801988623639541</v>
      </c>
      <c r="CI47" s="197">
        <f t="shared" si="27"/>
        <v>0.05</v>
      </c>
      <c r="CJ47" s="197">
        <f t="shared" si="33"/>
        <v>4.5603977247279079</v>
      </c>
      <c r="CK47" s="212"/>
    </row>
    <row r="48" spans="1:89" s="40" customFormat="1" ht="222" customHeight="1" x14ac:dyDescent="0.25">
      <c r="B48" s="153" t="s">
        <v>177</v>
      </c>
      <c r="C48" s="153" t="s">
        <v>138</v>
      </c>
      <c r="D48" s="153" t="s">
        <v>91</v>
      </c>
      <c r="E48" s="157" t="s">
        <v>1984</v>
      </c>
      <c r="F48" s="285" t="s">
        <v>1985</v>
      </c>
      <c r="G48" s="158" t="s">
        <v>1986</v>
      </c>
      <c r="H48" s="158" t="s">
        <v>1987</v>
      </c>
      <c r="I48" s="158" t="s">
        <v>1988</v>
      </c>
      <c r="J48" s="157" t="s">
        <v>1710</v>
      </c>
      <c r="K48" s="158" t="s">
        <v>1989</v>
      </c>
      <c r="L48" s="158" t="s">
        <v>1990</v>
      </c>
      <c r="M48" s="154" t="s">
        <v>1991</v>
      </c>
      <c r="N48" s="158" t="s">
        <v>1708</v>
      </c>
      <c r="O48" s="158" t="s">
        <v>1992</v>
      </c>
      <c r="P48" s="334" t="s">
        <v>417</v>
      </c>
      <c r="Q48" s="188" t="s">
        <v>30</v>
      </c>
      <c r="R48" s="159">
        <v>0.90728566590186488</v>
      </c>
      <c r="S48" s="153" t="s">
        <v>1668</v>
      </c>
      <c r="T48" s="159">
        <v>1</v>
      </c>
      <c r="U48" s="179">
        <v>14483225643</v>
      </c>
      <c r="V48" s="179">
        <v>18585853137</v>
      </c>
      <c r="W48" s="189">
        <f>+U48/V48</f>
        <v>0.77926073859732337</v>
      </c>
      <c r="X48" s="180" t="s">
        <v>1993</v>
      </c>
      <c r="Y48" s="180" t="s">
        <v>1694</v>
      </c>
      <c r="Z48" s="179">
        <v>37780056026</v>
      </c>
      <c r="AA48" s="179">
        <v>44896472072</v>
      </c>
      <c r="AB48" s="189">
        <f t="shared" ref="AB48:AB49" si="37">+Z48/AA48</f>
        <v>0.841492756166064</v>
      </c>
      <c r="AC48" s="180" t="s">
        <v>1994</v>
      </c>
      <c r="AD48" s="181" t="s">
        <v>1694</v>
      </c>
      <c r="AE48" s="178">
        <v>51925881011</v>
      </c>
      <c r="AF48" s="179">
        <v>61514086090</v>
      </c>
      <c r="AG48" s="189">
        <f t="shared" ref="AG48:AG59" si="38">+AE48/AF48</f>
        <v>0.84412992716868629</v>
      </c>
      <c r="AH48" s="180" t="s">
        <v>1995</v>
      </c>
      <c r="AI48" s="181" t="s">
        <v>1674</v>
      </c>
      <c r="AJ48" s="179">
        <v>67953563280</v>
      </c>
      <c r="AK48" s="179">
        <v>68078631851</v>
      </c>
      <c r="AL48" s="235">
        <f t="shared" ref="AL48:AL49" si="39">+AJ48/AK48</f>
        <v>0.99816288066314651</v>
      </c>
      <c r="AM48" s="180" t="s">
        <v>3654</v>
      </c>
      <c r="AN48" s="181" t="s">
        <v>3655</v>
      </c>
      <c r="AO48" s="178">
        <v>81620998021</v>
      </c>
      <c r="AP48" s="179">
        <v>85286152777</v>
      </c>
      <c r="AQ48" s="189">
        <f t="shared" ref="AQ48:AQ49" si="40">+AO48/AP48</f>
        <v>0.95702520706282324</v>
      </c>
      <c r="AR48" s="180" t="s">
        <v>3656</v>
      </c>
      <c r="AS48" s="181" t="s">
        <v>3657</v>
      </c>
      <c r="AT48" s="179">
        <v>96222698973</v>
      </c>
      <c r="AU48" s="179">
        <v>98822284155</v>
      </c>
      <c r="AV48" s="189">
        <f t="shared" ref="AV48:AV49" si="41">+AT48/AU48</f>
        <v>0.97369434228091079</v>
      </c>
      <c r="AW48" s="180" t="s">
        <v>3658</v>
      </c>
      <c r="AX48" s="181" t="s">
        <v>3659</v>
      </c>
      <c r="AY48" s="178"/>
      <c r="AZ48" s="179"/>
      <c r="BA48" s="189"/>
      <c r="BB48" s="215"/>
      <c r="BC48" s="186"/>
      <c r="BD48" s="179"/>
      <c r="BE48" s="179"/>
      <c r="BF48" s="189"/>
      <c r="BG48" s="189"/>
      <c r="BH48" s="193"/>
      <c r="BI48" s="178"/>
      <c r="BJ48" s="179"/>
      <c r="BK48" s="189"/>
      <c r="BL48" s="215"/>
      <c r="BM48" s="186"/>
      <c r="BN48" s="179"/>
      <c r="BO48" s="179"/>
      <c r="BP48" s="189"/>
      <c r="BQ48" s="189"/>
      <c r="BR48" s="193"/>
      <c r="BS48" s="178"/>
      <c r="BT48" s="179"/>
      <c r="BU48" s="189"/>
      <c r="BV48" s="189"/>
      <c r="BW48" s="193"/>
      <c r="BX48" s="179"/>
      <c r="BY48" s="179"/>
      <c r="BZ48" s="189"/>
      <c r="CA48" s="189"/>
      <c r="CB48" s="193"/>
      <c r="CC48" s="207"/>
      <c r="CE48" s="263">
        <f t="shared" ref="CE48:CF49" si="42">+U48+Z48+AE48+AJ48+AO48+AT48+AY48+BD48+BI48+BN48+BS48+BX48</f>
        <v>349986422954</v>
      </c>
      <c r="CF48" s="263">
        <f t="shared" si="42"/>
        <v>377183480082</v>
      </c>
      <c r="CG48" s="197">
        <f t="shared" si="25"/>
        <v>0.92789435761585493</v>
      </c>
      <c r="CH48" s="197">
        <f t="shared" si="26"/>
        <v>0.92789435761585493</v>
      </c>
      <c r="CI48" s="197">
        <f t="shared" si="27"/>
        <v>1</v>
      </c>
      <c r="CJ48" s="197">
        <f t="shared" si="33"/>
        <v>0.92789435761585493</v>
      </c>
      <c r="CK48" s="172"/>
    </row>
    <row r="49" spans="2:89" s="40" customFormat="1" ht="219" customHeight="1" x14ac:dyDescent="0.25">
      <c r="B49" s="153" t="s">
        <v>177</v>
      </c>
      <c r="C49" s="153" t="s">
        <v>138</v>
      </c>
      <c r="D49" s="153" t="s">
        <v>91</v>
      </c>
      <c r="E49" s="157" t="s">
        <v>1996</v>
      </c>
      <c r="F49" s="285" t="s">
        <v>1985</v>
      </c>
      <c r="G49" s="158" t="s">
        <v>1997</v>
      </c>
      <c r="H49" s="158" t="s">
        <v>1998</v>
      </c>
      <c r="I49" s="158" t="s">
        <v>1999</v>
      </c>
      <c r="J49" s="157" t="s">
        <v>1710</v>
      </c>
      <c r="K49" s="158" t="s">
        <v>2000</v>
      </c>
      <c r="L49" s="158" t="s">
        <v>2001</v>
      </c>
      <c r="M49" s="158" t="s">
        <v>2002</v>
      </c>
      <c r="N49" s="158" t="s">
        <v>1708</v>
      </c>
      <c r="O49" s="158" t="s">
        <v>2003</v>
      </c>
      <c r="P49" s="334" t="s">
        <v>417</v>
      </c>
      <c r="Q49" s="188" t="s">
        <v>30</v>
      </c>
      <c r="R49" s="159">
        <v>0.8</v>
      </c>
      <c r="S49" s="153" t="s">
        <v>1668</v>
      </c>
      <c r="T49" s="159">
        <v>1</v>
      </c>
      <c r="U49" s="179">
        <v>13</v>
      </c>
      <c r="V49" s="179">
        <v>13</v>
      </c>
      <c r="W49" s="189">
        <f>+U49/V49</f>
        <v>1</v>
      </c>
      <c r="X49" s="180" t="s">
        <v>2004</v>
      </c>
      <c r="Y49" s="180" t="s">
        <v>1694</v>
      </c>
      <c r="Z49" s="179">
        <v>10</v>
      </c>
      <c r="AA49" s="179">
        <v>12</v>
      </c>
      <c r="AB49" s="189">
        <f t="shared" si="37"/>
        <v>0.83333333333333337</v>
      </c>
      <c r="AC49" s="180" t="s">
        <v>2005</v>
      </c>
      <c r="AD49" s="181" t="s">
        <v>1694</v>
      </c>
      <c r="AE49" s="178">
        <v>12</v>
      </c>
      <c r="AF49" s="179">
        <v>13</v>
      </c>
      <c r="AG49" s="189">
        <f t="shared" si="38"/>
        <v>0.92307692307692313</v>
      </c>
      <c r="AH49" s="180" t="s">
        <v>2006</v>
      </c>
      <c r="AI49" s="181" t="s">
        <v>1674</v>
      </c>
      <c r="AJ49" s="179">
        <v>15</v>
      </c>
      <c r="AK49" s="179">
        <v>15</v>
      </c>
      <c r="AL49" s="189">
        <f t="shared" si="39"/>
        <v>1</v>
      </c>
      <c r="AM49" s="180" t="s">
        <v>3660</v>
      </c>
      <c r="AN49" s="181" t="s">
        <v>3655</v>
      </c>
      <c r="AO49" s="178">
        <v>14</v>
      </c>
      <c r="AP49" s="179">
        <v>14</v>
      </c>
      <c r="AQ49" s="189">
        <f t="shared" si="40"/>
        <v>1</v>
      </c>
      <c r="AR49" s="180" t="s">
        <v>3661</v>
      </c>
      <c r="AS49" s="181" t="s">
        <v>3657</v>
      </c>
      <c r="AT49" s="179">
        <v>14</v>
      </c>
      <c r="AU49" s="179">
        <v>15</v>
      </c>
      <c r="AV49" s="189">
        <f t="shared" si="41"/>
        <v>0.93333333333333335</v>
      </c>
      <c r="AW49" s="180" t="s">
        <v>3662</v>
      </c>
      <c r="AX49" s="181" t="s">
        <v>3659</v>
      </c>
      <c r="AY49" s="178"/>
      <c r="AZ49" s="179"/>
      <c r="BA49" s="189"/>
      <c r="BB49" s="215"/>
      <c r="BC49" s="186"/>
      <c r="BD49" s="179"/>
      <c r="BE49" s="179"/>
      <c r="BF49" s="189"/>
      <c r="BG49" s="189"/>
      <c r="BH49" s="193"/>
      <c r="BI49" s="178"/>
      <c r="BJ49" s="179"/>
      <c r="BK49" s="189"/>
      <c r="BL49" s="215"/>
      <c r="BM49" s="186"/>
      <c r="BN49" s="179"/>
      <c r="BO49" s="179"/>
      <c r="BP49" s="189"/>
      <c r="BQ49" s="189"/>
      <c r="BR49" s="193"/>
      <c r="BS49" s="178"/>
      <c r="BT49" s="179"/>
      <c r="BU49" s="189"/>
      <c r="BV49" s="189"/>
      <c r="BW49" s="193"/>
      <c r="BX49" s="179"/>
      <c r="BY49" s="179"/>
      <c r="BZ49" s="189"/>
      <c r="CA49" s="189"/>
      <c r="CB49" s="193"/>
      <c r="CC49" s="207"/>
      <c r="CE49" s="263">
        <f t="shared" si="42"/>
        <v>78</v>
      </c>
      <c r="CF49" s="263">
        <f t="shared" si="42"/>
        <v>82</v>
      </c>
      <c r="CG49" s="197">
        <f t="shared" si="25"/>
        <v>0.95121951219512191</v>
      </c>
      <c r="CH49" s="197">
        <f t="shared" si="26"/>
        <v>0.95121951219512191</v>
      </c>
      <c r="CI49" s="197">
        <f t="shared" si="27"/>
        <v>1</v>
      </c>
      <c r="CJ49" s="197">
        <f t="shared" si="33"/>
        <v>0.95121951219512191</v>
      </c>
      <c r="CK49" s="172"/>
    </row>
    <row r="50" spans="2:89" s="40" customFormat="1" ht="211.5" customHeight="1" x14ac:dyDescent="0.25">
      <c r="B50" s="153" t="s">
        <v>187</v>
      </c>
      <c r="C50" s="153" t="s">
        <v>1732</v>
      </c>
      <c r="D50" s="153" t="s">
        <v>65</v>
      </c>
      <c r="E50" s="153" t="s">
        <v>2007</v>
      </c>
      <c r="F50" s="158" t="s">
        <v>1850</v>
      </c>
      <c r="G50" s="629" t="s">
        <v>2008</v>
      </c>
      <c r="H50" s="629" t="s">
        <v>2009</v>
      </c>
      <c r="I50" s="629" t="s">
        <v>2010</v>
      </c>
      <c r="J50" s="629" t="s">
        <v>1710</v>
      </c>
      <c r="K50" s="629" t="s">
        <v>2011</v>
      </c>
      <c r="L50" s="629" t="s">
        <v>2012</v>
      </c>
      <c r="M50" s="629" t="s">
        <v>2013</v>
      </c>
      <c r="N50" s="629" t="s">
        <v>2014</v>
      </c>
      <c r="O50" s="629" t="s">
        <v>3663</v>
      </c>
      <c r="P50" s="629" t="s">
        <v>1713</v>
      </c>
      <c r="Q50" s="188" t="s">
        <v>30</v>
      </c>
      <c r="R50" s="264">
        <v>0.95</v>
      </c>
      <c r="S50" s="153" t="s">
        <v>1668</v>
      </c>
      <c r="T50" s="163">
        <v>1</v>
      </c>
      <c r="U50" s="203"/>
      <c r="V50" s="203"/>
      <c r="W50" s="204"/>
      <c r="X50" s="186" t="s">
        <v>2015</v>
      </c>
      <c r="Y50" s="186" t="s">
        <v>2016</v>
      </c>
      <c r="Z50" s="203"/>
      <c r="AA50" s="203"/>
      <c r="AB50" s="204"/>
      <c r="AC50" s="186" t="s">
        <v>2017</v>
      </c>
      <c r="AD50" s="193" t="s">
        <v>2016</v>
      </c>
      <c r="AE50" s="265"/>
      <c r="AF50" s="203"/>
      <c r="AG50" s="204"/>
      <c r="AH50" s="266" t="s">
        <v>3664</v>
      </c>
      <c r="AI50" s="193" t="s">
        <v>2018</v>
      </c>
      <c r="AJ50" s="203"/>
      <c r="AK50" s="203"/>
      <c r="AL50" s="204"/>
      <c r="AM50" s="266" t="s">
        <v>3665</v>
      </c>
      <c r="AN50" s="193" t="s">
        <v>3666</v>
      </c>
      <c r="AO50" s="265"/>
      <c r="AP50" s="203"/>
      <c r="AQ50" s="204"/>
      <c r="AR50" s="186" t="s">
        <v>3667</v>
      </c>
      <c r="AS50" s="193" t="s">
        <v>3668</v>
      </c>
      <c r="AT50" s="179">
        <v>18</v>
      </c>
      <c r="AU50" s="179">
        <v>18</v>
      </c>
      <c r="AV50" s="159">
        <f>AT50/AU50*100%</f>
        <v>1</v>
      </c>
      <c r="AW50" s="186" t="s">
        <v>3669</v>
      </c>
      <c r="AX50" s="193" t="s">
        <v>3670</v>
      </c>
      <c r="AY50" s="265"/>
      <c r="AZ50" s="203"/>
      <c r="BA50" s="204"/>
      <c r="BB50" s="186"/>
      <c r="BC50" s="193"/>
      <c r="BD50" s="203"/>
      <c r="BE50" s="203"/>
      <c r="BF50" s="204"/>
      <c r="BG50" s="186"/>
      <c r="BH50" s="193"/>
      <c r="BI50" s="265"/>
      <c r="BJ50" s="203"/>
      <c r="BK50" s="204"/>
      <c r="BL50" s="186"/>
      <c r="BM50" s="186"/>
      <c r="BN50" s="203"/>
      <c r="BO50" s="203"/>
      <c r="BP50" s="204"/>
      <c r="BQ50" s="186"/>
      <c r="BR50" s="193"/>
      <c r="BS50" s="178"/>
      <c r="BT50" s="179"/>
      <c r="BU50" s="189"/>
      <c r="BV50" s="186"/>
      <c r="BW50" s="193"/>
      <c r="BX50" s="179"/>
      <c r="BY50" s="179"/>
      <c r="BZ50" s="189"/>
      <c r="CA50" s="193"/>
      <c r="CB50" s="193"/>
      <c r="CC50" s="193"/>
      <c r="CE50" s="267">
        <f>+AT50+BX50</f>
        <v>18</v>
      </c>
      <c r="CF50" s="268">
        <f t="shared" ref="CF50" si="43">+AU50+BY50</f>
        <v>18</v>
      </c>
      <c r="CG50" s="197">
        <f t="shared" si="25"/>
        <v>1</v>
      </c>
      <c r="CH50" s="197">
        <f t="shared" si="26"/>
        <v>1</v>
      </c>
      <c r="CI50" s="197">
        <f t="shared" si="27"/>
        <v>1</v>
      </c>
      <c r="CJ50" s="197">
        <f t="shared" si="33"/>
        <v>1</v>
      </c>
      <c r="CK50" s="172"/>
    </row>
    <row r="51" spans="2:89" s="40" customFormat="1" ht="204.75" customHeight="1" x14ac:dyDescent="0.25">
      <c r="B51" s="153" t="s">
        <v>187</v>
      </c>
      <c r="C51" s="153" t="s">
        <v>1732</v>
      </c>
      <c r="D51" s="153" t="s">
        <v>65</v>
      </c>
      <c r="E51" s="153" t="s">
        <v>2019</v>
      </c>
      <c r="F51" s="158" t="s">
        <v>1850</v>
      </c>
      <c r="G51" s="629" t="s">
        <v>2020</v>
      </c>
      <c r="H51" s="629" t="s">
        <v>2021</v>
      </c>
      <c r="I51" s="629" t="s">
        <v>2022</v>
      </c>
      <c r="J51" s="629" t="s">
        <v>1710</v>
      </c>
      <c r="K51" s="629" t="s">
        <v>2023</v>
      </c>
      <c r="L51" s="629" t="s">
        <v>2024</v>
      </c>
      <c r="M51" s="629" t="s">
        <v>2025</v>
      </c>
      <c r="N51" s="629" t="s">
        <v>2014</v>
      </c>
      <c r="O51" s="174" t="s">
        <v>2026</v>
      </c>
      <c r="P51" s="629" t="s">
        <v>1713</v>
      </c>
      <c r="Q51" s="188" t="s">
        <v>30</v>
      </c>
      <c r="R51" s="269">
        <v>1</v>
      </c>
      <c r="S51" s="153" t="s">
        <v>1668</v>
      </c>
      <c r="T51" s="159">
        <v>1</v>
      </c>
      <c r="U51" s="203"/>
      <c r="V51" s="203"/>
      <c r="W51" s="204"/>
      <c r="X51" s="186" t="s">
        <v>2027</v>
      </c>
      <c r="Y51" s="186" t="s">
        <v>2016</v>
      </c>
      <c r="Z51" s="203"/>
      <c r="AA51" s="203"/>
      <c r="AB51" s="204"/>
      <c r="AC51" s="186" t="s">
        <v>2028</v>
      </c>
      <c r="AD51" s="193" t="s">
        <v>2016</v>
      </c>
      <c r="AE51" s="265"/>
      <c r="AF51" s="203"/>
      <c r="AG51" s="204"/>
      <c r="AH51" s="186" t="s">
        <v>3671</v>
      </c>
      <c r="AI51" s="193" t="s">
        <v>2018</v>
      </c>
      <c r="AJ51" s="203"/>
      <c r="AK51" s="203"/>
      <c r="AL51" s="204"/>
      <c r="AM51" s="186" t="s">
        <v>3672</v>
      </c>
      <c r="AN51" s="193" t="s">
        <v>3666</v>
      </c>
      <c r="AO51" s="265"/>
      <c r="AP51" s="203"/>
      <c r="AQ51" s="204"/>
      <c r="AR51" s="186" t="s">
        <v>3673</v>
      </c>
      <c r="AS51" s="193" t="s">
        <v>3668</v>
      </c>
      <c r="AT51" s="179">
        <v>281</v>
      </c>
      <c r="AU51" s="179">
        <v>309</v>
      </c>
      <c r="AV51" s="159">
        <f>AT51/AU51*100%</f>
        <v>0.90938511326860838</v>
      </c>
      <c r="AW51" s="186" t="s">
        <v>3674</v>
      </c>
      <c r="AX51" s="193" t="s">
        <v>3675</v>
      </c>
      <c r="AY51" s="265"/>
      <c r="AZ51" s="203"/>
      <c r="BA51" s="204"/>
      <c r="BB51" s="186"/>
      <c r="BC51" s="193"/>
      <c r="BD51" s="203"/>
      <c r="BE51" s="203"/>
      <c r="BF51" s="204"/>
      <c r="BG51" s="186"/>
      <c r="BH51" s="193"/>
      <c r="BI51" s="265"/>
      <c r="BJ51" s="203"/>
      <c r="BK51" s="204"/>
      <c r="BL51" s="186"/>
      <c r="BM51" s="186"/>
      <c r="BN51" s="203"/>
      <c r="BO51" s="203"/>
      <c r="BP51" s="204"/>
      <c r="BQ51" s="186"/>
      <c r="BR51" s="193"/>
      <c r="BS51" s="178"/>
      <c r="BT51" s="179"/>
      <c r="BU51" s="189"/>
      <c r="BV51" s="186"/>
      <c r="BW51" s="193"/>
      <c r="BX51" s="179"/>
      <c r="BY51" s="162"/>
      <c r="BZ51" s="189"/>
      <c r="CA51" s="266"/>
      <c r="CB51" s="164"/>
      <c r="CC51" s="270"/>
      <c r="CE51" s="268">
        <f t="shared" ref="CE51:CF52" si="44">+AT51+BX51</f>
        <v>281</v>
      </c>
      <c r="CF51" s="268">
        <f t="shared" si="44"/>
        <v>309</v>
      </c>
      <c r="CG51" s="197">
        <f t="shared" si="25"/>
        <v>0.90938511326860838</v>
      </c>
      <c r="CH51" s="197">
        <f t="shared" si="26"/>
        <v>0.90938511326860838</v>
      </c>
      <c r="CI51" s="197">
        <f t="shared" si="27"/>
        <v>1</v>
      </c>
      <c r="CJ51" s="197">
        <f t="shared" si="33"/>
        <v>0.90938511326860838</v>
      </c>
      <c r="CK51" s="172"/>
    </row>
    <row r="52" spans="2:89" s="40" customFormat="1" ht="247.5" x14ac:dyDescent="0.25">
      <c r="B52" s="153" t="s">
        <v>187</v>
      </c>
      <c r="C52" s="153" t="s">
        <v>1732</v>
      </c>
      <c r="D52" s="153" t="s">
        <v>65</v>
      </c>
      <c r="E52" s="153" t="s">
        <v>2029</v>
      </c>
      <c r="F52" s="158" t="s">
        <v>1850</v>
      </c>
      <c r="G52" s="174" t="s">
        <v>2030</v>
      </c>
      <c r="H52" s="174" t="s">
        <v>2031</v>
      </c>
      <c r="I52" s="174" t="s">
        <v>2032</v>
      </c>
      <c r="J52" s="174" t="s">
        <v>1664</v>
      </c>
      <c r="K52" s="174" t="s">
        <v>2033</v>
      </c>
      <c r="L52" s="174" t="s">
        <v>2034</v>
      </c>
      <c r="M52" s="174" t="s">
        <v>2035</v>
      </c>
      <c r="N52" s="174" t="s">
        <v>2014</v>
      </c>
      <c r="O52" s="174" t="s">
        <v>3676</v>
      </c>
      <c r="P52" s="174" t="s">
        <v>1713</v>
      </c>
      <c r="Q52" s="188" t="s">
        <v>30</v>
      </c>
      <c r="R52" s="264">
        <v>0.84</v>
      </c>
      <c r="S52" s="185" t="s">
        <v>1668</v>
      </c>
      <c r="T52" s="163">
        <v>0.85</v>
      </c>
      <c r="U52" s="203"/>
      <c r="V52" s="203"/>
      <c r="W52" s="204"/>
      <c r="X52" s="186" t="s">
        <v>2036</v>
      </c>
      <c r="Y52" s="186" t="s">
        <v>2016</v>
      </c>
      <c r="Z52" s="203"/>
      <c r="AA52" s="203"/>
      <c r="AB52" s="204"/>
      <c r="AC52" s="186" t="s">
        <v>3677</v>
      </c>
      <c r="AD52" s="193" t="s">
        <v>2016</v>
      </c>
      <c r="AE52" s="265"/>
      <c r="AF52" s="203"/>
      <c r="AG52" s="204"/>
      <c r="AH52" s="186" t="s">
        <v>3678</v>
      </c>
      <c r="AI52" s="193" t="s">
        <v>2018</v>
      </c>
      <c r="AJ52" s="203"/>
      <c r="AK52" s="203"/>
      <c r="AL52" s="204"/>
      <c r="AM52" s="186" t="s">
        <v>3679</v>
      </c>
      <c r="AN52" s="193" t="s">
        <v>3666</v>
      </c>
      <c r="AO52" s="265"/>
      <c r="AP52" s="203"/>
      <c r="AQ52" s="204"/>
      <c r="AR52" s="186" t="s">
        <v>3680</v>
      </c>
      <c r="AS52" s="193" t="s">
        <v>3668</v>
      </c>
      <c r="AT52" s="179">
        <v>397</v>
      </c>
      <c r="AU52" s="179">
        <v>437</v>
      </c>
      <c r="AV52" s="163">
        <f>AT52/AU52*100%</f>
        <v>0.90846681922196793</v>
      </c>
      <c r="AW52" s="630" t="s">
        <v>3681</v>
      </c>
      <c r="AX52" s="273" t="s">
        <v>3682</v>
      </c>
      <c r="AY52" s="265"/>
      <c r="AZ52" s="203"/>
      <c r="BA52" s="204"/>
      <c r="BB52" s="186"/>
      <c r="BC52" s="193"/>
      <c r="BD52" s="203"/>
      <c r="BE52" s="203"/>
      <c r="BF52" s="204"/>
      <c r="BG52" s="186"/>
      <c r="BH52" s="193"/>
      <c r="BI52" s="265"/>
      <c r="BJ52" s="203"/>
      <c r="BK52" s="204"/>
      <c r="BL52" s="186"/>
      <c r="BM52" s="186"/>
      <c r="BN52" s="203"/>
      <c r="BO52" s="203"/>
      <c r="BP52" s="204"/>
      <c r="BQ52" s="186"/>
      <c r="BR52" s="193"/>
      <c r="BS52" s="178"/>
      <c r="BT52" s="179"/>
      <c r="BU52" s="189"/>
      <c r="BV52" s="186"/>
      <c r="BW52" s="193"/>
      <c r="BX52" s="162"/>
      <c r="BY52" s="179"/>
      <c r="BZ52" s="189"/>
      <c r="CA52" s="186"/>
      <c r="CB52" s="193"/>
      <c r="CC52" s="270"/>
      <c r="CE52" s="268">
        <f t="shared" si="44"/>
        <v>397</v>
      </c>
      <c r="CF52" s="268">
        <f t="shared" si="44"/>
        <v>437</v>
      </c>
      <c r="CG52" s="197">
        <f t="shared" si="25"/>
        <v>0.90846681922196793</v>
      </c>
      <c r="CH52" s="197">
        <f t="shared" si="26"/>
        <v>0.90846681922196793</v>
      </c>
      <c r="CI52" s="197">
        <f t="shared" si="27"/>
        <v>0.85</v>
      </c>
      <c r="CJ52" s="197">
        <f t="shared" si="33"/>
        <v>1.0687844932023152</v>
      </c>
      <c r="CK52" s="172"/>
    </row>
    <row r="53" spans="2:89" s="40" customFormat="1" ht="240" customHeight="1" x14ac:dyDescent="0.25">
      <c r="B53" s="153" t="s">
        <v>187</v>
      </c>
      <c r="C53" s="153" t="s">
        <v>1732</v>
      </c>
      <c r="D53" s="153" t="s">
        <v>65</v>
      </c>
      <c r="E53" s="153" t="s">
        <v>2037</v>
      </c>
      <c r="F53" s="158" t="s">
        <v>3683</v>
      </c>
      <c r="G53" s="174" t="s">
        <v>2038</v>
      </c>
      <c r="H53" s="174" t="s">
        <v>2039</v>
      </c>
      <c r="I53" s="174" t="s">
        <v>2040</v>
      </c>
      <c r="J53" s="174" t="s">
        <v>1664</v>
      </c>
      <c r="K53" s="174" t="s">
        <v>2041</v>
      </c>
      <c r="L53" s="174" t="s">
        <v>2042</v>
      </c>
      <c r="M53" s="174" t="s">
        <v>2043</v>
      </c>
      <c r="N53" s="174" t="s">
        <v>2014</v>
      </c>
      <c r="O53" s="174" t="s">
        <v>3684</v>
      </c>
      <c r="P53" s="174" t="s">
        <v>417</v>
      </c>
      <c r="Q53" s="188" t="s">
        <v>30</v>
      </c>
      <c r="R53" s="264">
        <v>0.72</v>
      </c>
      <c r="S53" s="185" t="s">
        <v>1668</v>
      </c>
      <c r="T53" s="163">
        <v>0.75</v>
      </c>
      <c r="U53" s="179"/>
      <c r="V53" s="179"/>
      <c r="W53" s="189"/>
      <c r="X53" s="186" t="s">
        <v>2044</v>
      </c>
      <c r="Y53" s="186" t="s">
        <v>2016</v>
      </c>
      <c r="Z53" s="179">
        <v>81</v>
      </c>
      <c r="AA53" s="179">
        <v>89</v>
      </c>
      <c r="AB53" s="189">
        <f>Z53/AA53*100%</f>
        <v>0.9101123595505618</v>
      </c>
      <c r="AC53" s="186" t="s">
        <v>2045</v>
      </c>
      <c r="AD53" s="193" t="s">
        <v>2016</v>
      </c>
      <c r="AE53" s="179">
        <v>99</v>
      </c>
      <c r="AF53" s="179">
        <v>107</v>
      </c>
      <c r="AG53" s="189">
        <f>AE53/AF53*100%</f>
        <v>0.92523364485981308</v>
      </c>
      <c r="AH53" s="186" t="s">
        <v>2046</v>
      </c>
      <c r="AI53" s="193" t="s">
        <v>2018</v>
      </c>
      <c r="AJ53" s="179">
        <v>72</v>
      </c>
      <c r="AK53" s="179">
        <v>74</v>
      </c>
      <c r="AL53" s="189">
        <f>AJ53/AK53*100%</f>
        <v>0.97297297297297303</v>
      </c>
      <c r="AM53" s="186" t="s">
        <v>3685</v>
      </c>
      <c r="AN53" s="193" t="s">
        <v>3666</v>
      </c>
      <c r="AO53" s="179">
        <v>77</v>
      </c>
      <c r="AP53" s="179">
        <v>83</v>
      </c>
      <c r="AQ53" s="189">
        <f>AO53/AP53*100%</f>
        <v>0.92771084337349397</v>
      </c>
      <c r="AR53" s="186" t="s">
        <v>3686</v>
      </c>
      <c r="AS53" s="193" t="s">
        <v>3668</v>
      </c>
      <c r="AT53" s="179">
        <v>80</v>
      </c>
      <c r="AU53" s="179">
        <v>91</v>
      </c>
      <c r="AV53" s="189">
        <f>AT53/AU53*100%</f>
        <v>0.87912087912087911</v>
      </c>
      <c r="AW53" s="186" t="s">
        <v>3687</v>
      </c>
      <c r="AX53" s="273" t="s">
        <v>3688</v>
      </c>
      <c r="AY53" s="179"/>
      <c r="AZ53" s="179"/>
      <c r="BA53" s="189"/>
      <c r="BB53" s="186"/>
      <c r="BC53" s="186"/>
      <c r="BD53" s="179"/>
      <c r="BE53" s="179"/>
      <c r="BF53" s="189"/>
      <c r="BG53" s="186"/>
      <c r="BH53" s="193"/>
      <c r="BI53" s="179"/>
      <c r="BJ53" s="179"/>
      <c r="BK53" s="189"/>
      <c r="BL53" s="186"/>
      <c r="BM53" s="186"/>
      <c r="BN53" s="179"/>
      <c r="BO53" s="179"/>
      <c r="BP53" s="189"/>
      <c r="BQ53" s="186"/>
      <c r="BR53" s="193"/>
      <c r="BS53" s="178"/>
      <c r="BT53" s="179"/>
      <c r="BU53" s="189"/>
      <c r="BV53" s="186"/>
      <c r="BW53" s="193"/>
      <c r="BX53" s="179"/>
      <c r="BY53" s="179"/>
      <c r="BZ53" s="189"/>
      <c r="CA53" s="196"/>
      <c r="CB53" s="193"/>
      <c r="CC53" s="196"/>
      <c r="CE53" s="172">
        <f t="shared" ref="CE53:CF53" si="45">+U53+Z53+AE53+AJ53+AO53+AT53+AY53+BD53+BI53+BN53+BS53+BX53</f>
        <v>409</v>
      </c>
      <c r="CF53" s="172">
        <f t="shared" si="45"/>
        <v>444</v>
      </c>
      <c r="CG53" s="197">
        <f t="shared" si="25"/>
        <v>0.9211711711711712</v>
      </c>
      <c r="CH53" s="197">
        <f t="shared" si="26"/>
        <v>0.9211711711711712</v>
      </c>
      <c r="CI53" s="197">
        <f t="shared" si="27"/>
        <v>0.75</v>
      </c>
      <c r="CJ53" s="197">
        <f t="shared" si="33"/>
        <v>1.2282282282282282</v>
      </c>
      <c r="CK53" s="172"/>
    </row>
    <row r="54" spans="2:89" s="233" customFormat="1" ht="203.25" customHeight="1" x14ac:dyDescent="0.25">
      <c r="B54" s="185" t="s">
        <v>195</v>
      </c>
      <c r="C54" s="185" t="s">
        <v>1658</v>
      </c>
      <c r="D54" s="154" t="s">
        <v>65</v>
      </c>
      <c r="E54" s="155" t="s">
        <v>2047</v>
      </c>
      <c r="F54" s="156" t="s">
        <v>3408</v>
      </c>
      <c r="G54" s="185" t="s">
        <v>2048</v>
      </c>
      <c r="H54" s="154" t="s">
        <v>3689</v>
      </c>
      <c r="I54" s="154" t="s">
        <v>2049</v>
      </c>
      <c r="J54" s="185" t="s">
        <v>1710</v>
      </c>
      <c r="K54" s="154" t="s">
        <v>2050</v>
      </c>
      <c r="L54" s="154" t="s">
        <v>2051</v>
      </c>
      <c r="M54" s="154" t="s">
        <v>2052</v>
      </c>
      <c r="N54" s="185" t="s">
        <v>1668</v>
      </c>
      <c r="O54" s="278" t="s">
        <v>2053</v>
      </c>
      <c r="P54" s="155" t="s">
        <v>417</v>
      </c>
      <c r="Q54" s="271" t="s">
        <v>30</v>
      </c>
      <c r="R54" s="631">
        <v>1</v>
      </c>
      <c r="S54" s="631" t="s">
        <v>1668</v>
      </c>
      <c r="T54" s="631">
        <v>1</v>
      </c>
      <c r="U54" s="179"/>
      <c r="V54" s="179"/>
      <c r="W54" s="189"/>
      <c r="X54" s="193"/>
      <c r="Y54" s="186"/>
      <c r="Z54" s="179"/>
      <c r="AA54" s="179"/>
      <c r="AB54" s="189"/>
      <c r="AC54" s="193"/>
      <c r="AD54" s="186"/>
      <c r="AE54" s="179"/>
      <c r="AF54" s="179"/>
      <c r="AG54" s="189"/>
      <c r="AH54" s="193"/>
      <c r="AI54" s="186"/>
      <c r="AJ54" s="179">
        <v>4319</v>
      </c>
      <c r="AK54" s="179">
        <v>4319</v>
      </c>
      <c r="AL54" s="189">
        <v>1</v>
      </c>
      <c r="AM54" s="193" t="s">
        <v>3690</v>
      </c>
      <c r="AN54" s="193" t="s">
        <v>3691</v>
      </c>
      <c r="AO54" s="179">
        <v>4351</v>
      </c>
      <c r="AP54" s="179">
        <v>4351</v>
      </c>
      <c r="AQ54" s="189">
        <v>1</v>
      </c>
      <c r="AR54" s="193" t="s">
        <v>3692</v>
      </c>
      <c r="AS54" s="193" t="s">
        <v>3693</v>
      </c>
      <c r="AT54" s="179">
        <v>5435</v>
      </c>
      <c r="AU54" s="179">
        <v>5435</v>
      </c>
      <c r="AV54" s="189">
        <f>AT54/AU54</f>
        <v>1</v>
      </c>
      <c r="AW54" s="193" t="s">
        <v>3694</v>
      </c>
      <c r="AX54" s="632" t="s">
        <v>3695</v>
      </c>
      <c r="AY54" s="178"/>
      <c r="AZ54" s="179"/>
      <c r="BA54" s="189"/>
      <c r="BB54" s="164"/>
      <c r="BC54" s="273"/>
      <c r="BD54" s="179"/>
      <c r="BE54" s="179"/>
      <c r="BF54" s="189"/>
      <c r="BG54" s="164"/>
      <c r="BH54" s="273"/>
      <c r="BI54" s="178"/>
      <c r="BJ54" s="178"/>
      <c r="BK54" s="189"/>
      <c r="BL54" s="164"/>
      <c r="BM54" s="273"/>
      <c r="BN54" s="178"/>
      <c r="BO54" s="178"/>
      <c r="BP54" s="189"/>
      <c r="BQ54" s="164"/>
      <c r="BR54" s="273"/>
      <c r="BS54" s="179"/>
      <c r="BT54" s="179"/>
      <c r="BU54" s="189"/>
      <c r="BV54" s="164"/>
      <c r="BW54" s="193"/>
      <c r="BX54" s="179"/>
      <c r="BY54" s="179"/>
      <c r="BZ54" s="164"/>
      <c r="CA54" s="164"/>
      <c r="CB54" s="193"/>
      <c r="CC54" s="207"/>
      <c r="CE54" s="263">
        <v>5435</v>
      </c>
      <c r="CF54" s="263">
        <v>5435</v>
      </c>
      <c r="CG54" s="238">
        <f t="shared" si="25"/>
        <v>1</v>
      </c>
      <c r="CH54" s="238">
        <f t="shared" si="26"/>
        <v>1</v>
      </c>
      <c r="CI54" s="238">
        <f t="shared" si="27"/>
        <v>1</v>
      </c>
      <c r="CJ54" s="238">
        <f t="shared" si="33"/>
        <v>1</v>
      </c>
      <c r="CK54" s="208"/>
    </row>
    <row r="55" spans="2:89" s="233" customFormat="1" ht="193.5" customHeight="1" x14ac:dyDescent="0.25">
      <c r="B55" s="185" t="s">
        <v>195</v>
      </c>
      <c r="C55" s="185" t="s">
        <v>1658</v>
      </c>
      <c r="D55" s="154" t="s">
        <v>65</v>
      </c>
      <c r="E55" s="155" t="s">
        <v>2055</v>
      </c>
      <c r="F55" s="156" t="s">
        <v>3408</v>
      </c>
      <c r="G55" s="185" t="s">
        <v>2056</v>
      </c>
      <c r="H55" s="154" t="s">
        <v>2057</v>
      </c>
      <c r="I55" s="154" t="s">
        <v>2058</v>
      </c>
      <c r="J55" s="185" t="s">
        <v>1710</v>
      </c>
      <c r="K55" s="154" t="s">
        <v>2059</v>
      </c>
      <c r="L55" s="154" t="s">
        <v>2060</v>
      </c>
      <c r="M55" s="154" t="s">
        <v>2061</v>
      </c>
      <c r="N55" s="185" t="s">
        <v>1668</v>
      </c>
      <c r="O55" s="153" t="s">
        <v>2062</v>
      </c>
      <c r="P55" s="155" t="s">
        <v>1713</v>
      </c>
      <c r="Q55" s="271" t="s">
        <v>30</v>
      </c>
      <c r="R55" s="189">
        <v>1</v>
      </c>
      <c r="S55" s="631" t="s">
        <v>1668</v>
      </c>
      <c r="T55" s="631">
        <v>1</v>
      </c>
      <c r="U55" s="203"/>
      <c r="V55" s="203"/>
      <c r="W55" s="204"/>
      <c r="X55" s="193"/>
      <c r="Y55" s="186"/>
      <c r="Z55" s="203"/>
      <c r="AA55" s="203"/>
      <c r="AB55" s="204"/>
      <c r="AC55" s="193"/>
      <c r="AD55" s="186"/>
      <c r="AE55" s="179"/>
      <c r="AF55" s="179"/>
      <c r="AG55" s="189"/>
      <c r="AH55" s="193"/>
      <c r="AI55" s="186"/>
      <c r="AJ55" s="203"/>
      <c r="AK55" s="203"/>
      <c r="AL55" s="204"/>
      <c r="AM55" s="193" t="s">
        <v>3696</v>
      </c>
      <c r="AN55" s="186" t="s">
        <v>3697</v>
      </c>
      <c r="AO55" s="179"/>
      <c r="AP55" s="179"/>
      <c r="AQ55" s="189"/>
      <c r="AR55" s="193" t="s">
        <v>3698</v>
      </c>
      <c r="AS55" s="186" t="s">
        <v>3699</v>
      </c>
      <c r="AT55" s="633">
        <v>0.45</v>
      </c>
      <c r="AU55" s="191">
        <v>1</v>
      </c>
      <c r="AV55" s="189">
        <f>AT55/AU55</f>
        <v>0.45</v>
      </c>
      <c r="AW55" s="164" t="s">
        <v>3700</v>
      </c>
      <c r="AX55" s="632" t="s">
        <v>3701</v>
      </c>
      <c r="AY55" s="265"/>
      <c r="AZ55" s="203"/>
      <c r="BA55" s="204"/>
      <c r="BB55" s="186"/>
      <c r="BC55" s="273"/>
      <c r="BD55" s="203"/>
      <c r="BE55" s="203"/>
      <c r="BF55" s="204"/>
      <c r="BG55" s="186"/>
      <c r="BH55" s="273"/>
      <c r="BI55" s="178"/>
      <c r="BJ55" s="179"/>
      <c r="BK55" s="189"/>
      <c r="BL55" s="186"/>
      <c r="BM55" s="186"/>
      <c r="BN55" s="203"/>
      <c r="BO55" s="203"/>
      <c r="BP55" s="204"/>
      <c r="BQ55" s="186"/>
      <c r="BR55" s="273"/>
      <c r="BS55" s="178"/>
      <c r="BT55" s="179"/>
      <c r="BU55" s="189"/>
      <c r="BV55" s="193"/>
      <c r="BW55" s="193"/>
      <c r="BX55" s="179"/>
      <c r="BY55" s="179"/>
      <c r="BZ55" s="189"/>
      <c r="CA55" s="164"/>
      <c r="CB55" s="193"/>
      <c r="CC55" s="207"/>
      <c r="CE55" s="208">
        <f>+U55+Z55+AE55+AJ55+AO55+AT55+AY55+BD55+BI55+BN55+BS55+BX55</f>
        <v>0.45</v>
      </c>
      <c r="CF55" s="208">
        <f t="shared" ref="CE55:CF57" si="46">+V55+AA55+AF55+AK55+AP55+AU55+AZ55+BE55+BJ55+BO55+BT55+BY55</f>
        <v>1</v>
      </c>
      <c r="CG55" s="238">
        <f t="shared" si="25"/>
        <v>0.45</v>
      </c>
      <c r="CH55" s="238">
        <f t="shared" si="26"/>
        <v>0.45</v>
      </c>
      <c r="CI55" s="238">
        <f t="shared" si="27"/>
        <v>1</v>
      </c>
      <c r="CJ55" s="238">
        <f t="shared" si="33"/>
        <v>0.45</v>
      </c>
      <c r="CK55" s="208"/>
    </row>
    <row r="56" spans="2:89" s="233" customFormat="1" ht="197.25" customHeight="1" x14ac:dyDescent="0.25">
      <c r="B56" s="185" t="s">
        <v>195</v>
      </c>
      <c r="C56" s="185" t="s">
        <v>1658</v>
      </c>
      <c r="D56" s="154" t="s">
        <v>65</v>
      </c>
      <c r="E56" s="155" t="s">
        <v>2063</v>
      </c>
      <c r="F56" s="156" t="s">
        <v>3408</v>
      </c>
      <c r="G56" s="185" t="s">
        <v>2064</v>
      </c>
      <c r="H56" s="154" t="s">
        <v>2065</v>
      </c>
      <c r="I56" s="154" t="s">
        <v>2066</v>
      </c>
      <c r="J56" s="185" t="s">
        <v>1710</v>
      </c>
      <c r="K56" s="154" t="s">
        <v>2067</v>
      </c>
      <c r="L56" s="154" t="s">
        <v>2068</v>
      </c>
      <c r="M56" s="154" t="s">
        <v>2069</v>
      </c>
      <c r="N56" s="185" t="s">
        <v>1668</v>
      </c>
      <c r="O56" s="153" t="s">
        <v>2070</v>
      </c>
      <c r="P56" s="155" t="s">
        <v>439</v>
      </c>
      <c r="Q56" s="271" t="s">
        <v>30</v>
      </c>
      <c r="R56" s="189">
        <v>0.8</v>
      </c>
      <c r="S56" s="631" t="s">
        <v>1668</v>
      </c>
      <c r="T56" s="631">
        <v>1</v>
      </c>
      <c r="U56" s="203"/>
      <c r="V56" s="203"/>
      <c r="W56" s="204"/>
      <c r="X56" s="193"/>
      <c r="Y56" s="186"/>
      <c r="Z56" s="203"/>
      <c r="AA56" s="203"/>
      <c r="AB56" s="204"/>
      <c r="AC56" s="193"/>
      <c r="AD56" s="186"/>
      <c r="AE56" s="179"/>
      <c r="AF56" s="179"/>
      <c r="AG56" s="189"/>
      <c r="AH56" s="193"/>
      <c r="AI56" s="186"/>
      <c r="AJ56" s="203"/>
      <c r="AK56" s="203"/>
      <c r="AL56" s="204"/>
      <c r="AM56" s="193" t="s">
        <v>3702</v>
      </c>
      <c r="AN56" s="186" t="s">
        <v>3697</v>
      </c>
      <c r="AO56" s="179"/>
      <c r="AP56" s="179"/>
      <c r="AQ56" s="189"/>
      <c r="AR56" s="193" t="s">
        <v>3703</v>
      </c>
      <c r="AS56" s="186" t="s">
        <v>3699</v>
      </c>
      <c r="AT56" s="179">
        <v>2069</v>
      </c>
      <c r="AU56" s="179">
        <v>2069</v>
      </c>
      <c r="AV56" s="189">
        <f t="shared" ref="AV56:AV57" si="47">AT56/AU56</f>
        <v>1</v>
      </c>
      <c r="AW56" s="164" t="s">
        <v>3704</v>
      </c>
      <c r="AX56" s="632" t="s">
        <v>3705</v>
      </c>
      <c r="AY56" s="265"/>
      <c r="AZ56" s="203"/>
      <c r="BA56" s="204"/>
      <c r="BB56" s="193"/>
      <c r="BC56" s="273"/>
      <c r="BD56" s="203"/>
      <c r="BE56" s="203"/>
      <c r="BF56" s="204"/>
      <c r="BG56" s="193"/>
      <c r="BH56" s="273"/>
      <c r="BI56" s="178"/>
      <c r="BJ56" s="179"/>
      <c r="BK56" s="189"/>
      <c r="BL56" s="164"/>
      <c r="BM56" s="186"/>
      <c r="BN56" s="203"/>
      <c r="BO56" s="203"/>
      <c r="BP56" s="275"/>
      <c r="BQ56" s="193"/>
      <c r="BR56" s="194"/>
      <c r="BS56" s="178"/>
      <c r="BT56" s="179"/>
      <c r="BU56" s="189"/>
      <c r="BV56" s="193"/>
      <c r="BW56" s="193"/>
      <c r="BX56" s="179"/>
      <c r="BY56" s="179"/>
      <c r="BZ56" s="189"/>
      <c r="CA56" s="164"/>
      <c r="CB56" s="193"/>
      <c r="CC56" s="207"/>
      <c r="CE56" s="208">
        <f t="shared" si="46"/>
        <v>2069</v>
      </c>
      <c r="CF56" s="208">
        <f t="shared" si="46"/>
        <v>2069</v>
      </c>
      <c r="CG56" s="238">
        <f t="shared" si="25"/>
        <v>1</v>
      </c>
      <c r="CH56" s="238">
        <f t="shared" si="26"/>
        <v>1</v>
      </c>
      <c r="CI56" s="238">
        <f t="shared" si="27"/>
        <v>1</v>
      </c>
      <c r="CJ56" s="238">
        <f t="shared" si="33"/>
        <v>1</v>
      </c>
      <c r="CK56" s="208"/>
    </row>
    <row r="57" spans="2:89" s="233" customFormat="1" ht="180" customHeight="1" x14ac:dyDescent="0.25">
      <c r="B57" s="185" t="s">
        <v>195</v>
      </c>
      <c r="C57" s="185" t="s">
        <v>1658</v>
      </c>
      <c r="D57" s="154" t="s">
        <v>65</v>
      </c>
      <c r="E57" s="155" t="s">
        <v>2071</v>
      </c>
      <c r="F57" s="156" t="s">
        <v>3408</v>
      </c>
      <c r="G57" s="185" t="s">
        <v>2072</v>
      </c>
      <c r="H57" s="154" t="s">
        <v>2073</v>
      </c>
      <c r="I57" s="154" t="s">
        <v>2074</v>
      </c>
      <c r="J57" s="185" t="s">
        <v>1710</v>
      </c>
      <c r="K57" s="154" t="s">
        <v>2075</v>
      </c>
      <c r="L57" s="154" t="s">
        <v>2076</v>
      </c>
      <c r="M57" s="154" t="s">
        <v>2077</v>
      </c>
      <c r="N57" s="185" t="s">
        <v>1668</v>
      </c>
      <c r="O57" s="153" t="s">
        <v>2078</v>
      </c>
      <c r="P57" s="155" t="s">
        <v>1713</v>
      </c>
      <c r="Q57" s="271" t="s">
        <v>30</v>
      </c>
      <c r="R57" s="189">
        <v>1</v>
      </c>
      <c r="S57" s="631" t="s">
        <v>1668</v>
      </c>
      <c r="T57" s="631">
        <v>1</v>
      </c>
      <c r="U57" s="179"/>
      <c r="V57" s="179"/>
      <c r="W57" s="189"/>
      <c r="X57" s="193"/>
      <c r="Y57" s="186"/>
      <c r="Z57" s="179"/>
      <c r="AA57" s="179"/>
      <c r="AB57" s="189"/>
      <c r="AC57" s="193"/>
      <c r="AD57" s="186"/>
      <c r="AE57" s="179"/>
      <c r="AF57" s="179"/>
      <c r="AG57" s="189"/>
      <c r="AH57" s="193"/>
      <c r="AI57" s="186"/>
      <c r="AJ57" s="203"/>
      <c r="AK57" s="203"/>
      <c r="AL57" s="204"/>
      <c r="AM57" s="193" t="s">
        <v>3706</v>
      </c>
      <c r="AN57" s="186" t="s">
        <v>3697</v>
      </c>
      <c r="AO57" s="179"/>
      <c r="AP57" s="179"/>
      <c r="AQ57" s="189"/>
      <c r="AR57" s="193" t="s">
        <v>3707</v>
      </c>
      <c r="AS57" s="186" t="s">
        <v>3699</v>
      </c>
      <c r="AT57" s="179">
        <v>302</v>
      </c>
      <c r="AU57" s="179">
        <v>302</v>
      </c>
      <c r="AV57" s="189">
        <f t="shared" si="47"/>
        <v>1</v>
      </c>
      <c r="AW57" s="164" t="s">
        <v>3708</v>
      </c>
      <c r="AX57" s="632" t="s">
        <v>3709</v>
      </c>
      <c r="AY57" s="265"/>
      <c r="AZ57" s="203"/>
      <c r="BA57" s="204"/>
      <c r="BB57" s="186"/>
      <c r="BC57" s="273"/>
      <c r="BD57" s="203"/>
      <c r="BE57" s="203"/>
      <c r="BF57" s="204"/>
      <c r="BG57" s="186"/>
      <c r="BH57" s="273"/>
      <c r="BI57" s="178"/>
      <c r="BJ57" s="179"/>
      <c r="BK57" s="189"/>
      <c r="BL57" s="186"/>
      <c r="BM57" s="186"/>
      <c r="BN57" s="203"/>
      <c r="BO57" s="203"/>
      <c r="BP57" s="204"/>
      <c r="BQ57" s="186"/>
      <c r="BR57" s="194"/>
      <c r="BS57" s="178"/>
      <c r="BT57" s="179"/>
      <c r="BU57" s="189"/>
      <c r="BV57" s="186"/>
      <c r="BW57" s="193"/>
      <c r="BX57" s="179"/>
      <c r="BY57" s="179"/>
      <c r="BZ57" s="189"/>
      <c r="CA57" s="164"/>
      <c r="CB57" s="193"/>
      <c r="CC57" s="207"/>
      <c r="CE57" s="208">
        <f t="shared" si="46"/>
        <v>302</v>
      </c>
      <c r="CF57" s="208">
        <f t="shared" si="46"/>
        <v>302</v>
      </c>
      <c r="CG57" s="238">
        <f t="shared" si="25"/>
        <v>1</v>
      </c>
      <c r="CH57" s="238">
        <f t="shared" si="26"/>
        <v>1</v>
      </c>
      <c r="CI57" s="238">
        <f t="shared" si="27"/>
        <v>1</v>
      </c>
      <c r="CJ57" s="238">
        <f t="shared" si="33"/>
        <v>1</v>
      </c>
      <c r="CK57" s="208"/>
    </row>
    <row r="58" spans="2:89" s="233" customFormat="1" ht="213" customHeight="1" x14ac:dyDescent="0.25">
      <c r="B58" s="153" t="s">
        <v>203</v>
      </c>
      <c r="C58" s="153" t="s">
        <v>1658</v>
      </c>
      <c r="D58" s="158" t="s">
        <v>65</v>
      </c>
      <c r="E58" s="157" t="s">
        <v>2079</v>
      </c>
      <c r="F58" s="285" t="s">
        <v>1985</v>
      </c>
      <c r="G58" s="158" t="s">
        <v>2080</v>
      </c>
      <c r="H58" s="158" t="s">
        <v>2081</v>
      </c>
      <c r="I58" s="158" t="s">
        <v>2082</v>
      </c>
      <c r="J58" s="157" t="s">
        <v>1710</v>
      </c>
      <c r="K58" s="158" t="s">
        <v>2083</v>
      </c>
      <c r="L58" s="158" t="s">
        <v>2084</v>
      </c>
      <c r="M58" s="158" t="s">
        <v>2085</v>
      </c>
      <c r="N58" s="158" t="s">
        <v>1668</v>
      </c>
      <c r="O58" s="158" t="s">
        <v>2086</v>
      </c>
      <c r="P58" s="153" t="s">
        <v>439</v>
      </c>
      <c r="Q58" s="163" t="s">
        <v>30</v>
      </c>
      <c r="R58" s="159">
        <v>1</v>
      </c>
      <c r="S58" s="153" t="s">
        <v>1668</v>
      </c>
      <c r="T58" s="159">
        <v>1</v>
      </c>
      <c r="U58" s="179"/>
      <c r="V58" s="179"/>
      <c r="W58" s="189"/>
      <c r="X58" s="257" t="s">
        <v>2087</v>
      </c>
      <c r="Y58" s="257" t="s">
        <v>1747</v>
      </c>
      <c r="Z58" s="179"/>
      <c r="AA58" s="179"/>
      <c r="AB58" s="189"/>
      <c r="AC58" s="253" t="s">
        <v>2088</v>
      </c>
      <c r="AD58" s="181" t="s">
        <v>1747</v>
      </c>
      <c r="AE58" s="178">
        <v>2</v>
      </c>
      <c r="AF58" s="179">
        <v>15</v>
      </c>
      <c r="AG58" s="189">
        <f t="shared" si="38"/>
        <v>0.13333333333333333</v>
      </c>
      <c r="AH58" s="257" t="s">
        <v>2089</v>
      </c>
      <c r="AI58" s="180" t="s">
        <v>2090</v>
      </c>
      <c r="AJ58" s="179"/>
      <c r="AK58" s="179"/>
      <c r="AL58" s="189"/>
      <c r="AM58" s="200" t="s">
        <v>3710</v>
      </c>
      <c r="AN58" s="253" t="s">
        <v>3512</v>
      </c>
      <c r="AO58" s="178"/>
      <c r="AP58" s="179"/>
      <c r="AQ58" s="189"/>
      <c r="AR58" s="258" t="s">
        <v>3711</v>
      </c>
      <c r="AS58" s="186" t="s">
        <v>3712</v>
      </c>
      <c r="AT58" s="179">
        <v>19</v>
      </c>
      <c r="AU58" s="179">
        <v>32</v>
      </c>
      <c r="AV58" s="189">
        <f>+AT58/AU58</f>
        <v>0.59375</v>
      </c>
      <c r="AW58" s="180" t="s">
        <v>3713</v>
      </c>
      <c r="AX58" s="634" t="s">
        <v>3642</v>
      </c>
      <c r="AY58" s="178"/>
      <c r="AZ58" s="179"/>
      <c r="BA58" s="189"/>
      <c r="BB58" s="215"/>
      <c r="BC58" s="186"/>
      <c r="BD58" s="179"/>
      <c r="BE58" s="179"/>
      <c r="BF58" s="189"/>
      <c r="BG58" s="189"/>
      <c r="BH58" s="193"/>
      <c r="BI58" s="178"/>
      <c r="BJ58" s="179"/>
      <c r="BK58" s="189"/>
      <c r="BL58" s="215"/>
      <c r="BM58" s="186"/>
      <c r="BN58" s="179"/>
      <c r="BO58" s="179"/>
      <c r="BP58" s="189"/>
      <c r="BQ58" s="189"/>
      <c r="BR58" s="193"/>
      <c r="BS58" s="178"/>
      <c r="BT58" s="179"/>
      <c r="BU58" s="189"/>
      <c r="BV58" s="189"/>
      <c r="BW58" s="193"/>
      <c r="BX58" s="179"/>
      <c r="BY58" s="179"/>
      <c r="BZ58" s="189"/>
      <c r="CA58" s="189"/>
      <c r="CB58" s="193"/>
      <c r="CC58" s="207"/>
      <c r="CD58" s="40"/>
      <c r="CE58" s="263">
        <f>AT58</f>
        <v>19</v>
      </c>
      <c r="CF58" s="263">
        <f>AU58</f>
        <v>32</v>
      </c>
      <c r="CG58" s="197">
        <f t="shared" si="25"/>
        <v>0.59375</v>
      </c>
      <c r="CH58" s="197">
        <f>+CG58</f>
        <v>0.59375</v>
      </c>
      <c r="CI58" s="197">
        <f t="shared" si="27"/>
        <v>1</v>
      </c>
      <c r="CJ58" s="197">
        <f t="shared" si="33"/>
        <v>0.59375</v>
      </c>
      <c r="CK58" s="170"/>
    </row>
    <row r="59" spans="2:89" s="233" customFormat="1" ht="186" customHeight="1" x14ac:dyDescent="0.25">
      <c r="B59" s="153" t="s">
        <v>203</v>
      </c>
      <c r="C59" s="153" t="s">
        <v>1658</v>
      </c>
      <c r="D59" s="158" t="s">
        <v>65</v>
      </c>
      <c r="E59" s="159" t="s">
        <v>2091</v>
      </c>
      <c r="F59" s="285" t="s">
        <v>1985</v>
      </c>
      <c r="G59" s="158" t="s">
        <v>2092</v>
      </c>
      <c r="H59" s="158" t="s">
        <v>2093</v>
      </c>
      <c r="I59" s="158" t="s">
        <v>2094</v>
      </c>
      <c r="J59" s="157" t="s">
        <v>1710</v>
      </c>
      <c r="K59" s="158" t="s">
        <v>2095</v>
      </c>
      <c r="L59" s="158" t="s">
        <v>2096</v>
      </c>
      <c r="M59" s="158" t="s">
        <v>2097</v>
      </c>
      <c r="N59" s="158" t="s">
        <v>1668</v>
      </c>
      <c r="O59" s="158" t="s">
        <v>2098</v>
      </c>
      <c r="P59" s="153" t="s">
        <v>439</v>
      </c>
      <c r="Q59" s="163" t="s">
        <v>30</v>
      </c>
      <c r="R59" s="159">
        <v>0.94</v>
      </c>
      <c r="S59" s="153" t="s">
        <v>1668</v>
      </c>
      <c r="T59" s="159">
        <v>1</v>
      </c>
      <c r="U59" s="179"/>
      <c r="V59" s="179"/>
      <c r="W59" s="189"/>
      <c r="X59" s="257" t="s">
        <v>2099</v>
      </c>
      <c r="Y59" s="257" t="s">
        <v>1747</v>
      </c>
      <c r="Z59" s="179"/>
      <c r="AA59" s="179"/>
      <c r="AB59" s="189"/>
      <c r="AC59" s="253" t="s">
        <v>2100</v>
      </c>
      <c r="AD59" s="193" t="s">
        <v>1747</v>
      </c>
      <c r="AE59" s="178">
        <v>124</v>
      </c>
      <c r="AF59" s="179">
        <v>194</v>
      </c>
      <c r="AG59" s="189">
        <f t="shared" si="38"/>
        <v>0.63917525773195871</v>
      </c>
      <c r="AH59" s="253" t="s">
        <v>2101</v>
      </c>
      <c r="AI59" s="186" t="s">
        <v>2102</v>
      </c>
      <c r="AJ59" s="179"/>
      <c r="AK59" s="179"/>
      <c r="AL59" s="189"/>
      <c r="AM59" s="257" t="s">
        <v>3714</v>
      </c>
      <c r="AN59" s="253" t="s">
        <v>3512</v>
      </c>
      <c r="AO59" s="178"/>
      <c r="AP59" s="179"/>
      <c r="AQ59" s="189"/>
      <c r="AR59" s="257" t="s">
        <v>3715</v>
      </c>
      <c r="AS59" s="186" t="s">
        <v>3712</v>
      </c>
      <c r="AT59" s="179">
        <v>424</v>
      </c>
      <c r="AU59" s="179">
        <v>517</v>
      </c>
      <c r="AV59" s="189">
        <f t="shared" ref="AV59" si="48">+AT59/AU59</f>
        <v>0.82011605415860733</v>
      </c>
      <c r="AW59" s="181" t="s">
        <v>3716</v>
      </c>
      <c r="AX59" s="193" t="s">
        <v>3642</v>
      </c>
      <c r="AY59" s="178"/>
      <c r="AZ59" s="179"/>
      <c r="BA59" s="189"/>
      <c r="BB59" s="215"/>
      <c r="BC59" s="186"/>
      <c r="BD59" s="179"/>
      <c r="BE59" s="179"/>
      <c r="BF59" s="189"/>
      <c r="BG59" s="189"/>
      <c r="BH59" s="193"/>
      <c r="BI59" s="178"/>
      <c r="BJ59" s="179"/>
      <c r="BK59" s="189"/>
      <c r="BL59" s="215"/>
      <c r="BM59" s="186"/>
      <c r="BN59" s="179"/>
      <c r="BO59" s="179"/>
      <c r="BP59" s="189"/>
      <c r="BQ59" s="189"/>
      <c r="BR59" s="193"/>
      <c r="BS59" s="178"/>
      <c r="BT59" s="179"/>
      <c r="BU59" s="189"/>
      <c r="BV59" s="189"/>
      <c r="BW59" s="193"/>
      <c r="BX59" s="179"/>
      <c r="BY59" s="179"/>
      <c r="BZ59" s="189"/>
      <c r="CA59" s="189"/>
      <c r="CB59" s="193"/>
      <c r="CC59" s="207"/>
      <c r="CD59" s="40"/>
      <c r="CE59" s="263">
        <f>AT59</f>
        <v>424</v>
      </c>
      <c r="CF59" s="263">
        <f>AU59</f>
        <v>517</v>
      </c>
      <c r="CG59" s="197">
        <f t="shared" si="25"/>
        <v>0.82011605415860733</v>
      </c>
      <c r="CH59" s="197">
        <f>+CG59</f>
        <v>0.82011605415860733</v>
      </c>
      <c r="CI59" s="197">
        <f t="shared" si="27"/>
        <v>1</v>
      </c>
      <c r="CJ59" s="197">
        <f t="shared" si="33"/>
        <v>0.82011605415860733</v>
      </c>
      <c r="CK59" s="172"/>
    </row>
    <row r="60" spans="2:89" s="209" customFormat="1" ht="288" x14ac:dyDescent="0.25">
      <c r="B60" s="185" t="s">
        <v>212</v>
      </c>
      <c r="C60" s="185" t="s">
        <v>1658</v>
      </c>
      <c r="D60" s="158" t="s">
        <v>65</v>
      </c>
      <c r="E60" s="155" t="s">
        <v>2103</v>
      </c>
      <c r="F60" s="156" t="s">
        <v>1739</v>
      </c>
      <c r="G60" s="185" t="s">
        <v>2104</v>
      </c>
      <c r="H60" s="154" t="s">
        <v>2105</v>
      </c>
      <c r="I60" s="154" t="s">
        <v>2106</v>
      </c>
      <c r="J60" s="155" t="s">
        <v>1664</v>
      </c>
      <c r="K60" s="154" t="s">
        <v>2107</v>
      </c>
      <c r="L60" s="154" t="s">
        <v>2108</v>
      </c>
      <c r="M60" s="154" t="s">
        <v>2109</v>
      </c>
      <c r="N60" s="185" t="s">
        <v>1708</v>
      </c>
      <c r="O60" s="154" t="s">
        <v>2110</v>
      </c>
      <c r="P60" s="155" t="s">
        <v>417</v>
      </c>
      <c r="Q60" s="276" t="s">
        <v>30</v>
      </c>
      <c r="R60" s="163">
        <v>1</v>
      </c>
      <c r="S60" s="185" t="s">
        <v>1668</v>
      </c>
      <c r="T60" s="163">
        <v>1</v>
      </c>
      <c r="U60" s="162">
        <v>2</v>
      </c>
      <c r="V60" s="162">
        <v>2</v>
      </c>
      <c r="W60" s="163">
        <f>+U60/V60</f>
        <v>1</v>
      </c>
      <c r="X60" s="164" t="s">
        <v>2111</v>
      </c>
      <c r="Y60" s="165" t="s">
        <v>2112</v>
      </c>
      <c r="Z60" s="162">
        <v>15</v>
      </c>
      <c r="AA60" s="162">
        <v>15</v>
      </c>
      <c r="AB60" s="163">
        <f t="shared" ref="AB60" si="49">+Z60/AA60</f>
        <v>1</v>
      </c>
      <c r="AC60" s="164" t="s">
        <v>3717</v>
      </c>
      <c r="AD60" s="164" t="s">
        <v>2113</v>
      </c>
      <c r="AE60" s="166">
        <v>4</v>
      </c>
      <c r="AF60" s="162">
        <v>4</v>
      </c>
      <c r="AG60" s="163">
        <f>+AF60/AE60</f>
        <v>1</v>
      </c>
      <c r="AH60" s="165" t="s">
        <v>2114</v>
      </c>
      <c r="AI60" s="165" t="s">
        <v>2115</v>
      </c>
      <c r="AJ60" s="162">
        <v>5</v>
      </c>
      <c r="AK60" s="162">
        <v>5</v>
      </c>
      <c r="AL60" s="163">
        <v>1</v>
      </c>
      <c r="AM60" s="165" t="s">
        <v>3718</v>
      </c>
      <c r="AN60" s="165" t="s">
        <v>3719</v>
      </c>
      <c r="AO60" s="162">
        <v>7</v>
      </c>
      <c r="AP60" s="162">
        <v>7</v>
      </c>
      <c r="AQ60" s="163">
        <v>1</v>
      </c>
      <c r="AR60" s="165" t="s">
        <v>3720</v>
      </c>
      <c r="AS60" s="165" t="s">
        <v>3721</v>
      </c>
      <c r="AT60" s="162">
        <v>13</v>
      </c>
      <c r="AU60" s="162">
        <v>13</v>
      </c>
      <c r="AV60" s="163">
        <v>1</v>
      </c>
      <c r="AW60" s="165" t="s">
        <v>3722</v>
      </c>
      <c r="AX60" s="164" t="s">
        <v>3723</v>
      </c>
      <c r="AY60" s="166"/>
      <c r="AZ60" s="162"/>
      <c r="BA60" s="163"/>
      <c r="BB60" s="167"/>
      <c r="BC60" s="165"/>
      <c r="BD60" s="162"/>
      <c r="BE60" s="162"/>
      <c r="BF60" s="163"/>
      <c r="BG60" s="163"/>
      <c r="BH60" s="164"/>
      <c r="BI60" s="166"/>
      <c r="BJ60" s="162"/>
      <c r="BK60" s="163"/>
      <c r="BL60" s="167"/>
      <c r="BM60" s="165"/>
      <c r="BN60" s="162"/>
      <c r="BO60" s="162"/>
      <c r="BP60" s="163"/>
      <c r="BQ60" s="163"/>
      <c r="BR60" s="164"/>
      <c r="BS60" s="166"/>
      <c r="BT60" s="162"/>
      <c r="BU60" s="163"/>
      <c r="BV60" s="163"/>
      <c r="BW60" s="164"/>
      <c r="BX60" s="162"/>
      <c r="BY60" s="162"/>
      <c r="BZ60" s="163"/>
      <c r="CA60" s="163"/>
      <c r="CB60" s="164"/>
      <c r="CC60" s="168"/>
      <c r="CE60" s="263">
        <f>+U60+Z60+AE60+AJ60+AO60+AT60+AY60+BD60+BI60+BN60+BS60+BX60</f>
        <v>46</v>
      </c>
      <c r="CF60" s="263">
        <f t="shared" ref="CF60" si="50">+V60+AA60+AF60+AK60+AP60+AU60+AZ60+BE60+BJ60+BO60+BT60+BY60</f>
        <v>46</v>
      </c>
      <c r="CG60" s="197">
        <f t="shared" si="25"/>
        <v>1</v>
      </c>
      <c r="CH60" s="197">
        <f t="shared" ref="CH60:CH67" si="51">+CG60</f>
        <v>1</v>
      </c>
      <c r="CI60" s="197">
        <f t="shared" si="27"/>
        <v>1</v>
      </c>
      <c r="CJ60" s="197">
        <f t="shared" si="33"/>
        <v>1</v>
      </c>
      <c r="CK60" s="212"/>
    </row>
    <row r="61" spans="2:89" ht="264.75" customHeight="1" x14ac:dyDescent="0.25">
      <c r="B61" s="153" t="s">
        <v>212</v>
      </c>
      <c r="C61" s="158" t="s">
        <v>106</v>
      </c>
      <c r="D61" s="158" t="s">
        <v>65</v>
      </c>
      <c r="E61" s="153" t="s">
        <v>2116</v>
      </c>
      <c r="F61" s="156" t="s">
        <v>1837</v>
      </c>
      <c r="G61" s="158" t="s">
        <v>2117</v>
      </c>
      <c r="H61" s="158" t="s">
        <v>2118</v>
      </c>
      <c r="I61" s="158" t="s">
        <v>2119</v>
      </c>
      <c r="J61" s="157" t="s">
        <v>1710</v>
      </c>
      <c r="K61" s="277" t="s">
        <v>2120</v>
      </c>
      <c r="L61" s="154" t="s">
        <v>2121</v>
      </c>
      <c r="M61" s="154" t="s">
        <v>2122</v>
      </c>
      <c r="N61" s="158" t="s">
        <v>1668</v>
      </c>
      <c r="O61" s="154" t="s">
        <v>2123</v>
      </c>
      <c r="P61" s="155" t="s">
        <v>439</v>
      </c>
      <c r="Q61" s="185" t="s">
        <v>30</v>
      </c>
      <c r="R61" s="163">
        <v>0.92</v>
      </c>
      <c r="S61" s="185" t="s">
        <v>1668</v>
      </c>
      <c r="T61" s="163">
        <v>0.95</v>
      </c>
      <c r="U61" s="189"/>
      <c r="V61" s="189"/>
      <c r="W61" s="189"/>
      <c r="X61" s="255" t="s">
        <v>2124</v>
      </c>
      <c r="Y61" s="186" t="s">
        <v>2125</v>
      </c>
      <c r="Z61" s="189"/>
      <c r="AA61" s="189"/>
      <c r="AB61" s="189"/>
      <c r="AC61" s="255" t="s">
        <v>2126</v>
      </c>
      <c r="AD61" s="186" t="s">
        <v>2125</v>
      </c>
      <c r="AE61" s="189">
        <v>1</v>
      </c>
      <c r="AF61" s="189">
        <v>0.95</v>
      </c>
      <c r="AG61" s="189">
        <f>+AE61/AF61</f>
        <v>1.0526315789473684</v>
      </c>
      <c r="AH61" s="186" t="s">
        <v>2127</v>
      </c>
      <c r="AI61" s="186" t="s">
        <v>2128</v>
      </c>
      <c r="AJ61" s="189"/>
      <c r="AK61" s="189"/>
      <c r="AL61" s="189"/>
      <c r="AM61" s="255" t="s">
        <v>3724</v>
      </c>
      <c r="AN61" s="186" t="s">
        <v>3725</v>
      </c>
      <c r="AO61" s="623"/>
      <c r="AP61" s="189"/>
      <c r="AQ61" s="235"/>
      <c r="AR61" s="255" t="s">
        <v>3726</v>
      </c>
      <c r="AS61" s="186" t="s">
        <v>3727</v>
      </c>
      <c r="AT61" s="189">
        <v>0.96799999999999997</v>
      </c>
      <c r="AU61" s="189">
        <f>+AF61</f>
        <v>0.95</v>
      </c>
      <c r="AV61" s="189">
        <f>+AT61/AU61</f>
        <v>1.0189473684210526</v>
      </c>
      <c r="AW61" s="186" t="s">
        <v>3728</v>
      </c>
      <c r="AX61" s="223" t="s">
        <v>3729</v>
      </c>
      <c r="AY61" s="236"/>
      <c r="AZ61" s="189"/>
      <c r="BA61" s="189"/>
      <c r="BB61" s="186"/>
      <c r="BC61" s="193"/>
      <c r="BD61" s="189"/>
      <c r="BE61" s="189"/>
      <c r="BF61" s="189"/>
      <c r="BG61" s="193"/>
      <c r="BH61" s="224"/>
      <c r="BI61" s="231"/>
      <c r="BJ61" s="189"/>
      <c r="BK61" s="189"/>
      <c r="BL61" s="237"/>
      <c r="BM61" s="224"/>
      <c r="BN61" s="189"/>
      <c r="BO61" s="189"/>
      <c r="BP61" s="189"/>
      <c r="BQ61" s="186"/>
      <c r="BR61" s="193"/>
      <c r="BS61" s="231"/>
      <c r="BT61" s="189"/>
      <c r="BU61" s="189"/>
      <c r="BV61" s="193"/>
      <c r="BW61" s="193"/>
      <c r="BX61" s="189"/>
      <c r="BY61" s="189"/>
      <c r="BZ61" s="189"/>
      <c r="CA61" s="193"/>
      <c r="CB61" s="193"/>
      <c r="CC61" s="196"/>
      <c r="CE61" s="263">
        <f>(+U61+Z61+AE61+AJ61+AO61+AT61+AY61+BD61+BI61+BN61+BS61+BX61)/2</f>
        <v>0.98399999999999999</v>
      </c>
      <c r="CF61" s="263">
        <f>(+V61+AA61+AF61+AK61+AP61+AU61+AZ61+BE61+BJ61+BO61+BT61+BY61)/2</f>
        <v>0.95</v>
      </c>
      <c r="CG61" s="197">
        <f t="shared" si="25"/>
        <v>1.0357894736842106</v>
      </c>
      <c r="CH61" s="197">
        <f t="shared" si="51"/>
        <v>1.0357894736842106</v>
      </c>
      <c r="CI61" s="197">
        <f t="shared" si="27"/>
        <v>0.95</v>
      </c>
      <c r="CJ61" s="197">
        <f t="shared" si="33"/>
        <v>1.0903047091412743</v>
      </c>
      <c r="CK61" s="172"/>
    </row>
    <row r="62" spans="2:89" s="40" customFormat="1" ht="249" customHeight="1" x14ac:dyDescent="0.25">
      <c r="B62" s="153" t="s">
        <v>221</v>
      </c>
      <c r="C62" s="153" t="s">
        <v>26</v>
      </c>
      <c r="D62" s="158" t="s">
        <v>65</v>
      </c>
      <c r="E62" s="153" t="s">
        <v>2129</v>
      </c>
      <c r="F62" s="285" t="s">
        <v>2130</v>
      </c>
      <c r="G62" s="158" t="s">
        <v>2131</v>
      </c>
      <c r="H62" s="158" t="s">
        <v>2132</v>
      </c>
      <c r="I62" s="158" t="s">
        <v>2133</v>
      </c>
      <c r="J62" s="157" t="s">
        <v>1710</v>
      </c>
      <c r="K62" s="241" t="s">
        <v>2134</v>
      </c>
      <c r="L62" s="158" t="s">
        <v>2135</v>
      </c>
      <c r="M62" s="256" t="s">
        <v>3730</v>
      </c>
      <c r="N62" s="153" t="s">
        <v>1668</v>
      </c>
      <c r="O62" s="158" t="s">
        <v>2136</v>
      </c>
      <c r="P62" s="157" t="s">
        <v>439</v>
      </c>
      <c r="Q62" s="202" t="s">
        <v>30</v>
      </c>
      <c r="R62" s="278">
        <v>0.89</v>
      </c>
      <c r="S62" s="159" t="s">
        <v>1668</v>
      </c>
      <c r="T62" s="279">
        <v>0.9</v>
      </c>
      <c r="U62" s="179"/>
      <c r="V62" s="179"/>
      <c r="W62" s="189"/>
      <c r="X62" s="193" t="s">
        <v>2137</v>
      </c>
      <c r="Y62" s="186" t="s">
        <v>2138</v>
      </c>
      <c r="Z62" s="179"/>
      <c r="AA62" s="179"/>
      <c r="AB62" s="189"/>
      <c r="AC62" s="193" t="s">
        <v>2139</v>
      </c>
      <c r="AD62" s="186" t="s">
        <v>2138</v>
      </c>
      <c r="AE62" s="179">
        <v>11578</v>
      </c>
      <c r="AF62" s="179">
        <v>12278</v>
      </c>
      <c r="AG62" s="189">
        <f t="shared" ref="AG62:AG84" si="52">+AE62/AF62</f>
        <v>0.94298745724059296</v>
      </c>
      <c r="AH62" s="186" t="s">
        <v>2140</v>
      </c>
      <c r="AI62" s="186" t="s">
        <v>2141</v>
      </c>
      <c r="AJ62" s="179"/>
      <c r="AK62" s="179"/>
      <c r="AL62" s="189"/>
      <c r="AM62" s="193" t="s">
        <v>3731</v>
      </c>
      <c r="AN62" s="635" t="s">
        <v>3732</v>
      </c>
      <c r="AO62" s="178"/>
      <c r="AP62" s="179"/>
      <c r="AQ62" s="189"/>
      <c r="AR62" s="186" t="s">
        <v>3733</v>
      </c>
      <c r="AS62" s="635" t="s">
        <v>3734</v>
      </c>
      <c r="AT62" s="179">
        <v>25663</v>
      </c>
      <c r="AU62" s="179">
        <v>27429</v>
      </c>
      <c r="AV62" s="189">
        <f>AT62/AU62</f>
        <v>0.93561558933974986</v>
      </c>
      <c r="AW62" s="193" t="s">
        <v>3735</v>
      </c>
      <c r="AX62" s="223" t="s">
        <v>3736</v>
      </c>
      <c r="AY62" s="178"/>
      <c r="AZ62" s="179"/>
      <c r="BA62" s="189"/>
      <c r="BB62" s="215"/>
      <c r="BC62" s="186"/>
      <c r="BD62" s="179"/>
      <c r="BE62" s="179"/>
      <c r="BF62" s="189"/>
      <c r="BG62" s="189"/>
      <c r="BH62" s="193"/>
      <c r="BI62" s="178"/>
      <c r="BJ62" s="179"/>
      <c r="BK62" s="189"/>
      <c r="BL62" s="215"/>
      <c r="BM62" s="186"/>
      <c r="BN62" s="179"/>
      <c r="BO62" s="179"/>
      <c r="BP62" s="189"/>
      <c r="BQ62" s="189"/>
      <c r="BR62" s="193"/>
      <c r="BS62" s="178"/>
      <c r="BT62" s="179"/>
      <c r="BU62" s="189"/>
      <c r="BV62" s="189"/>
      <c r="BW62" s="193"/>
      <c r="BX62" s="179"/>
      <c r="BY62" s="179"/>
      <c r="BZ62" s="189"/>
      <c r="CA62" s="189"/>
      <c r="CB62" s="193"/>
      <c r="CC62" s="207"/>
      <c r="CE62" s="263">
        <f t="shared" ref="CE62:CF67" si="53">+U62+Z62+AE62+AJ62+AO62+AT62+AY62+BD62+BI62+BN62+BS62+BX62</f>
        <v>37241</v>
      </c>
      <c r="CF62" s="263">
        <f t="shared" si="53"/>
        <v>39707</v>
      </c>
      <c r="CG62" s="197">
        <f t="shared" si="25"/>
        <v>0.9378950814717808</v>
      </c>
      <c r="CH62" s="197">
        <f t="shared" si="51"/>
        <v>0.9378950814717808</v>
      </c>
      <c r="CI62" s="197">
        <f t="shared" si="27"/>
        <v>0.9</v>
      </c>
      <c r="CJ62" s="197">
        <f t="shared" si="33"/>
        <v>1.0421056460797564</v>
      </c>
      <c r="CK62" s="172"/>
    </row>
    <row r="63" spans="2:89" s="40" customFormat="1" ht="228" x14ac:dyDescent="0.25">
      <c r="B63" s="185" t="s">
        <v>2142</v>
      </c>
      <c r="C63" s="185" t="s">
        <v>56</v>
      </c>
      <c r="D63" s="158" t="s">
        <v>1751</v>
      </c>
      <c r="E63" s="157" t="s">
        <v>2143</v>
      </c>
      <c r="F63" s="285" t="s">
        <v>1739</v>
      </c>
      <c r="G63" s="158" t="s">
        <v>2144</v>
      </c>
      <c r="H63" s="158" t="s">
        <v>2145</v>
      </c>
      <c r="I63" s="262" t="s">
        <v>2146</v>
      </c>
      <c r="J63" s="157" t="s">
        <v>1710</v>
      </c>
      <c r="K63" s="158" t="s">
        <v>2147</v>
      </c>
      <c r="L63" s="158" t="s">
        <v>2148</v>
      </c>
      <c r="M63" s="158" t="s">
        <v>3737</v>
      </c>
      <c r="N63" s="153" t="s">
        <v>1668</v>
      </c>
      <c r="O63" s="158" t="s">
        <v>2149</v>
      </c>
      <c r="P63" s="157" t="s">
        <v>439</v>
      </c>
      <c r="Q63" s="202" t="s">
        <v>30</v>
      </c>
      <c r="R63" s="159">
        <v>0.53</v>
      </c>
      <c r="S63" s="153" t="s">
        <v>1668</v>
      </c>
      <c r="T63" s="159">
        <v>0.6</v>
      </c>
      <c r="U63" s="179"/>
      <c r="V63" s="179"/>
      <c r="W63" s="189"/>
      <c r="X63" s="180" t="s">
        <v>2150</v>
      </c>
      <c r="Y63" s="273" t="s">
        <v>2151</v>
      </c>
      <c r="Z63" s="179"/>
      <c r="AA63" s="179"/>
      <c r="AB63" s="189"/>
      <c r="AC63" s="280" t="s">
        <v>2152</v>
      </c>
      <c r="AD63" s="273" t="s">
        <v>2151</v>
      </c>
      <c r="AE63" s="178">
        <v>230</v>
      </c>
      <c r="AF63" s="179">
        <v>385</v>
      </c>
      <c r="AG63" s="189">
        <f t="shared" si="52"/>
        <v>0.59740259740259738</v>
      </c>
      <c r="AH63" s="280" t="s">
        <v>2153</v>
      </c>
      <c r="AI63" s="273" t="s">
        <v>2154</v>
      </c>
      <c r="AJ63" s="179"/>
      <c r="AK63" s="179"/>
      <c r="AL63" s="189"/>
      <c r="AM63" s="181" t="s">
        <v>3738</v>
      </c>
      <c r="AN63" s="273" t="s">
        <v>3739</v>
      </c>
      <c r="AO63" s="178"/>
      <c r="AP63" s="179"/>
      <c r="AQ63" s="189"/>
      <c r="AR63" s="181" t="s">
        <v>3740</v>
      </c>
      <c r="AS63" s="273" t="s">
        <v>3741</v>
      </c>
      <c r="AT63" s="179">
        <v>238</v>
      </c>
      <c r="AU63" s="179">
        <v>370</v>
      </c>
      <c r="AV63" s="189">
        <f>+AT63/AU63</f>
        <v>0.64324324324324322</v>
      </c>
      <c r="AW63" s="181" t="s">
        <v>3742</v>
      </c>
      <c r="AX63" s="273" t="s">
        <v>3573</v>
      </c>
      <c r="AY63" s="178"/>
      <c r="AZ63" s="179"/>
      <c r="BA63" s="189"/>
      <c r="BB63" s="215"/>
      <c r="BC63" s="186"/>
      <c r="BD63" s="179"/>
      <c r="BE63" s="179"/>
      <c r="BF63" s="189"/>
      <c r="BG63" s="189"/>
      <c r="BH63" s="193"/>
      <c r="BI63" s="178"/>
      <c r="BJ63" s="179"/>
      <c r="BK63" s="189"/>
      <c r="BL63" s="215"/>
      <c r="BM63" s="186"/>
      <c r="BN63" s="179"/>
      <c r="BO63" s="179"/>
      <c r="BP63" s="189"/>
      <c r="BQ63" s="189"/>
      <c r="BR63" s="193"/>
      <c r="BS63" s="178"/>
      <c r="BT63" s="179"/>
      <c r="BU63" s="189"/>
      <c r="BV63" s="189"/>
      <c r="BW63" s="193"/>
      <c r="BX63" s="179"/>
      <c r="BY63" s="179"/>
      <c r="BZ63" s="189"/>
      <c r="CA63" s="189"/>
      <c r="CB63" s="193"/>
      <c r="CC63" s="207"/>
      <c r="CE63" s="263">
        <f t="shared" si="53"/>
        <v>468</v>
      </c>
      <c r="CF63" s="263">
        <f t="shared" si="53"/>
        <v>755</v>
      </c>
      <c r="CG63" s="197">
        <f t="shared" si="25"/>
        <v>0.61986754966887414</v>
      </c>
      <c r="CH63" s="197">
        <f t="shared" si="51"/>
        <v>0.61986754966887414</v>
      </c>
      <c r="CI63" s="197">
        <f t="shared" si="27"/>
        <v>0.6</v>
      </c>
      <c r="CJ63" s="197">
        <f t="shared" si="33"/>
        <v>1.0331125827814569</v>
      </c>
      <c r="CK63" s="172"/>
    </row>
    <row r="64" spans="2:89" s="40" customFormat="1" ht="215.25" customHeight="1" x14ac:dyDescent="0.25">
      <c r="B64" s="153" t="s">
        <v>221</v>
      </c>
      <c r="C64" s="153" t="s">
        <v>83</v>
      </c>
      <c r="D64" s="154" t="s">
        <v>1722</v>
      </c>
      <c r="E64" s="157" t="s">
        <v>2155</v>
      </c>
      <c r="F64" s="285" t="s">
        <v>3743</v>
      </c>
      <c r="G64" s="154" t="s">
        <v>2156</v>
      </c>
      <c r="H64" s="154" t="s">
        <v>2157</v>
      </c>
      <c r="I64" s="158" t="s">
        <v>2158</v>
      </c>
      <c r="J64" s="157" t="s">
        <v>1710</v>
      </c>
      <c r="K64" s="154" t="s">
        <v>2159</v>
      </c>
      <c r="L64" s="158" t="s">
        <v>2160</v>
      </c>
      <c r="M64" s="154" t="s">
        <v>2161</v>
      </c>
      <c r="N64" s="158" t="s">
        <v>1668</v>
      </c>
      <c r="O64" s="158" t="s">
        <v>2162</v>
      </c>
      <c r="P64" s="157" t="s">
        <v>417</v>
      </c>
      <c r="Q64" s="185" t="s">
        <v>60</v>
      </c>
      <c r="R64" s="159" t="s">
        <v>3744</v>
      </c>
      <c r="S64" s="153" t="s">
        <v>1668</v>
      </c>
      <c r="T64" s="159">
        <v>0.4</v>
      </c>
      <c r="U64" s="281">
        <v>472</v>
      </c>
      <c r="V64" s="281">
        <v>2199</v>
      </c>
      <c r="W64" s="189">
        <f>U64/V64</f>
        <v>0.2146430195543429</v>
      </c>
      <c r="X64" s="201" t="s">
        <v>2163</v>
      </c>
      <c r="Y64" s="181" t="s">
        <v>2164</v>
      </c>
      <c r="Z64" s="281">
        <v>1766</v>
      </c>
      <c r="AA64" s="281">
        <v>6838</v>
      </c>
      <c r="AB64" s="189">
        <f>Z64/AA64</f>
        <v>0.25826264989763087</v>
      </c>
      <c r="AC64" s="201" t="s">
        <v>2165</v>
      </c>
      <c r="AD64" s="181" t="s">
        <v>2166</v>
      </c>
      <c r="AE64" s="281">
        <v>4557</v>
      </c>
      <c r="AF64" s="281">
        <v>13599</v>
      </c>
      <c r="AG64" s="189">
        <f>+AE64/AF64</f>
        <v>0.33509816898301348</v>
      </c>
      <c r="AH64" s="201" t="s">
        <v>2167</v>
      </c>
      <c r="AI64" s="181" t="s">
        <v>2168</v>
      </c>
      <c r="AJ64" s="281">
        <v>7439</v>
      </c>
      <c r="AK64" s="281">
        <v>20111</v>
      </c>
      <c r="AL64" s="189">
        <f>+AJ64/AK64</f>
        <v>0.3698970712545373</v>
      </c>
      <c r="AM64" s="201" t="s">
        <v>3745</v>
      </c>
      <c r="AN64" s="181" t="s">
        <v>3746</v>
      </c>
      <c r="AO64" s="281">
        <v>10315</v>
      </c>
      <c r="AP64" s="281">
        <v>26953</v>
      </c>
      <c r="AQ64" s="636">
        <v>0.38</v>
      </c>
      <c r="AR64" s="201" t="s">
        <v>3747</v>
      </c>
      <c r="AS64" s="181" t="s">
        <v>3748</v>
      </c>
      <c r="AT64" s="259">
        <v>12574</v>
      </c>
      <c r="AU64" s="259">
        <v>31855</v>
      </c>
      <c r="AV64" s="189">
        <f>+AT64/AU64</f>
        <v>0.39472610265264479</v>
      </c>
      <c r="AW64" s="201" t="s">
        <v>3749</v>
      </c>
      <c r="AX64" s="181" t="s">
        <v>3750</v>
      </c>
      <c r="AY64" s="281"/>
      <c r="AZ64" s="281"/>
      <c r="BA64" s="189"/>
      <c r="BB64" s="193"/>
      <c r="BC64" s="193"/>
      <c r="BD64" s="281"/>
      <c r="BE64" s="281"/>
      <c r="BF64" s="189"/>
      <c r="BG64" s="193"/>
      <c r="BH64" s="193"/>
      <c r="BI64" s="178"/>
      <c r="BJ64" s="178"/>
      <c r="BK64" s="189"/>
      <c r="BL64" s="257"/>
      <c r="BM64" s="282"/>
      <c r="BN64" s="179"/>
      <c r="BO64" s="179"/>
      <c r="BP64" s="189"/>
      <c r="BQ64" s="257"/>
      <c r="BR64" s="283"/>
      <c r="BS64" s="178"/>
      <c r="BT64" s="179"/>
      <c r="BU64" s="195"/>
      <c r="BV64" s="253"/>
      <c r="BW64" s="284"/>
      <c r="BX64" s="179"/>
      <c r="BY64" s="179"/>
      <c r="BZ64" s="195"/>
      <c r="CA64" s="253"/>
      <c r="CB64" s="193"/>
      <c r="CC64" s="207"/>
      <c r="CE64" s="263">
        <f>AT64</f>
        <v>12574</v>
      </c>
      <c r="CF64" s="263">
        <f>AU64</f>
        <v>31855</v>
      </c>
      <c r="CG64" s="197">
        <f t="shared" si="25"/>
        <v>0.39472610265264479</v>
      </c>
      <c r="CH64" s="197">
        <f t="shared" si="51"/>
        <v>0.39472610265264479</v>
      </c>
      <c r="CI64" s="197">
        <f t="shared" si="27"/>
        <v>0.4</v>
      </c>
      <c r="CJ64" s="197">
        <f t="shared" si="33"/>
        <v>0.98681525663161196</v>
      </c>
      <c r="CK64" s="172"/>
    </row>
    <row r="65" spans="1:89" s="40" customFormat="1" ht="188.25" customHeight="1" x14ac:dyDescent="0.25">
      <c r="B65" s="153" t="s">
        <v>221</v>
      </c>
      <c r="C65" s="153" t="s">
        <v>95</v>
      </c>
      <c r="D65" s="158" t="s">
        <v>35</v>
      </c>
      <c r="E65" s="157" t="s">
        <v>2169</v>
      </c>
      <c r="F65" s="285" t="s">
        <v>2170</v>
      </c>
      <c r="G65" s="158" t="s">
        <v>2171</v>
      </c>
      <c r="H65" s="158" t="s">
        <v>2172</v>
      </c>
      <c r="I65" s="158" t="s">
        <v>2173</v>
      </c>
      <c r="J65" s="157" t="s">
        <v>1710</v>
      </c>
      <c r="K65" s="158" t="s">
        <v>2174</v>
      </c>
      <c r="L65" s="158" t="s">
        <v>2175</v>
      </c>
      <c r="M65" s="158" t="s">
        <v>2176</v>
      </c>
      <c r="N65" s="153" t="s">
        <v>1708</v>
      </c>
      <c r="O65" s="158" t="s">
        <v>2177</v>
      </c>
      <c r="P65" s="155" t="s">
        <v>1713</v>
      </c>
      <c r="Q65" s="185" t="s">
        <v>1707</v>
      </c>
      <c r="R65" s="159">
        <v>1</v>
      </c>
      <c r="S65" s="153" t="s">
        <v>1668</v>
      </c>
      <c r="T65" s="159">
        <v>1</v>
      </c>
      <c r="U65" s="179"/>
      <c r="V65" s="179"/>
      <c r="W65" s="189"/>
      <c r="X65" s="286" t="s">
        <v>2178</v>
      </c>
      <c r="Y65" s="193" t="s">
        <v>2179</v>
      </c>
      <c r="Z65" s="179"/>
      <c r="AA65" s="179"/>
      <c r="AB65" s="189"/>
      <c r="AC65" s="286" t="s">
        <v>2180</v>
      </c>
      <c r="AD65" s="193" t="s">
        <v>2179</v>
      </c>
      <c r="AE65" s="178"/>
      <c r="AF65" s="179"/>
      <c r="AG65" s="189"/>
      <c r="AH65" s="286" t="s">
        <v>3751</v>
      </c>
      <c r="AI65" s="193" t="s">
        <v>2181</v>
      </c>
      <c r="AJ65" s="179"/>
      <c r="AK65" s="179"/>
      <c r="AL65" s="189"/>
      <c r="AM65" s="287" t="s">
        <v>3752</v>
      </c>
      <c r="AN65" s="206" t="s">
        <v>3753</v>
      </c>
      <c r="AO65" s="178"/>
      <c r="AP65" s="179"/>
      <c r="AQ65" s="189"/>
      <c r="AR65" s="286" t="s">
        <v>3754</v>
      </c>
      <c r="AS65" s="186" t="s">
        <v>3755</v>
      </c>
      <c r="AT65" s="179">
        <v>6830</v>
      </c>
      <c r="AU65" s="179">
        <v>6830</v>
      </c>
      <c r="AV65" s="189">
        <f t="shared" ref="AV65:AV67" si="54">+AT65/AU65</f>
        <v>1</v>
      </c>
      <c r="AW65" s="286" t="s">
        <v>3756</v>
      </c>
      <c r="AX65" s="632" t="s">
        <v>3757</v>
      </c>
      <c r="AY65" s="178"/>
      <c r="AZ65" s="179"/>
      <c r="BA65" s="189"/>
      <c r="BB65" s="186"/>
      <c r="BC65" s="186"/>
      <c r="BD65" s="179"/>
      <c r="BE65" s="179"/>
      <c r="BF65" s="189"/>
      <c r="BG65" s="193"/>
      <c r="BH65" s="193"/>
      <c r="BI65" s="178"/>
      <c r="BJ65" s="179"/>
      <c r="BK65" s="189"/>
      <c r="BL65" s="186"/>
      <c r="BM65" s="186"/>
      <c r="BN65" s="179"/>
      <c r="BO65" s="179"/>
      <c r="BP65" s="189"/>
      <c r="BQ65" s="186"/>
      <c r="BR65" s="193"/>
      <c r="BS65" s="178"/>
      <c r="BT65" s="179"/>
      <c r="BU65" s="189"/>
      <c r="BV65" s="193"/>
      <c r="BW65" s="193"/>
      <c r="BX65" s="179"/>
      <c r="BY65" s="179"/>
      <c r="BZ65" s="189"/>
      <c r="CA65" s="189"/>
      <c r="CB65" s="193"/>
      <c r="CC65" s="207"/>
      <c r="CE65" s="263">
        <f t="shared" si="53"/>
        <v>6830</v>
      </c>
      <c r="CF65" s="263">
        <f t="shared" si="53"/>
        <v>6830</v>
      </c>
      <c r="CG65" s="197">
        <f t="shared" si="25"/>
        <v>1</v>
      </c>
      <c r="CH65" s="197">
        <f t="shared" si="51"/>
        <v>1</v>
      </c>
      <c r="CI65" s="197">
        <f t="shared" si="27"/>
        <v>1</v>
      </c>
      <c r="CJ65" s="197">
        <f t="shared" si="33"/>
        <v>1</v>
      </c>
      <c r="CK65" s="172"/>
    </row>
    <row r="66" spans="1:89" s="40" customFormat="1" ht="192.75" customHeight="1" x14ac:dyDescent="0.25">
      <c r="B66" s="153" t="s">
        <v>221</v>
      </c>
      <c r="C66" s="153" t="s">
        <v>95</v>
      </c>
      <c r="D66" s="154" t="s">
        <v>35</v>
      </c>
      <c r="E66" s="155" t="s">
        <v>2182</v>
      </c>
      <c r="F66" s="156" t="s">
        <v>2170</v>
      </c>
      <c r="G66" s="154" t="s">
        <v>2183</v>
      </c>
      <c r="H66" s="154" t="s">
        <v>2184</v>
      </c>
      <c r="I66" s="154" t="s">
        <v>2185</v>
      </c>
      <c r="J66" s="157" t="s">
        <v>1710</v>
      </c>
      <c r="K66" s="154" t="s">
        <v>2186</v>
      </c>
      <c r="L66" s="158" t="s">
        <v>2187</v>
      </c>
      <c r="M66" s="154" t="s">
        <v>2188</v>
      </c>
      <c r="N66" s="158" t="s">
        <v>1708</v>
      </c>
      <c r="O66" s="158" t="s">
        <v>2189</v>
      </c>
      <c r="P66" s="155" t="s">
        <v>1713</v>
      </c>
      <c r="Q66" s="185" t="s">
        <v>1707</v>
      </c>
      <c r="R66" s="159">
        <v>0.11</v>
      </c>
      <c r="S66" s="153" t="s">
        <v>1668</v>
      </c>
      <c r="T66" s="159">
        <v>1</v>
      </c>
      <c r="U66" s="179"/>
      <c r="V66" s="179"/>
      <c r="W66" s="189"/>
      <c r="X66" s="286" t="s">
        <v>3758</v>
      </c>
      <c r="Y66" s="193" t="s">
        <v>2179</v>
      </c>
      <c r="Z66" s="179"/>
      <c r="AA66" s="179"/>
      <c r="AB66" s="189"/>
      <c r="AC66" s="286" t="s">
        <v>3759</v>
      </c>
      <c r="AD66" s="193" t="s">
        <v>2179</v>
      </c>
      <c r="AE66" s="178"/>
      <c r="AF66" s="179"/>
      <c r="AG66" s="189"/>
      <c r="AH66" s="286" t="s">
        <v>3760</v>
      </c>
      <c r="AI66" s="193" t="s">
        <v>2181</v>
      </c>
      <c r="AJ66" s="179"/>
      <c r="AK66" s="179"/>
      <c r="AL66" s="189"/>
      <c r="AM66" s="287" t="s">
        <v>3761</v>
      </c>
      <c r="AN66" s="206" t="s">
        <v>3753</v>
      </c>
      <c r="AO66" s="178"/>
      <c r="AP66" s="179"/>
      <c r="AQ66" s="189"/>
      <c r="AR66" s="286" t="s">
        <v>3762</v>
      </c>
      <c r="AS66" s="186" t="s">
        <v>3755</v>
      </c>
      <c r="AT66" s="179">
        <v>44804</v>
      </c>
      <c r="AU66" s="179">
        <v>44804</v>
      </c>
      <c r="AV66" s="189">
        <f t="shared" si="54"/>
        <v>1</v>
      </c>
      <c r="AW66" s="286" t="s">
        <v>3763</v>
      </c>
      <c r="AX66" s="632" t="s">
        <v>3757</v>
      </c>
      <c r="AY66" s="178"/>
      <c r="AZ66" s="179"/>
      <c r="BA66" s="189"/>
      <c r="BB66" s="186"/>
      <c r="BC66" s="186"/>
      <c r="BD66" s="179"/>
      <c r="BE66" s="179"/>
      <c r="BF66" s="189"/>
      <c r="BG66" s="193"/>
      <c r="BH66" s="193"/>
      <c r="BI66" s="178"/>
      <c r="BJ66" s="179"/>
      <c r="BK66" s="189"/>
      <c r="BL66" s="186"/>
      <c r="BM66" s="186"/>
      <c r="BN66" s="179"/>
      <c r="BO66" s="179"/>
      <c r="BP66" s="189"/>
      <c r="BQ66" s="193"/>
      <c r="BR66" s="193"/>
      <c r="BS66" s="178"/>
      <c r="BT66" s="179"/>
      <c r="BU66" s="189"/>
      <c r="BV66" s="193"/>
      <c r="BW66" s="193"/>
      <c r="BX66" s="179"/>
      <c r="BY66" s="179"/>
      <c r="BZ66" s="189"/>
      <c r="CA66" s="189"/>
      <c r="CB66" s="193"/>
      <c r="CC66" s="207"/>
      <c r="CE66" s="263">
        <f t="shared" si="53"/>
        <v>44804</v>
      </c>
      <c r="CF66" s="263">
        <f t="shared" si="53"/>
        <v>44804</v>
      </c>
      <c r="CG66" s="197">
        <f t="shared" si="25"/>
        <v>1</v>
      </c>
      <c r="CH66" s="197">
        <f t="shared" si="51"/>
        <v>1</v>
      </c>
      <c r="CI66" s="197">
        <f t="shared" si="27"/>
        <v>1</v>
      </c>
      <c r="CJ66" s="197">
        <f t="shared" si="33"/>
        <v>1</v>
      </c>
      <c r="CK66" s="172"/>
    </row>
    <row r="67" spans="1:89" s="40" customFormat="1" ht="196.5" customHeight="1" x14ac:dyDescent="0.25">
      <c r="B67" s="153" t="s">
        <v>221</v>
      </c>
      <c r="C67" s="153" t="s">
        <v>95</v>
      </c>
      <c r="D67" s="154" t="s">
        <v>35</v>
      </c>
      <c r="E67" s="155" t="s">
        <v>2190</v>
      </c>
      <c r="F67" s="156" t="s">
        <v>2170</v>
      </c>
      <c r="G67" s="154" t="s">
        <v>2191</v>
      </c>
      <c r="H67" s="154" t="s">
        <v>2192</v>
      </c>
      <c r="I67" s="154" t="s">
        <v>2193</v>
      </c>
      <c r="J67" s="157" t="s">
        <v>1710</v>
      </c>
      <c r="K67" s="158" t="s">
        <v>2194</v>
      </c>
      <c r="L67" s="158" t="s">
        <v>2195</v>
      </c>
      <c r="M67" s="158" t="s">
        <v>2196</v>
      </c>
      <c r="N67" s="158" t="s">
        <v>1708</v>
      </c>
      <c r="O67" s="158" t="s">
        <v>2197</v>
      </c>
      <c r="P67" s="155" t="s">
        <v>1713</v>
      </c>
      <c r="Q67" s="185" t="s">
        <v>1707</v>
      </c>
      <c r="R67" s="159" t="s">
        <v>2198</v>
      </c>
      <c r="S67" s="153" t="s">
        <v>2198</v>
      </c>
      <c r="T67" s="159">
        <v>0.35</v>
      </c>
      <c r="U67" s="179"/>
      <c r="V67" s="179"/>
      <c r="W67" s="189"/>
      <c r="X67" s="287" t="s">
        <v>2199</v>
      </c>
      <c r="Y67" s="193" t="s">
        <v>2179</v>
      </c>
      <c r="Z67" s="179"/>
      <c r="AA67" s="179"/>
      <c r="AB67" s="189"/>
      <c r="AC67" s="287" t="s">
        <v>3764</v>
      </c>
      <c r="AD67" s="193" t="s">
        <v>2179</v>
      </c>
      <c r="AE67" s="178"/>
      <c r="AF67" s="179"/>
      <c r="AG67" s="189"/>
      <c r="AH67" s="286" t="s">
        <v>3765</v>
      </c>
      <c r="AI67" s="193" t="s">
        <v>2181</v>
      </c>
      <c r="AJ67" s="179"/>
      <c r="AK67" s="179"/>
      <c r="AL67" s="189"/>
      <c r="AM67" s="287" t="s">
        <v>3766</v>
      </c>
      <c r="AN67" s="206" t="s">
        <v>3753</v>
      </c>
      <c r="AO67" s="178"/>
      <c r="AP67" s="179"/>
      <c r="AQ67" s="189"/>
      <c r="AR67" s="286" t="s">
        <v>3767</v>
      </c>
      <c r="AS67" s="186" t="s">
        <v>3755</v>
      </c>
      <c r="AT67" s="179">
        <v>20639</v>
      </c>
      <c r="AU67" s="179">
        <v>34725</v>
      </c>
      <c r="AV67" s="189">
        <f t="shared" si="54"/>
        <v>0.59435565154787617</v>
      </c>
      <c r="AW67" s="286" t="s">
        <v>3768</v>
      </c>
      <c r="AX67" s="632" t="s">
        <v>3769</v>
      </c>
      <c r="AY67" s="178"/>
      <c r="AZ67" s="179"/>
      <c r="BA67" s="189"/>
      <c r="BB67" s="186"/>
      <c r="BC67" s="186"/>
      <c r="BD67" s="179"/>
      <c r="BE67" s="179"/>
      <c r="BF67" s="189"/>
      <c r="BG67" s="193"/>
      <c r="BH67" s="193"/>
      <c r="BI67" s="178"/>
      <c r="BJ67" s="179"/>
      <c r="BK67" s="189"/>
      <c r="BL67" s="186"/>
      <c r="BM67" s="186"/>
      <c r="BN67" s="179"/>
      <c r="BO67" s="179"/>
      <c r="BP67" s="189"/>
      <c r="BQ67" s="193"/>
      <c r="BR67" s="193"/>
      <c r="BS67" s="178"/>
      <c r="BT67" s="179"/>
      <c r="BU67" s="189"/>
      <c r="BV67" s="193"/>
      <c r="BW67" s="193"/>
      <c r="BX67" s="179"/>
      <c r="BY67" s="179"/>
      <c r="BZ67" s="189"/>
      <c r="CA67" s="189"/>
      <c r="CB67" s="193"/>
      <c r="CC67" s="207"/>
      <c r="CE67" s="263">
        <f t="shared" si="53"/>
        <v>20639</v>
      </c>
      <c r="CF67" s="263">
        <f t="shared" si="53"/>
        <v>34725</v>
      </c>
      <c r="CG67" s="197">
        <f t="shared" si="25"/>
        <v>0.59435565154787617</v>
      </c>
      <c r="CH67" s="197">
        <f t="shared" si="51"/>
        <v>0.59435565154787617</v>
      </c>
      <c r="CI67" s="197">
        <f t="shared" si="27"/>
        <v>0.35</v>
      </c>
      <c r="CJ67" s="197">
        <f t="shared" si="33"/>
        <v>1.6981590044225034</v>
      </c>
      <c r="CK67" s="172"/>
    </row>
    <row r="68" spans="1:89" s="40" customFormat="1" ht="156" x14ac:dyDescent="0.25">
      <c r="B68" s="153" t="s">
        <v>221</v>
      </c>
      <c r="C68" s="153" t="s">
        <v>95</v>
      </c>
      <c r="D68" s="154" t="s">
        <v>35</v>
      </c>
      <c r="E68" s="155" t="s">
        <v>2200</v>
      </c>
      <c r="F68" s="156" t="s">
        <v>2170</v>
      </c>
      <c r="G68" s="154" t="s">
        <v>2201</v>
      </c>
      <c r="H68" s="154" t="s">
        <v>2202</v>
      </c>
      <c r="I68" s="154" t="s">
        <v>2203</v>
      </c>
      <c r="J68" s="157" t="s">
        <v>1664</v>
      </c>
      <c r="K68" s="158" t="s">
        <v>2204</v>
      </c>
      <c r="L68" s="158" t="s">
        <v>2205</v>
      </c>
      <c r="M68" s="158" t="s">
        <v>2206</v>
      </c>
      <c r="N68" s="158" t="s">
        <v>1668</v>
      </c>
      <c r="O68" s="158" t="s">
        <v>2207</v>
      </c>
      <c r="P68" s="157" t="s">
        <v>422</v>
      </c>
      <c r="Q68" s="185" t="s">
        <v>1707</v>
      </c>
      <c r="R68" s="163" t="s">
        <v>2198</v>
      </c>
      <c r="S68" s="185" t="s">
        <v>2198</v>
      </c>
      <c r="T68" s="159">
        <v>0.38</v>
      </c>
      <c r="U68" s="179"/>
      <c r="V68" s="179"/>
      <c r="W68" s="189"/>
      <c r="X68" s="286" t="s">
        <v>3770</v>
      </c>
      <c r="Y68" s="193" t="s">
        <v>2179</v>
      </c>
      <c r="Z68" s="179"/>
      <c r="AA68" s="179"/>
      <c r="AB68" s="189"/>
      <c r="AC68" s="286" t="s">
        <v>3771</v>
      </c>
      <c r="AD68" s="193" t="s">
        <v>2179</v>
      </c>
      <c r="AE68" s="178"/>
      <c r="AF68" s="179"/>
      <c r="AG68" s="189"/>
      <c r="AH68" s="286" t="s">
        <v>2208</v>
      </c>
      <c r="AI68" s="193" t="s">
        <v>2181</v>
      </c>
      <c r="AJ68" s="179"/>
      <c r="AK68" s="179"/>
      <c r="AL68" s="189"/>
      <c r="AM68" s="287" t="s">
        <v>3772</v>
      </c>
      <c r="AN68" s="206" t="s">
        <v>3753</v>
      </c>
      <c r="AO68" s="178"/>
      <c r="AP68" s="179"/>
      <c r="AQ68" s="189"/>
      <c r="AR68" s="286" t="s">
        <v>3773</v>
      </c>
      <c r="AS68" s="186" t="s">
        <v>3755</v>
      </c>
      <c r="AT68" s="179"/>
      <c r="AU68" s="179"/>
      <c r="AV68" s="189"/>
      <c r="AW68" s="286" t="s">
        <v>3774</v>
      </c>
      <c r="AX68" s="632" t="s">
        <v>3775</v>
      </c>
      <c r="AY68" s="178"/>
      <c r="AZ68" s="179"/>
      <c r="BA68" s="189"/>
      <c r="BB68" s="186"/>
      <c r="BC68" s="186"/>
      <c r="BD68" s="179"/>
      <c r="BE68" s="179"/>
      <c r="BF68" s="189"/>
      <c r="BG68" s="193"/>
      <c r="BH68" s="193"/>
      <c r="BI68" s="178"/>
      <c r="BJ68" s="179"/>
      <c r="BK68" s="189"/>
      <c r="BL68" s="186"/>
      <c r="BM68" s="186"/>
      <c r="BN68" s="179"/>
      <c r="BO68" s="179"/>
      <c r="BP68" s="189"/>
      <c r="BQ68" s="193"/>
      <c r="BR68" s="193"/>
      <c r="BS68" s="178"/>
      <c r="BT68" s="179"/>
      <c r="BU68" s="189"/>
      <c r="BV68" s="193"/>
      <c r="BW68" s="193"/>
      <c r="BX68" s="179"/>
      <c r="BY68" s="179"/>
      <c r="BZ68" s="189"/>
      <c r="CA68" s="189"/>
      <c r="CB68" s="193"/>
      <c r="CC68" s="207"/>
      <c r="CE68" s="263"/>
      <c r="CF68" s="263"/>
      <c r="CG68" s="197"/>
      <c r="CH68" s="197"/>
      <c r="CI68" s="197"/>
      <c r="CJ68" s="197"/>
      <c r="CK68" s="172" t="s">
        <v>3776</v>
      </c>
    </row>
    <row r="69" spans="1:89" s="233" customFormat="1" ht="300" x14ac:dyDescent="0.25">
      <c r="B69" s="185" t="s">
        <v>221</v>
      </c>
      <c r="C69" s="185" t="s">
        <v>117</v>
      </c>
      <c r="D69" s="185" t="s">
        <v>1722</v>
      </c>
      <c r="E69" s="155" t="s">
        <v>2304</v>
      </c>
      <c r="F69" s="156" t="s">
        <v>1945</v>
      </c>
      <c r="G69" s="185" t="s">
        <v>2305</v>
      </c>
      <c r="H69" s="185" t="s">
        <v>2306</v>
      </c>
      <c r="I69" s="185" t="s">
        <v>2307</v>
      </c>
      <c r="J69" s="155" t="s">
        <v>1710</v>
      </c>
      <c r="K69" s="185" t="s">
        <v>2308</v>
      </c>
      <c r="L69" s="185" t="s">
        <v>2309</v>
      </c>
      <c r="M69" s="185" t="s">
        <v>2310</v>
      </c>
      <c r="N69" s="185" t="s">
        <v>1668</v>
      </c>
      <c r="O69" s="185" t="s">
        <v>2311</v>
      </c>
      <c r="P69" s="155" t="s">
        <v>417</v>
      </c>
      <c r="Q69" s="185" t="s">
        <v>30</v>
      </c>
      <c r="R69" s="163">
        <v>0.82</v>
      </c>
      <c r="S69" s="185" t="s">
        <v>1668</v>
      </c>
      <c r="T69" s="163">
        <v>1</v>
      </c>
      <c r="U69" s="179">
        <v>29953</v>
      </c>
      <c r="V69" s="179">
        <v>58623</v>
      </c>
      <c r="W69" s="189">
        <f>+U69/V69</f>
        <v>0.51094280401890046</v>
      </c>
      <c r="X69" s="180" t="s">
        <v>2312</v>
      </c>
      <c r="Y69" s="257" t="s">
        <v>2218</v>
      </c>
      <c r="Z69" s="179">
        <v>44054</v>
      </c>
      <c r="AA69" s="179">
        <v>60238</v>
      </c>
      <c r="AB69" s="189">
        <f t="shared" ref="AB69" si="55">+Z69/AA69</f>
        <v>0.73133238155317237</v>
      </c>
      <c r="AC69" s="181" t="s">
        <v>3777</v>
      </c>
      <c r="AD69" s="186" t="s">
        <v>2218</v>
      </c>
      <c r="AE69" s="179">
        <v>53682</v>
      </c>
      <c r="AF69" s="179">
        <v>63122</v>
      </c>
      <c r="AG69" s="189">
        <f t="shared" ref="AG69:AG74" si="56">+AE69/AF69</f>
        <v>0.85044833813884224</v>
      </c>
      <c r="AH69" s="180" t="s">
        <v>2313</v>
      </c>
      <c r="AI69" s="186" t="s">
        <v>2220</v>
      </c>
      <c r="AJ69" s="179">
        <v>49794</v>
      </c>
      <c r="AK69" s="179">
        <v>63098</v>
      </c>
      <c r="AL69" s="189">
        <f t="shared" ref="AL69:AL79" si="57">+AJ69/AK69</f>
        <v>0.78915338045579897</v>
      </c>
      <c r="AM69" s="180" t="s">
        <v>3778</v>
      </c>
      <c r="AN69" s="193" t="s">
        <v>3512</v>
      </c>
      <c r="AO69" s="178">
        <v>51014</v>
      </c>
      <c r="AP69" s="179">
        <v>63517</v>
      </c>
      <c r="AQ69" s="189">
        <f t="shared" ref="AQ69:AQ79" si="58">+AO69/AP69</f>
        <v>0.80315506084985122</v>
      </c>
      <c r="AR69" s="180" t="s">
        <v>3779</v>
      </c>
      <c r="AS69" s="186" t="s">
        <v>3640</v>
      </c>
      <c r="AT69" s="179">
        <v>50986</v>
      </c>
      <c r="AU69" s="179">
        <v>63059</v>
      </c>
      <c r="AV69" s="189">
        <f t="shared" ref="AV69:AV79" si="59">+AT69/AU69</f>
        <v>0.80854437907356602</v>
      </c>
      <c r="AW69" s="180" t="s">
        <v>3780</v>
      </c>
      <c r="AX69" s="193" t="s">
        <v>3781</v>
      </c>
      <c r="AY69" s="178"/>
      <c r="AZ69" s="179"/>
      <c r="BA69" s="189"/>
      <c r="BB69" s="215"/>
      <c r="BC69" s="186"/>
      <c r="BD69" s="179"/>
      <c r="BE69" s="179"/>
      <c r="BF69" s="189"/>
      <c r="BG69" s="189"/>
      <c r="BH69" s="193"/>
      <c r="BI69" s="178"/>
      <c r="BJ69" s="179"/>
      <c r="BK69" s="189"/>
      <c r="BL69" s="215"/>
      <c r="BM69" s="186"/>
      <c r="BN69" s="179"/>
      <c r="BO69" s="179"/>
      <c r="BP69" s="189"/>
      <c r="BQ69" s="189"/>
      <c r="BR69" s="193"/>
      <c r="BS69" s="178"/>
      <c r="BT69" s="179"/>
      <c r="BU69" s="189"/>
      <c r="BV69" s="189"/>
      <c r="BW69" s="193"/>
      <c r="BX69" s="179"/>
      <c r="BY69" s="179"/>
      <c r="BZ69" s="189"/>
      <c r="CA69" s="189"/>
      <c r="CB69" s="193"/>
      <c r="CC69" s="207"/>
      <c r="CE69" s="263">
        <f>(U69+Z69+AE69+AJ69+AO69+AT69+AY69+BD69+BI69+BN69+BS69+BX69)/6</f>
        <v>46580.5</v>
      </c>
      <c r="CF69" s="263">
        <f>(V69+AA69+AF69+AK69+AP69+AU69+AZ69+BE69+BJ69+BO69+BT69+BY69)/6</f>
        <v>61942.833333333336</v>
      </c>
      <c r="CG69" s="197">
        <f t="shared" ref="CG69:CG79" si="60">+CE69/CF69</f>
        <v>0.75199175583938949</v>
      </c>
      <c r="CH69" s="197">
        <f t="shared" ref="CH69:CH79" si="61">+CG69</f>
        <v>0.75199175583938949</v>
      </c>
      <c r="CI69" s="197">
        <f t="shared" ref="CI69:CI79" si="62">+T69</f>
        <v>1</v>
      </c>
      <c r="CJ69" s="197">
        <f t="shared" ref="CJ69:CJ79" si="63">+CH69/CI69</f>
        <v>0.75199175583938949</v>
      </c>
      <c r="CK69" s="208"/>
    </row>
    <row r="70" spans="1:89" s="233" customFormat="1" ht="300" customHeight="1" x14ac:dyDescent="0.25">
      <c r="B70" s="185" t="s">
        <v>221</v>
      </c>
      <c r="C70" s="185" t="s">
        <v>117</v>
      </c>
      <c r="D70" s="185" t="s">
        <v>1722</v>
      </c>
      <c r="E70" s="155" t="s">
        <v>2209</v>
      </c>
      <c r="F70" s="156" t="s">
        <v>1945</v>
      </c>
      <c r="G70" s="185" t="s">
        <v>2210</v>
      </c>
      <c r="H70" s="185" t="s">
        <v>2211</v>
      </c>
      <c r="I70" s="185" t="s">
        <v>2212</v>
      </c>
      <c r="J70" s="155" t="s">
        <v>1664</v>
      </c>
      <c r="K70" s="185" t="s">
        <v>2213</v>
      </c>
      <c r="L70" s="185" t="s">
        <v>2214</v>
      </c>
      <c r="M70" s="185" t="s">
        <v>2215</v>
      </c>
      <c r="N70" s="185" t="s">
        <v>1668</v>
      </c>
      <c r="O70" s="185" t="s">
        <v>2216</v>
      </c>
      <c r="P70" s="155" t="s">
        <v>439</v>
      </c>
      <c r="Q70" s="185" t="s">
        <v>60</v>
      </c>
      <c r="R70" s="163">
        <v>0.85</v>
      </c>
      <c r="S70" s="185" t="s">
        <v>1668</v>
      </c>
      <c r="T70" s="163">
        <v>0.91</v>
      </c>
      <c r="U70" s="179"/>
      <c r="V70" s="179"/>
      <c r="W70" s="189"/>
      <c r="X70" s="180" t="s">
        <v>2217</v>
      </c>
      <c r="Y70" s="186" t="s">
        <v>2218</v>
      </c>
      <c r="Z70" s="179"/>
      <c r="AA70" s="179"/>
      <c r="AB70" s="189"/>
      <c r="AC70" s="181" t="s">
        <v>2219</v>
      </c>
      <c r="AD70" s="257" t="s">
        <v>2218</v>
      </c>
      <c r="AE70" s="179">
        <v>16003</v>
      </c>
      <c r="AF70" s="179">
        <v>53748</v>
      </c>
      <c r="AG70" s="189">
        <f t="shared" si="56"/>
        <v>0.29774131130460668</v>
      </c>
      <c r="AH70" s="180" t="s">
        <v>3782</v>
      </c>
      <c r="AI70" s="186" t="s">
        <v>2220</v>
      </c>
      <c r="AJ70" s="179"/>
      <c r="AK70" s="179"/>
      <c r="AL70" s="189"/>
      <c r="AM70" s="180" t="s">
        <v>3783</v>
      </c>
      <c r="AN70" s="193" t="s">
        <v>3512</v>
      </c>
      <c r="AO70" s="178"/>
      <c r="AP70" s="179"/>
      <c r="AQ70" s="189"/>
      <c r="AR70" s="180" t="s">
        <v>3784</v>
      </c>
      <c r="AS70" s="186" t="s">
        <v>3640</v>
      </c>
      <c r="AT70" s="179">
        <v>42988</v>
      </c>
      <c r="AU70" s="179">
        <v>61214</v>
      </c>
      <c r="AV70" s="189">
        <f t="shared" si="59"/>
        <v>0.70225765347796254</v>
      </c>
      <c r="AW70" s="180" t="s">
        <v>3785</v>
      </c>
      <c r="AX70" s="193" t="s">
        <v>3781</v>
      </c>
      <c r="AY70" s="178"/>
      <c r="AZ70" s="179"/>
      <c r="BA70" s="189"/>
      <c r="BB70" s="215"/>
      <c r="BC70" s="186"/>
      <c r="BD70" s="179"/>
      <c r="BE70" s="179"/>
      <c r="BF70" s="189"/>
      <c r="BG70" s="189"/>
      <c r="BH70" s="193"/>
      <c r="BI70" s="178"/>
      <c r="BJ70" s="179"/>
      <c r="BK70" s="189"/>
      <c r="BL70" s="215"/>
      <c r="BM70" s="186"/>
      <c r="BN70" s="179"/>
      <c r="BO70" s="179"/>
      <c r="BP70" s="189"/>
      <c r="BQ70" s="189"/>
      <c r="BR70" s="193"/>
      <c r="BS70" s="178"/>
      <c r="BT70" s="179"/>
      <c r="BU70" s="189"/>
      <c r="BV70" s="189"/>
      <c r="BW70" s="193"/>
      <c r="BX70" s="179"/>
      <c r="BY70" s="179"/>
      <c r="BZ70" s="189"/>
      <c r="CA70" s="189"/>
      <c r="CB70" s="193"/>
      <c r="CC70" s="207"/>
      <c r="CE70" s="637">
        <f>AT70</f>
        <v>42988</v>
      </c>
      <c r="CF70" s="637">
        <f>AU70</f>
        <v>61214</v>
      </c>
      <c r="CG70" s="238">
        <f t="shared" si="60"/>
        <v>0.70225765347796254</v>
      </c>
      <c r="CH70" s="238">
        <f t="shared" si="61"/>
        <v>0.70225765347796254</v>
      </c>
      <c r="CI70" s="238">
        <f t="shared" si="62"/>
        <v>0.91</v>
      </c>
      <c r="CJ70" s="238">
        <f t="shared" si="63"/>
        <v>0.77171170711864012</v>
      </c>
      <c r="CK70" s="208"/>
    </row>
    <row r="71" spans="1:89" s="233" customFormat="1" ht="300" customHeight="1" x14ac:dyDescent="0.25">
      <c r="B71" s="185" t="s">
        <v>221</v>
      </c>
      <c r="C71" s="185" t="s">
        <v>117</v>
      </c>
      <c r="D71" s="185" t="s">
        <v>1722</v>
      </c>
      <c r="E71" s="155" t="s">
        <v>2221</v>
      </c>
      <c r="F71" s="156" t="s">
        <v>1945</v>
      </c>
      <c r="G71" s="185" t="s">
        <v>2222</v>
      </c>
      <c r="H71" s="185" t="s">
        <v>2223</v>
      </c>
      <c r="I71" s="185" t="s">
        <v>2224</v>
      </c>
      <c r="J71" s="155" t="s">
        <v>1710</v>
      </c>
      <c r="K71" s="185" t="s">
        <v>2225</v>
      </c>
      <c r="L71" s="185" t="s">
        <v>2226</v>
      </c>
      <c r="M71" s="185" t="s">
        <v>2227</v>
      </c>
      <c r="N71" s="185" t="s">
        <v>1668</v>
      </c>
      <c r="O71" s="185" t="s">
        <v>2228</v>
      </c>
      <c r="P71" s="155" t="s">
        <v>417</v>
      </c>
      <c r="Q71" s="185" t="s">
        <v>30</v>
      </c>
      <c r="R71" s="163">
        <v>1.04</v>
      </c>
      <c r="S71" s="185" t="s">
        <v>1668</v>
      </c>
      <c r="T71" s="163">
        <v>1</v>
      </c>
      <c r="U71" s="179">
        <v>15746</v>
      </c>
      <c r="V71" s="179">
        <v>15000</v>
      </c>
      <c r="W71" s="189">
        <f>+U71/V71</f>
        <v>1.0497333333333334</v>
      </c>
      <c r="X71" s="180" t="s">
        <v>2229</v>
      </c>
      <c r="Y71" s="257" t="s">
        <v>2218</v>
      </c>
      <c r="Z71" s="179">
        <v>14351</v>
      </c>
      <c r="AA71" s="179">
        <v>15000</v>
      </c>
      <c r="AB71" s="189">
        <f t="shared" ref="AB71" si="64">+Z71/AA71</f>
        <v>0.95673333333333332</v>
      </c>
      <c r="AC71" s="181" t="s">
        <v>2230</v>
      </c>
      <c r="AD71" s="257" t="s">
        <v>2218</v>
      </c>
      <c r="AE71" s="179">
        <v>21478</v>
      </c>
      <c r="AF71" s="179">
        <v>25000</v>
      </c>
      <c r="AG71" s="189">
        <f t="shared" si="56"/>
        <v>0.85911999999999999</v>
      </c>
      <c r="AH71" s="180" t="s">
        <v>2231</v>
      </c>
      <c r="AI71" s="186" t="s">
        <v>2220</v>
      </c>
      <c r="AJ71" s="179">
        <v>23922</v>
      </c>
      <c r="AK71" s="179">
        <v>25000</v>
      </c>
      <c r="AL71" s="189">
        <f t="shared" si="57"/>
        <v>0.95687999999999995</v>
      </c>
      <c r="AM71" s="180" t="s">
        <v>3786</v>
      </c>
      <c r="AN71" s="193" t="s">
        <v>3512</v>
      </c>
      <c r="AO71" s="178">
        <v>23178</v>
      </c>
      <c r="AP71" s="179">
        <v>25000</v>
      </c>
      <c r="AQ71" s="189">
        <f t="shared" si="58"/>
        <v>0.92712000000000006</v>
      </c>
      <c r="AR71" s="180" t="s">
        <v>3787</v>
      </c>
      <c r="AS71" s="186" t="s">
        <v>3640</v>
      </c>
      <c r="AT71" s="179">
        <v>23215</v>
      </c>
      <c r="AU71" s="179">
        <v>25000</v>
      </c>
      <c r="AV71" s="189">
        <f t="shared" si="59"/>
        <v>0.92859999999999998</v>
      </c>
      <c r="AW71" s="180" t="s">
        <v>3788</v>
      </c>
      <c r="AX71" s="193" t="s">
        <v>3781</v>
      </c>
      <c r="AY71" s="178"/>
      <c r="AZ71" s="179"/>
      <c r="BA71" s="189"/>
      <c r="BB71" s="215"/>
      <c r="BC71" s="186"/>
      <c r="BD71" s="179"/>
      <c r="BE71" s="179"/>
      <c r="BF71" s="189"/>
      <c r="BG71" s="189"/>
      <c r="BH71" s="193"/>
      <c r="BI71" s="178"/>
      <c r="BJ71" s="179"/>
      <c r="BK71" s="189"/>
      <c r="BL71" s="215"/>
      <c r="BM71" s="186"/>
      <c r="BN71" s="179"/>
      <c r="BO71" s="179"/>
      <c r="BP71" s="189"/>
      <c r="BQ71" s="189"/>
      <c r="BR71" s="193"/>
      <c r="BS71" s="178"/>
      <c r="BT71" s="179"/>
      <c r="BU71" s="189"/>
      <c r="BV71" s="189"/>
      <c r="BW71" s="193"/>
      <c r="BX71" s="179"/>
      <c r="BY71" s="179"/>
      <c r="BZ71" s="189"/>
      <c r="CA71" s="189"/>
      <c r="CB71" s="193"/>
      <c r="CC71" s="207"/>
      <c r="CE71" s="637">
        <f>(U71+Z71+AE71+AJ71+AO71+AT71+AY71+BD71+BI71+BN71+BS71+BX71)/6</f>
        <v>20315</v>
      </c>
      <c r="CF71" s="637">
        <f>(V71+AA71+AF71+AK71+AP71+AU71+AZ71+BE71+BJ71+BO71+BT71+BY71)/6</f>
        <v>21666.666666666668</v>
      </c>
      <c r="CG71" s="238">
        <f t="shared" si="60"/>
        <v>0.93761538461538452</v>
      </c>
      <c r="CH71" s="238">
        <f t="shared" si="61"/>
        <v>0.93761538461538452</v>
      </c>
      <c r="CI71" s="238">
        <f t="shared" si="62"/>
        <v>1</v>
      </c>
      <c r="CJ71" s="238">
        <f t="shared" si="63"/>
        <v>0.93761538461538452</v>
      </c>
      <c r="CK71" s="208"/>
    </row>
    <row r="72" spans="1:89" s="233" customFormat="1" ht="300" customHeight="1" x14ac:dyDescent="0.25">
      <c r="B72" s="185" t="s">
        <v>221</v>
      </c>
      <c r="C72" s="185" t="s">
        <v>117</v>
      </c>
      <c r="D72" s="185" t="s">
        <v>1722</v>
      </c>
      <c r="E72" s="155" t="s">
        <v>2232</v>
      </c>
      <c r="F72" s="156" t="s">
        <v>1945</v>
      </c>
      <c r="G72" s="185" t="s">
        <v>2233</v>
      </c>
      <c r="H72" s="185" t="s">
        <v>2234</v>
      </c>
      <c r="I72" s="185" t="s">
        <v>2235</v>
      </c>
      <c r="J72" s="155" t="s">
        <v>1664</v>
      </c>
      <c r="K72" s="185" t="s">
        <v>2236</v>
      </c>
      <c r="L72" s="185" t="s">
        <v>2237</v>
      </c>
      <c r="M72" s="185" t="s">
        <v>2238</v>
      </c>
      <c r="N72" s="185" t="s">
        <v>1668</v>
      </c>
      <c r="O72" s="185" t="s">
        <v>2239</v>
      </c>
      <c r="P72" s="155" t="s">
        <v>439</v>
      </c>
      <c r="Q72" s="185" t="s">
        <v>30</v>
      </c>
      <c r="R72" s="163">
        <v>0.73</v>
      </c>
      <c r="S72" s="185" t="s">
        <v>1668</v>
      </c>
      <c r="T72" s="163">
        <v>0.92</v>
      </c>
      <c r="U72" s="179"/>
      <c r="V72" s="179"/>
      <c r="W72" s="189"/>
      <c r="X72" s="180" t="s">
        <v>2240</v>
      </c>
      <c r="Y72" s="257" t="s">
        <v>2218</v>
      </c>
      <c r="Z72" s="179"/>
      <c r="AA72" s="179"/>
      <c r="AB72" s="189"/>
      <c r="AC72" s="181" t="s">
        <v>2241</v>
      </c>
      <c r="AD72" s="257" t="s">
        <v>2218</v>
      </c>
      <c r="AE72" s="179">
        <v>10199</v>
      </c>
      <c r="AF72" s="179">
        <v>17931</v>
      </c>
      <c r="AG72" s="189">
        <f t="shared" si="56"/>
        <v>0.56879147844515088</v>
      </c>
      <c r="AH72" s="180" t="s">
        <v>3789</v>
      </c>
      <c r="AI72" s="186" t="s">
        <v>2220</v>
      </c>
      <c r="AJ72" s="179"/>
      <c r="AK72" s="179"/>
      <c r="AL72" s="189"/>
      <c r="AM72" s="180" t="s">
        <v>3790</v>
      </c>
      <c r="AN72" s="193" t="s">
        <v>3512</v>
      </c>
      <c r="AO72" s="178"/>
      <c r="AP72" s="179"/>
      <c r="AQ72" s="189"/>
      <c r="AR72" s="180" t="s">
        <v>3791</v>
      </c>
      <c r="AS72" s="186" t="s">
        <v>3640</v>
      </c>
      <c r="AT72" s="179">
        <v>15464</v>
      </c>
      <c r="AU72" s="179">
        <v>20546</v>
      </c>
      <c r="AV72" s="189">
        <f t="shared" si="59"/>
        <v>0.75265258444466077</v>
      </c>
      <c r="AW72" s="180" t="s">
        <v>3792</v>
      </c>
      <c r="AX72" s="193" t="s">
        <v>3781</v>
      </c>
      <c r="AY72" s="178"/>
      <c r="AZ72" s="179"/>
      <c r="BA72" s="189"/>
      <c r="BB72" s="215"/>
      <c r="BC72" s="186"/>
      <c r="BD72" s="179"/>
      <c r="BE72" s="179"/>
      <c r="BF72" s="189"/>
      <c r="BG72" s="189"/>
      <c r="BH72" s="193"/>
      <c r="BI72" s="178"/>
      <c r="BJ72" s="179"/>
      <c r="BK72" s="189"/>
      <c r="BL72" s="215"/>
      <c r="BM72" s="186"/>
      <c r="BN72" s="179"/>
      <c r="BO72" s="179"/>
      <c r="BP72" s="189"/>
      <c r="BQ72" s="189"/>
      <c r="BR72" s="193"/>
      <c r="BS72" s="178"/>
      <c r="BT72" s="179"/>
      <c r="BU72" s="189"/>
      <c r="BV72" s="189"/>
      <c r="BW72" s="193"/>
      <c r="BX72" s="179"/>
      <c r="BY72" s="179"/>
      <c r="BZ72" s="189"/>
      <c r="CA72" s="189"/>
      <c r="CB72" s="193"/>
      <c r="CC72" s="207"/>
      <c r="CE72" s="263">
        <f>AT72</f>
        <v>15464</v>
      </c>
      <c r="CF72" s="263">
        <f>AU72</f>
        <v>20546</v>
      </c>
      <c r="CG72" s="197">
        <f t="shared" si="60"/>
        <v>0.75265258444466077</v>
      </c>
      <c r="CH72" s="197">
        <f t="shared" si="61"/>
        <v>0.75265258444466077</v>
      </c>
      <c r="CI72" s="197">
        <f t="shared" si="62"/>
        <v>0.92</v>
      </c>
      <c r="CJ72" s="197">
        <f t="shared" si="63"/>
        <v>0.81810063526593557</v>
      </c>
      <c r="CK72" s="208"/>
    </row>
    <row r="73" spans="1:89" s="233" customFormat="1" ht="300" customHeight="1" x14ac:dyDescent="0.25">
      <c r="B73" s="185" t="s">
        <v>221</v>
      </c>
      <c r="C73" s="185" t="s">
        <v>117</v>
      </c>
      <c r="D73" s="185" t="s">
        <v>1722</v>
      </c>
      <c r="E73" s="155" t="s">
        <v>2242</v>
      </c>
      <c r="F73" s="156" t="s">
        <v>1945</v>
      </c>
      <c r="G73" s="185" t="s">
        <v>2243</v>
      </c>
      <c r="H73" s="185" t="s">
        <v>2244</v>
      </c>
      <c r="I73" s="185" t="s">
        <v>2245</v>
      </c>
      <c r="J73" s="155" t="s">
        <v>1710</v>
      </c>
      <c r="K73" s="185" t="s">
        <v>2246</v>
      </c>
      <c r="L73" s="185" t="s">
        <v>2247</v>
      </c>
      <c r="M73" s="185" t="s">
        <v>2248</v>
      </c>
      <c r="N73" s="185" t="s">
        <v>1668</v>
      </c>
      <c r="O73" s="185" t="s">
        <v>2249</v>
      </c>
      <c r="P73" s="155" t="s">
        <v>417</v>
      </c>
      <c r="Q73" s="185" t="s">
        <v>30</v>
      </c>
      <c r="R73" s="163">
        <v>1.1499999999999999</v>
      </c>
      <c r="S73" s="185" t="s">
        <v>1668</v>
      </c>
      <c r="T73" s="163">
        <v>1</v>
      </c>
      <c r="U73" s="179">
        <v>554</v>
      </c>
      <c r="V73" s="179">
        <v>643</v>
      </c>
      <c r="W73" s="189">
        <f>+U73/V73</f>
        <v>0.8615863141524106</v>
      </c>
      <c r="X73" s="180" t="s">
        <v>2250</v>
      </c>
      <c r="Y73" s="257" t="s">
        <v>2218</v>
      </c>
      <c r="Z73" s="179">
        <v>527</v>
      </c>
      <c r="AA73" s="179">
        <v>643</v>
      </c>
      <c r="AB73" s="189">
        <f t="shared" ref="AB73" si="65">+Z73/AA73</f>
        <v>0.81959564541213059</v>
      </c>
      <c r="AC73" s="181" t="s">
        <v>2251</v>
      </c>
      <c r="AD73" s="257" t="s">
        <v>2218</v>
      </c>
      <c r="AE73" s="179">
        <v>609</v>
      </c>
      <c r="AF73" s="179">
        <v>540</v>
      </c>
      <c r="AG73" s="189">
        <f t="shared" si="56"/>
        <v>1.1277777777777778</v>
      </c>
      <c r="AH73" s="180" t="s">
        <v>2252</v>
      </c>
      <c r="AI73" s="186" t="s">
        <v>2220</v>
      </c>
      <c r="AJ73" s="179">
        <v>505</v>
      </c>
      <c r="AK73" s="179">
        <v>540</v>
      </c>
      <c r="AL73" s="189">
        <f t="shared" si="57"/>
        <v>0.93518518518518523</v>
      </c>
      <c r="AM73" s="180" t="s">
        <v>3793</v>
      </c>
      <c r="AN73" s="193" t="s">
        <v>3512</v>
      </c>
      <c r="AO73" s="178">
        <v>491</v>
      </c>
      <c r="AP73" s="179">
        <v>540</v>
      </c>
      <c r="AQ73" s="189">
        <f t="shared" si="58"/>
        <v>0.90925925925925921</v>
      </c>
      <c r="AR73" s="180" t="s">
        <v>3794</v>
      </c>
      <c r="AS73" s="186" t="s">
        <v>3640</v>
      </c>
      <c r="AT73" s="179">
        <v>509</v>
      </c>
      <c r="AU73" s="179">
        <v>540</v>
      </c>
      <c r="AV73" s="189">
        <f t="shared" si="59"/>
        <v>0.94259259259259254</v>
      </c>
      <c r="AW73" s="180" t="s">
        <v>3795</v>
      </c>
      <c r="AX73" s="193" t="s">
        <v>3781</v>
      </c>
      <c r="AY73" s="178"/>
      <c r="AZ73" s="179"/>
      <c r="BA73" s="189"/>
      <c r="BB73" s="215"/>
      <c r="BC73" s="186"/>
      <c r="BD73" s="179"/>
      <c r="BE73" s="179"/>
      <c r="BF73" s="189"/>
      <c r="BG73" s="189"/>
      <c r="BH73" s="193"/>
      <c r="BI73" s="178"/>
      <c r="BJ73" s="179"/>
      <c r="BK73" s="189"/>
      <c r="BL73" s="215"/>
      <c r="BM73" s="186"/>
      <c r="BN73" s="179"/>
      <c r="BO73" s="179"/>
      <c r="BP73" s="189"/>
      <c r="BQ73" s="189"/>
      <c r="BR73" s="193"/>
      <c r="BS73" s="178"/>
      <c r="BT73" s="179"/>
      <c r="BU73" s="189"/>
      <c r="BV73" s="189"/>
      <c r="BW73" s="193"/>
      <c r="BX73" s="179"/>
      <c r="BY73" s="179"/>
      <c r="BZ73" s="189"/>
      <c r="CA73" s="189"/>
      <c r="CB73" s="193"/>
      <c r="CC73" s="207"/>
      <c r="CE73" s="263">
        <f>(U73+Z73+AE73+AJ73+AO73+AT73+AY73+BD73+BI73+BN73+BS73+BX73)/6</f>
        <v>532.5</v>
      </c>
      <c r="CF73" s="263">
        <f>(V73+AA73+AF73+AK73+AP73+AU73+AZ73+BE73+BJ73+BO73+BT73+BY73)/6</f>
        <v>574.33333333333337</v>
      </c>
      <c r="CG73" s="197">
        <f t="shared" si="60"/>
        <v>0.92716192687173526</v>
      </c>
      <c r="CH73" s="197">
        <f t="shared" si="61"/>
        <v>0.92716192687173526</v>
      </c>
      <c r="CI73" s="197">
        <f t="shared" si="62"/>
        <v>1</v>
      </c>
      <c r="CJ73" s="197">
        <f t="shared" si="63"/>
        <v>0.92716192687173526</v>
      </c>
      <c r="CK73" s="208"/>
    </row>
    <row r="74" spans="1:89" s="233" customFormat="1" ht="300" customHeight="1" x14ac:dyDescent="0.25">
      <c r="B74" s="185" t="s">
        <v>221</v>
      </c>
      <c r="C74" s="185" t="s">
        <v>117</v>
      </c>
      <c r="D74" s="185" t="s">
        <v>1722</v>
      </c>
      <c r="E74" s="155" t="s">
        <v>2253</v>
      </c>
      <c r="F74" s="156" t="s">
        <v>1945</v>
      </c>
      <c r="G74" s="185" t="s">
        <v>2254</v>
      </c>
      <c r="H74" s="185" t="s">
        <v>2255</v>
      </c>
      <c r="I74" s="185" t="s">
        <v>2256</v>
      </c>
      <c r="J74" s="155" t="s">
        <v>1664</v>
      </c>
      <c r="K74" s="185" t="s">
        <v>2257</v>
      </c>
      <c r="L74" s="185" t="s">
        <v>2237</v>
      </c>
      <c r="M74" s="185" t="s">
        <v>2258</v>
      </c>
      <c r="N74" s="185" t="s">
        <v>1668</v>
      </c>
      <c r="O74" s="185" t="s">
        <v>2259</v>
      </c>
      <c r="P74" s="155" t="s">
        <v>439</v>
      </c>
      <c r="Q74" s="185" t="s">
        <v>30</v>
      </c>
      <c r="R74" s="163">
        <v>0.78</v>
      </c>
      <c r="S74" s="185" t="s">
        <v>1668</v>
      </c>
      <c r="T74" s="163">
        <v>0.9</v>
      </c>
      <c r="U74" s="179"/>
      <c r="V74" s="179"/>
      <c r="W74" s="189"/>
      <c r="X74" s="180" t="s">
        <v>2260</v>
      </c>
      <c r="Y74" s="257" t="s">
        <v>2218</v>
      </c>
      <c r="Z74" s="179"/>
      <c r="AA74" s="179"/>
      <c r="AB74" s="189"/>
      <c r="AC74" s="181" t="s">
        <v>2261</v>
      </c>
      <c r="AD74" s="257" t="s">
        <v>2218</v>
      </c>
      <c r="AE74" s="179">
        <v>342</v>
      </c>
      <c r="AF74" s="179">
        <v>609</v>
      </c>
      <c r="AG74" s="189">
        <f t="shared" si="56"/>
        <v>0.56157635467980294</v>
      </c>
      <c r="AH74" s="180" t="s">
        <v>3796</v>
      </c>
      <c r="AI74" s="186" t="s">
        <v>2220</v>
      </c>
      <c r="AJ74" s="179"/>
      <c r="AK74" s="179"/>
      <c r="AL74" s="189"/>
      <c r="AM74" s="180" t="s">
        <v>3797</v>
      </c>
      <c r="AN74" s="193" t="s">
        <v>3512</v>
      </c>
      <c r="AO74" s="178"/>
      <c r="AP74" s="179"/>
      <c r="AQ74" s="189"/>
      <c r="AR74" s="180" t="s">
        <v>3798</v>
      </c>
      <c r="AS74" s="186" t="s">
        <v>3640</v>
      </c>
      <c r="AT74" s="179">
        <v>472</v>
      </c>
      <c r="AU74" s="179">
        <v>678</v>
      </c>
      <c r="AV74" s="189">
        <f t="shared" si="59"/>
        <v>0.69616519174041303</v>
      </c>
      <c r="AW74" s="180" t="s">
        <v>3799</v>
      </c>
      <c r="AX74" s="193" t="s">
        <v>3781</v>
      </c>
      <c r="AY74" s="178"/>
      <c r="AZ74" s="179"/>
      <c r="BA74" s="189"/>
      <c r="BB74" s="215"/>
      <c r="BC74" s="186"/>
      <c r="BD74" s="179"/>
      <c r="BE74" s="179"/>
      <c r="BF74" s="189"/>
      <c r="BG74" s="189"/>
      <c r="BH74" s="193"/>
      <c r="BI74" s="178"/>
      <c r="BJ74" s="179"/>
      <c r="BK74" s="189"/>
      <c r="BL74" s="215"/>
      <c r="BM74" s="186"/>
      <c r="BN74" s="179"/>
      <c r="BO74" s="179"/>
      <c r="BP74" s="189"/>
      <c r="BQ74" s="189"/>
      <c r="BR74" s="193"/>
      <c r="BS74" s="178"/>
      <c r="BT74" s="179"/>
      <c r="BU74" s="189"/>
      <c r="BV74" s="189"/>
      <c r="BW74" s="193"/>
      <c r="BX74" s="179"/>
      <c r="BY74" s="179"/>
      <c r="BZ74" s="189"/>
      <c r="CA74" s="189"/>
      <c r="CB74" s="193"/>
      <c r="CC74" s="207"/>
      <c r="CE74" s="263">
        <f t="shared" ref="CE74:CF76" si="66">AT74</f>
        <v>472</v>
      </c>
      <c r="CF74" s="263">
        <f t="shared" si="66"/>
        <v>678</v>
      </c>
      <c r="CG74" s="197">
        <f t="shared" si="60"/>
        <v>0.69616519174041303</v>
      </c>
      <c r="CH74" s="197">
        <f t="shared" si="61"/>
        <v>0.69616519174041303</v>
      </c>
      <c r="CI74" s="197">
        <f t="shared" si="62"/>
        <v>0.9</v>
      </c>
      <c r="CJ74" s="197">
        <f t="shared" si="63"/>
        <v>0.77351687971157002</v>
      </c>
      <c r="CK74" s="208"/>
    </row>
    <row r="75" spans="1:89" s="233" customFormat="1" ht="409.5" x14ac:dyDescent="0.25">
      <c r="B75" s="185" t="s">
        <v>221</v>
      </c>
      <c r="C75" s="185" t="s">
        <v>117</v>
      </c>
      <c r="D75" s="185" t="s">
        <v>1722</v>
      </c>
      <c r="E75" s="155" t="s">
        <v>2262</v>
      </c>
      <c r="F75" s="156" t="s">
        <v>1945</v>
      </c>
      <c r="G75" s="185" t="s">
        <v>2263</v>
      </c>
      <c r="H75" s="185" t="s">
        <v>2264</v>
      </c>
      <c r="I75" s="185" t="s">
        <v>2265</v>
      </c>
      <c r="J75" s="155" t="s">
        <v>1664</v>
      </c>
      <c r="K75" s="185" t="s">
        <v>2266</v>
      </c>
      <c r="L75" s="185" t="s">
        <v>2267</v>
      </c>
      <c r="M75" s="185" t="s">
        <v>2268</v>
      </c>
      <c r="N75" s="185" t="s">
        <v>1668</v>
      </c>
      <c r="O75" s="185" t="s">
        <v>2269</v>
      </c>
      <c r="P75" s="155" t="s">
        <v>2270</v>
      </c>
      <c r="Q75" s="185" t="s">
        <v>60</v>
      </c>
      <c r="R75" s="163">
        <v>0.25</v>
      </c>
      <c r="S75" s="185" t="s">
        <v>1668</v>
      </c>
      <c r="T75" s="163">
        <v>0.5</v>
      </c>
      <c r="U75" s="179"/>
      <c r="V75" s="179"/>
      <c r="W75" s="189"/>
      <c r="X75" s="180" t="s">
        <v>2271</v>
      </c>
      <c r="Y75" s="257" t="s">
        <v>2218</v>
      </c>
      <c r="Z75" s="179">
        <v>121</v>
      </c>
      <c r="AA75" s="179">
        <v>286</v>
      </c>
      <c r="AB75" s="189">
        <f t="shared" ref="AB75" si="67">+Z75/AA75</f>
        <v>0.42307692307692307</v>
      </c>
      <c r="AC75" s="181" t="s">
        <v>3800</v>
      </c>
      <c r="AD75" s="257" t="s">
        <v>2218</v>
      </c>
      <c r="AE75" s="179"/>
      <c r="AF75" s="179"/>
      <c r="AG75" s="189"/>
      <c r="AH75" s="180" t="s">
        <v>2272</v>
      </c>
      <c r="AI75" s="186" t="s">
        <v>2220</v>
      </c>
      <c r="AJ75" s="179">
        <v>129</v>
      </c>
      <c r="AK75" s="179">
        <v>324</v>
      </c>
      <c r="AL75" s="189">
        <f t="shared" si="57"/>
        <v>0.39814814814814814</v>
      </c>
      <c r="AM75" s="181" t="s">
        <v>3801</v>
      </c>
      <c r="AN75" s="193" t="s">
        <v>3512</v>
      </c>
      <c r="AO75" s="178"/>
      <c r="AP75" s="179"/>
      <c r="AQ75" s="189"/>
      <c r="AR75" s="181" t="s">
        <v>3802</v>
      </c>
      <c r="AS75" s="186" t="s">
        <v>3640</v>
      </c>
      <c r="AT75" s="179">
        <v>78</v>
      </c>
      <c r="AU75" s="179">
        <v>198</v>
      </c>
      <c r="AV75" s="189">
        <f t="shared" si="59"/>
        <v>0.39393939393939392</v>
      </c>
      <c r="AW75" s="181" t="s">
        <v>3803</v>
      </c>
      <c r="AX75" s="193" t="s">
        <v>3781</v>
      </c>
      <c r="AY75" s="178"/>
      <c r="AZ75" s="179"/>
      <c r="BA75" s="189"/>
      <c r="BB75" s="215"/>
      <c r="BC75" s="186"/>
      <c r="BD75" s="179"/>
      <c r="BE75" s="179"/>
      <c r="BF75" s="189"/>
      <c r="BG75" s="189"/>
      <c r="BH75" s="193"/>
      <c r="BI75" s="178"/>
      <c r="BJ75" s="179"/>
      <c r="BK75" s="189"/>
      <c r="BL75" s="215"/>
      <c r="BM75" s="186"/>
      <c r="BN75" s="179"/>
      <c r="BO75" s="179"/>
      <c r="BP75" s="189"/>
      <c r="BQ75" s="189"/>
      <c r="BR75" s="193"/>
      <c r="BS75" s="178"/>
      <c r="BT75" s="179"/>
      <c r="BU75" s="189"/>
      <c r="BV75" s="189"/>
      <c r="BW75" s="193"/>
      <c r="BX75" s="179"/>
      <c r="BY75" s="179"/>
      <c r="BZ75" s="189"/>
      <c r="CA75" s="189"/>
      <c r="CB75" s="193"/>
      <c r="CC75" s="207"/>
      <c r="CE75" s="263">
        <f t="shared" si="66"/>
        <v>78</v>
      </c>
      <c r="CF75" s="263">
        <f t="shared" si="66"/>
        <v>198</v>
      </c>
      <c r="CG75" s="197">
        <f t="shared" si="60"/>
        <v>0.39393939393939392</v>
      </c>
      <c r="CH75" s="197">
        <f t="shared" si="61"/>
        <v>0.39393939393939392</v>
      </c>
      <c r="CI75" s="197">
        <f t="shared" si="62"/>
        <v>0.5</v>
      </c>
      <c r="CJ75" s="197">
        <f t="shared" si="63"/>
        <v>0.78787878787878785</v>
      </c>
      <c r="CK75" s="208"/>
    </row>
    <row r="76" spans="1:89" s="233" customFormat="1" ht="312" x14ac:dyDescent="0.25">
      <c r="B76" s="185" t="s">
        <v>221</v>
      </c>
      <c r="C76" s="185" t="s">
        <v>117</v>
      </c>
      <c r="D76" s="185" t="s">
        <v>1722</v>
      </c>
      <c r="E76" s="155" t="s">
        <v>2273</v>
      </c>
      <c r="F76" s="156" t="s">
        <v>1945</v>
      </c>
      <c r="G76" s="185" t="s">
        <v>2274</v>
      </c>
      <c r="H76" s="185" t="s">
        <v>2275</v>
      </c>
      <c r="I76" s="185" t="s">
        <v>2276</v>
      </c>
      <c r="J76" s="155" t="s">
        <v>1710</v>
      </c>
      <c r="K76" s="185" t="s">
        <v>2277</v>
      </c>
      <c r="L76" s="185" t="s">
        <v>2278</v>
      </c>
      <c r="M76" s="185" t="s">
        <v>2279</v>
      </c>
      <c r="N76" s="185" t="s">
        <v>1668</v>
      </c>
      <c r="O76" s="185" t="s">
        <v>2280</v>
      </c>
      <c r="P76" s="155" t="s">
        <v>417</v>
      </c>
      <c r="Q76" s="185" t="s">
        <v>60</v>
      </c>
      <c r="R76" s="163">
        <v>0.22</v>
      </c>
      <c r="S76" s="185" t="s">
        <v>1668</v>
      </c>
      <c r="T76" s="163">
        <v>0.22</v>
      </c>
      <c r="U76" s="179"/>
      <c r="V76" s="179"/>
      <c r="W76" s="189"/>
      <c r="X76" s="180" t="s">
        <v>2281</v>
      </c>
      <c r="Y76" s="186"/>
      <c r="Z76" s="179">
        <v>0</v>
      </c>
      <c r="AA76" s="179">
        <v>496</v>
      </c>
      <c r="AB76" s="189">
        <v>0</v>
      </c>
      <c r="AC76" s="181" t="s">
        <v>2282</v>
      </c>
      <c r="AD76" s="257" t="s">
        <v>2218</v>
      </c>
      <c r="AE76" s="179">
        <v>0</v>
      </c>
      <c r="AF76" s="179">
        <v>377</v>
      </c>
      <c r="AG76" s="189">
        <v>0</v>
      </c>
      <c r="AH76" s="180" t="s">
        <v>2283</v>
      </c>
      <c r="AI76" s="186" t="s">
        <v>2220</v>
      </c>
      <c r="AJ76" s="179">
        <v>0</v>
      </c>
      <c r="AK76" s="179">
        <v>377</v>
      </c>
      <c r="AL76" s="189">
        <f t="shared" si="57"/>
        <v>0</v>
      </c>
      <c r="AM76" s="180" t="s">
        <v>3804</v>
      </c>
      <c r="AN76" s="193" t="s">
        <v>3512</v>
      </c>
      <c r="AO76" s="178">
        <v>1</v>
      </c>
      <c r="AP76" s="179">
        <v>472</v>
      </c>
      <c r="AQ76" s="235">
        <f t="shared" si="58"/>
        <v>2.1186440677966102E-3</v>
      </c>
      <c r="AR76" s="180" t="s">
        <v>3805</v>
      </c>
      <c r="AS76" s="186" t="s">
        <v>3640</v>
      </c>
      <c r="AT76" s="179">
        <v>17</v>
      </c>
      <c r="AU76" s="179">
        <v>472</v>
      </c>
      <c r="AV76" s="189">
        <f t="shared" si="59"/>
        <v>3.6016949152542374E-2</v>
      </c>
      <c r="AW76" s="180" t="s">
        <v>3806</v>
      </c>
      <c r="AX76" s="193" t="s">
        <v>3781</v>
      </c>
      <c r="AY76" s="178"/>
      <c r="AZ76" s="179"/>
      <c r="BA76" s="189"/>
      <c r="BB76" s="215"/>
      <c r="BC76" s="186"/>
      <c r="BD76" s="179"/>
      <c r="BE76" s="179"/>
      <c r="BF76" s="189"/>
      <c r="BG76" s="189"/>
      <c r="BH76" s="193"/>
      <c r="BI76" s="178"/>
      <c r="BJ76" s="179"/>
      <c r="BK76" s="189"/>
      <c r="BL76" s="215"/>
      <c r="BM76" s="186"/>
      <c r="BN76" s="179"/>
      <c r="BO76" s="179"/>
      <c r="BP76" s="189"/>
      <c r="BQ76" s="189"/>
      <c r="BR76" s="193"/>
      <c r="BS76" s="178"/>
      <c r="BT76" s="179"/>
      <c r="BU76" s="189"/>
      <c r="BV76" s="189"/>
      <c r="BW76" s="193"/>
      <c r="BX76" s="179"/>
      <c r="BY76" s="179"/>
      <c r="BZ76" s="189"/>
      <c r="CA76" s="189"/>
      <c r="CB76" s="193"/>
      <c r="CC76" s="207"/>
      <c r="CE76" s="263">
        <f t="shared" si="66"/>
        <v>17</v>
      </c>
      <c r="CF76" s="263">
        <f t="shared" si="66"/>
        <v>472</v>
      </c>
      <c r="CG76" s="197">
        <f t="shared" si="60"/>
        <v>3.6016949152542374E-2</v>
      </c>
      <c r="CH76" s="197">
        <f t="shared" si="61"/>
        <v>3.6016949152542374E-2</v>
      </c>
      <c r="CI76" s="197">
        <f t="shared" si="62"/>
        <v>0.22</v>
      </c>
      <c r="CJ76" s="197">
        <f t="shared" si="63"/>
        <v>0.16371340523882896</v>
      </c>
      <c r="CK76" s="208"/>
    </row>
    <row r="77" spans="1:89" s="40" customFormat="1" ht="300" x14ac:dyDescent="0.25">
      <c r="B77" s="153" t="s">
        <v>221</v>
      </c>
      <c r="C77" s="153" t="s">
        <v>117</v>
      </c>
      <c r="D77" s="153" t="s">
        <v>1722</v>
      </c>
      <c r="E77" s="155" t="s">
        <v>2284</v>
      </c>
      <c r="F77" s="156" t="s">
        <v>1945</v>
      </c>
      <c r="G77" s="185" t="s">
        <v>2285</v>
      </c>
      <c r="H77" s="185" t="s">
        <v>2286</v>
      </c>
      <c r="I77" s="185" t="s">
        <v>2287</v>
      </c>
      <c r="J77" s="155" t="s">
        <v>1710</v>
      </c>
      <c r="K77" s="185" t="s">
        <v>2288</v>
      </c>
      <c r="L77" s="185" t="s">
        <v>2289</v>
      </c>
      <c r="M77" s="185" t="s">
        <v>2290</v>
      </c>
      <c r="N77" s="185" t="s">
        <v>1668</v>
      </c>
      <c r="O77" s="185" t="s">
        <v>2291</v>
      </c>
      <c r="P77" s="155" t="s">
        <v>422</v>
      </c>
      <c r="Q77" s="185" t="s">
        <v>30</v>
      </c>
      <c r="R77" s="163">
        <v>1</v>
      </c>
      <c r="S77" s="185" t="s">
        <v>1668</v>
      </c>
      <c r="T77" s="163">
        <v>1</v>
      </c>
      <c r="U77" s="179"/>
      <c r="V77" s="179"/>
      <c r="W77" s="189"/>
      <c r="X77" s="180" t="s">
        <v>2292</v>
      </c>
      <c r="Y77" s="257" t="s">
        <v>2218</v>
      </c>
      <c r="Z77" s="179"/>
      <c r="AA77" s="179"/>
      <c r="AB77" s="189"/>
      <c r="AC77" s="181" t="s">
        <v>2293</v>
      </c>
      <c r="AD77" s="257" t="s">
        <v>2218</v>
      </c>
      <c r="AE77" s="179"/>
      <c r="AF77" s="179"/>
      <c r="AG77" s="189"/>
      <c r="AH77" s="180" t="s">
        <v>2294</v>
      </c>
      <c r="AI77" s="186" t="s">
        <v>2220</v>
      </c>
      <c r="AJ77" s="179"/>
      <c r="AK77" s="179"/>
      <c r="AL77" s="189"/>
      <c r="AM77" s="180" t="s">
        <v>3807</v>
      </c>
      <c r="AN77" s="193" t="s">
        <v>3512</v>
      </c>
      <c r="AO77" s="178"/>
      <c r="AP77" s="179"/>
      <c r="AQ77" s="189"/>
      <c r="AR77" s="180" t="s">
        <v>3808</v>
      </c>
      <c r="AS77" s="186" t="s">
        <v>3640</v>
      </c>
      <c r="AT77" s="179"/>
      <c r="AU77" s="179"/>
      <c r="AV77" s="189"/>
      <c r="AW77" s="180" t="s">
        <v>3809</v>
      </c>
      <c r="AX77" s="193" t="s">
        <v>3781</v>
      </c>
      <c r="AY77" s="178"/>
      <c r="AZ77" s="179"/>
      <c r="BA77" s="189"/>
      <c r="BB77" s="215"/>
      <c r="BC77" s="186"/>
      <c r="BD77" s="179"/>
      <c r="BE77" s="179"/>
      <c r="BF77" s="189"/>
      <c r="BG77" s="189"/>
      <c r="BH77" s="193"/>
      <c r="BI77" s="178"/>
      <c r="BJ77" s="179"/>
      <c r="BK77" s="189"/>
      <c r="BL77" s="215"/>
      <c r="BM77" s="186"/>
      <c r="BN77" s="179"/>
      <c r="BO77" s="179"/>
      <c r="BP77" s="189"/>
      <c r="BQ77" s="189"/>
      <c r="BR77" s="193"/>
      <c r="BS77" s="178"/>
      <c r="BT77" s="179"/>
      <c r="BU77" s="189"/>
      <c r="BV77" s="189"/>
      <c r="BW77" s="193"/>
      <c r="BX77" s="179"/>
      <c r="BY77" s="179"/>
      <c r="BZ77" s="189"/>
      <c r="CA77" s="189"/>
      <c r="CB77" s="193"/>
      <c r="CC77" s="207"/>
      <c r="CE77" s="263"/>
      <c r="CF77" s="263"/>
      <c r="CG77" s="197"/>
      <c r="CH77" s="197"/>
      <c r="CI77" s="197"/>
      <c r="CJ77" s="197"/>
      <c r="CK77" s="172" t="s">
        <v>3574</v>
      </c>
    </row>
    <row r="78" spans="1:89" s="233" customFormat="1" ht="300" customHeight="1" x14ac:dyDescent="0.25">
      <c r="B78" s="185" t="s">
        <v>221</v>
      </c>
      <c r="C78" s="185" t="s">
        <v>117</v>
      </c>
      <c r="D78" s="185" t="s">
        <v>1722</v>
      </c>
      <c r="E78" s="155" t="s">
        <v>2295</v>
      </c>
      <c r="F78" s="156" t="s">
        <v>1945</v>
      </c>
      <c r="G78" s="185" t="s">
        <v>2296</v>
      </c>
      <c r="H78" s="185" t="s">
        <v>2297</v>
      </c>
      <c r="I78" s="185" t="s">
        <v>2298</v>
      </c>
      <c r="J78" s="155" t="s">
        <v>1710</v>
      </c>
      <c r="K78" s="185" t="s">
        <v>2299</v>
      </c>
      <c r="L78" s="185" t="s">
        <v>2300</v>
      </c>
      <c r="M78" s="185" t="s">
        <v>2301</v>
      </c>
      <c r="N78" s="185" t="s">
        <v>1668</v>
      </c>
      <c r="O78" s="185" t="s">
        <v>2302</v>
      </c>
      <c r="P78" s="155" t="s">
        <v>417</v>
      </c>
      <c r="Q78" s="185" t="s">
        <v>60</v>
      </c>
      <c r="R78" s="163">
        <v>7.0000000000000007E-2</v>
      </c>
      <c r="S78" s="185" t="s">
        <v>1668</v>
      </c>
      <c r="T78" s="163">
        <v>0.25</v>
      </c>
      <c r="U78" s="179"/>
      <c r="V78" s="179"/>
      <c r="W78" s="189"/>
      <c r="X78" s="180" t="s">
        <v>2303</v>
      </c>
      <c r="Y78" s="186"/>
      <c r="Z78" s="179">
        <v>75</v>
      </c>
      <c r="AA78" s="179">
        <v>1372</v>
      </c>
      <c r="AB78" s="189">
        <f t="shared" ref="AB78" si="68">+Z78/AA78</f>
        <v>5.466472303206997E-2</v>
      </c>
      <c r="AC78" s="181" t="s">
        <v>3810</v>
      </c>
      <c r="AD78" s="257" t="s">
        <v>2218</v>
      </c>
      <c r="AE78" s="179">
        <v>141</v>
      </c>
      <c r="AF78" s="179">
        <v>1375</v>
      </c>
      <c r="AG78" s="189">
        <f t="shared" ref="AG78:AG79" si="69">+AE78/AF78</f>
        <v>0.10254545454545455</v>
      </c>
      <c r="AH78" s="181" t="s">
        <v>3811</v>
      </c>
      <c r="AI78" s="186" t="s">
        <v>2220</v>
      </c>
      <c r="AJ78" s="179">
        <v>172</v>
      </c>
      <c r="AK78" s="179">
        <v>1375</v>
      </c>
      <c r="AL78" s="189">
        <f t="shared" si="57"/>
        <v>0.12509090909090909</v>
      </c>
      <c r="AM78" s="181" t="s">
        <v>3812</v>
      </c>
      <c r="AN78" s="193" t="s">
        <v>3512</v>
      </c>
      <c r="AO78" s="178">
        <v>199</v>
      </c>
      <c r="AP78" s="179">
        <v>1305</v>
      </c>
      <c r="AQ78" s="189">
        <f t="shared" si="58"/>
        <v>0.15249042145593869</v>
      </c>
      <c r="AR78" s="181" t="s">
        <v>3813</v>
      </c>
      <c r="AS78" s="186" t="s">
        <v>3640</v>
      </c>
      <c r="AT78" s="179">
        <v>204</v>
      </c>
      <c r="AU78" s="179">
        <v>1037</v>
      </c>
      <c r="AV78" s="189">
        <f t="shared" si="59"/>
        <v>0.19672131147540983</v>
      </c>
      <c r="AW78" s="181" t="s">
        <v>3814</v>
      </c>
      <c r="AX78" s="193"/>
      <c r="AY78" s="178"/>
      <c r="AZ78" s="179"/>
      <c r="BA78" s="189"/>
      <c r="BB78" s="215"/>
      <c r="BC78" s="186"/>
      <c r="BD78" s="179"/>
      <c r="BE78" s="179"/>
      <c r="BF78" s="189"/>
      <c r="BG78" s="189"/>
      <c r="BH78" s="193"/>
      <c r="BI78" s="178"/>
      <c r="BJ78" s="179"/>
      <c r="BK78" s="189"/>
      <c r="BL78" s="215"/>
      <c r="BM78" s="186"/>
      <c r="BN78" s="179"/>
      <c r="BO78" s="179"/>
      <c r="BP78" s="189"/>
      <c r="BQ78" s="189"/>
      <c r="BR78" s="193"/>
      <c r="BS78" s="178"/>
      <c r="BT78" s="179"/>
      <c r="BU78" s="189"/>
      <c r="BV78" s="189"/>
      <c r="BW78" s="193"/>
      <c r="BX78" s="179"/>
      <c r="BY78" s="179"/>
      <c r="BZ78" s="189"/>
      <c r="CA78" s="189"/>
      <c r="CB78" s="193"/>
      <c r="CC78" s="207"/>
      <c r="CE78" s="263">
        <f t="shared" ref="CE78:CF79" si="70">AT78</f>
        <v>204</v>
      </c>
      <c r="CF78" s="263">
        <f t="shared" si="70"/>
        <v>1037</v>
      </c>
      <c r="CG78" s="197">
        <f t="shared" si="60"/>
        <v>0.19672131147540983</v>
      </c>
      <c r="CH78" s="197">
        <f t="shared" si="61"/>
        <v>0.19672131147540983</v>
      </c>
      <c r="CI78" s="197">
        <f t="shared" si="62"/>
        <v>0.25</v>
      </c>
      <c r="CJ78" s="197">
        <f t="shared" si="63"/>
        <v>0.78688524590163933</v>
      </c>
      <c r="CK78" s="208"/>
    </row>
    <row r="79" spans="1:89" s="233" customFormat="1" ht="300" customHeight="1" x14ac:dyDescent="0.25">
      <c r="B79" s="185" t="s">
        <v>221</v>
      </c>
      <c r="C79" s="185" t="s">
        <v>117</v>
      </c>
      <c r="D79" s="185" t="s">
        <v>1722</v>
      </c>
      <c r="E79" s="155" t="s">
        <v>2314</v>
      </c>
      <c r="F79" s="156" t="s">
        <v>1945</v>
      </c>
      <c r="G79" s="185" t="s">
        <v>2315</v>
      </c>
      <c r="H79" s="185" t="s">
        <v>2316</v>
      </c>
      <c r="I79" s="185" t="s">
        <v>2317</v>
      </c>
      <c r="J79" s="155" t="s">
        <v>1664</v>
      </c>
      <c r="K79" s="185" t="s">
        <v>2318</v>
      </c>
      <c r="L79" s="185" t="s">
        <v>2319</v>
      </c>
      <c r="M79" s="185" t="s">
        <v>2320</v>
      </c>
      <c r="N79" s="185" t="s">
        <v>1668</v>
      </c>
      <c r="O79" s="185" t="s">
        <v>2321</v>
      </c>
      <c r="P79" s="155" t="s">
        <v>417</v>
      </c>
      <c r="Q79" s="185" t="s">
        <v>60</v>
      </c>
      <c r="R79" s="163" t="s">
        <v>1732</v>
      </c>
      <c r="S79" s="185" t="s">
        <v>1658</v>
      </c>
      <c r="T79" s="163">
        <v>1</v>
      </c>
      <c r="U79" s="179"/>
      <c r="V79" s="179"/>
      <c r="W79" s="189"/>
      <c r="X79" s="180"/>
      <c r="Y79" s="186"/>
      <c r="Z79" s="179"/>
      <c r="AA79" s="179"/>
      <c r="AB79" s="189"/>
      <c r="AC79" s="181"/>
      <c r="AD79" s="193"/>
      <c r="AE79" s="179">
        <v>7411</v>
      </c>
      <c r="AF79" s="179">
        <v>20958</v>
      </c>
      <c r="AG79" s="189">
        <f t="shared" si="69"/>
        <v>0.35361198587651493</v>
      </c>
      <c r="AH79" s="180" t="s">
        <v>2322</v>
      </c>
      <c r="AI79" s="186" t="s">
        <v>2220</v>
      </c>
      <c r="AJ79" s="179">
        <v>11563</v>
      </c>
      <c r="AK79" s="179">
        <v>20958</v>
      </c>
      <c r="AL79" s="189">
        <f t="shared" si="57"/>
        <v>0.5517224926042561</v>
      </c>
      <c r="AM79" s="180" t="s">
        <v>3815</v>
      </c>
      <c r="AN79" s="193" t="s">
        <v>3512</v>
      </c>
      <c r="AO79" s="178">
        <v>15080</v>
      </c>
      <c r="AP79" s="179">
        <v>21008</v>
      </c>
      <c r="AQ79" s="189">
        <f t="shared" si="58"/>
        <v>0.71782178217821779</v>
      </c>
      <c r="AR79" s="180" t="s">
        <v>3816</v>
      </c>
      <c r="AS79" s="186" t="s">
        <v>3640</v>
      </c>
      <c r="AT79" s="179">
        <v>16645</v>
      </c>
      <c r="AU79" s="179">
        <v>21008</v>
      </c>
      <c r="AV79" s="189">
        <f t="shared" si="59"/>
        <v>0.79231721249047982</v>
      </c>
      <c r="AW79" s="180" t="s">
        <v>3817</v>
      </c>
      <c r="AX79" s="193"/>
      <c r="AY79" s="178"/>
      <c r="AZ79" s="179"/>
      <c r="BA79" s="189"/>
      <c r="BB79" s="215"/>
      <c r="BC79" s="186"/>
      <c r="BD79" s="179"/>
      <c r="BE79" s="179"/>
      <c r="BF79" s="189"/>
      <c r="BG79" s="189"/>
      <c r="BH79" s="193"/>
      <c r="BI79" s="178"/>
      <c r="BJ79" s="179"/>
      <c r="BK79" s="189"/>
      <c r="BL79" s="215"/>
      <c r="BM79" s="186"/>
      <c r="BN79" s="179"/>
      <c r="BO79" s="179"/>
      <c r="BP79" s="189"/>
      <c r="BQ79" s="189"/>
      <c r="BR79" s="193"/>
      <c r="BS79" s="178"/>
      <c r="BT79" s="179"/>
      <c r="BU79" s="189"/>
      <c r="BV79" s="189"/>
      <c r="BW79" s="193"/>
      <c r="BX79" s="179"/>
      <c r="BY79" s="179"/>
      <c r="BZ79" s="189"/>
      <c r="CA79" s="189"/>
      <c r="CB79" s="193"/>
      <c r="CC79" s="207"/>
      <c r="CE79" s="263">
        <f t="shared" si="70"/>
        <v>16645</v>
      </c>
      <c r="CF79" s="263">
        <f t="shared" si="70"/>
        <v>21008</v>
      </c>
      <c r="CG79" s="197">
        <f t="shared" si="60"/>
        <v>0.79231721249047982</v>
      </c>
      <c r="CH79" s="197">
        <f t="shared" si="61"/>
        <v>0.79231721249047982</v>
      </c>
      <c r="CI79" s="197">
        <f t="shared" si="62"/>
        <v>1</v>
      </c>
      <c r="CJ79" s="197">
        <f t="shared" si="63"/>
        <v>0.79231721249047982</v>
      </c>
      <c r="CK79" s="208"/>
    </row>
    <row r="80" spans="1:89" s="658" customFormat="1" ht="259.5" customHeight="1" x14ac:dyDescent="0.2">
      <c r="A80" s="638"/>
      <c r="B80" s="639" t="s">
        <v>221</v>
      </c>
      <c r="C80" s="639" t="s">
        <v>128</v>
      </c>
      <c r="D80" s="640" t="s">
        <v>1722</v>
      </c>
      <c r="E80" s="641" t="s">
        <v>2323</v>
      </c>
      <c r="F80" s="642" t="s">
        <v>1823</v>
      </c>
      <c r="G80" s="643" t="s">
        <v>2324</v>
      </c>
      <c r="H80" s="643" t="s">
        <v>2325</v>
      </c>
      <c r="I80" s="643" t="s">
        <v>2326</v>
      </c>
      <c r="J80" s="641" t="s">
        <v>1710</v>
      </c>
      <c r="K80" s="643" t="s">
        <v>2327</v>
      </c>
      <c r="L80" s="643" t="s">
        <v>2328</v>
      </c>
      <c r="M80" s="640" t="s">
        <v>2329</v>
      </c>
      <c r="N80" s="642" t="s">
        <v>1668</v>
      </c>
      <c r="O80" s="643" t="s">
        <v>2330</v>
      </c>
      <c r="P80" s="644" t="s">
        <v>439</v>
      </c>
      <c r="Q80" s="645" t="s">
        <v>30</v>
      </c>
      <c r="R80" s="646">
        <v>0.995</v>
      </c>
      <c r="S80" s="642" t="s">
        <v>1668</v>
      </c>
      <c r="T80" s="647">
        <v>1</v>
      </c>
      <c r="U80" s="648"/>
      <c r="V80" s="648"/>
      <c r="W80" s="160"/>
      <c r="X80" s="649" t="s">
        <v>2331</v>
      </c>
      <c r="Y80" s="649" t="s">
        <v>2332</v>
      </c>
      <c r="Z80" s="648"/>
      <c r="AA80" s="648"/>
      <c r="AB80" s="160"/>
      <c r="AC80" s="649" t="s">
        <v>2333</v>
      </c>
      <c r="AD80" s="649" t="s">
        <v>2138</v>
      </c>
      <c r="AE80" s="648">
        <v>69500</v>
      </c>
      <c r="AF80" s="650">
        <v>69787</v>
      </c>
      <c r="AG80" s="651">
        <f>AE80/AF80</f>
        <v>0.99588748620803302</v>
      </c>
      <c r="AH80" s="649" t="s">
        <v>2334</v>
      </c>
      <c r="AI80" s="649" t="s">
        <v>2335</v>
      </c>
      <c r="AJ80" s="648"/>
      <c r="AK80" s="650"/>
      <c r="AL80" s="651"/>
      <c r="AM80" s="649" t="s">
        <v>3818</v>
      </c>
      <c r="AN80" s="649" t="s">
        <v>3732</v>
      </c>
      <c r="AO80" s="648"/>
      <c r="AP80" s="650"/>
      <c r="AQ80" s="651"/>
      <c r="AR80" s="649" t="s">
        <v>3819</v>
      </c>
      <c r="AS80" s="649" t="s">
        <v>3820</v>
      </c>
      <c r="AT80" s="648">
        <v>104157</v>
      </c>
      <c r="AU80" s="650">
        <v>104952</v>
      </c>
      <c r="AV80" s="160">
        <v>0.99199999999999999</v>
      </c>
      <c r="AW80" s="649" t="s">
        <v>3821</v>
      </c>
      <c r="AX80" s="649" t="s">
        <v>3822</v>
      </c>
      <c r="AY80" s="648"/>
      <c r="AZ80" s="648"/>
      <c r="BA80" s="160"/>
      <c r="BB80" s="652"/>
      <c r="BC80" s="652"/>
      <c r="BD80" s="648"/>
      <c r="BE80" s="648"/>
      <c r="BF80" s="160"/>
      <c r="BG80" s="160"/>
      <c r="BH80" s="160"/>
      <c r="BI80" s="653"/>
      <c r="BJ80" s="654"/>
      <c r="BK80" s="160"/>
      <c r="BL80" s="652"/>
      <c r="BM80" s="652"/>
      <c r="BN80" s="648"/>
      <c r="BO80" s="648"/>
      <c r="BP80" s="160"/>
      <c r="BQ80" s="160"/>
      <c r="BR80" s="160"/>
      <c r="BS80" s="655"/>
      <c r="BT80" s="648"/>
      <c r="BU80" s="160"/>
      <c r="BV80" s="160"/>
      <c r="BW80" s="160"/>
      <c r="BX80" s="648"/>
      <c r="BY80" s="648"/>
      <c r="BZ80" s="160"/>
      <c r="CA80" s="160"/>
      <c r="CB80" s="160"/>
      <c r="CC80" s="656"/>
      <c r="CD80" s="638"/>
      <c r="CE80" s="263">
        <f t="shared" ref="CE80:CF86" si="71">+U80+Z80+AE80+AJ80+AO80+AT80+AY80+BD80+BI80+BN80+BS80+BX80</f>
        <v>173657</v>
      </c>
      <c r="CF80" s="263">
        <f t="shared" si="71"/>
        <v>174739</v>
      </c>
      <c r="CG80" s="197">
        <f>CE80/CF80</f>
        <v>0.99380790779390982</v>
      </c>
      <c r="CH80" s="197">
        <f>+CG80</f>
        <v>0.99380790779390982</v>
      </c>
      <c r="CI80" s="197">
        <f>+T80</f>
        <v>1</v>
      </c>
      <c r="CJ80" s="197">
        <f>+CH80/CI80</f>
        <v>0.99380790779390982</v>
      </c>
      <c r="CK80" s="657"/>
    </row>
    <row r="81" spans="1:89" s="658" customFormat="1" ht="183.75" customHeight="1" x14ac:dyDescent="0.2">
      <c r="A81" s="638"/>
      <c r="B81" s="639" t="s">
        <v>221</v>
      </c>
      <c r="C81" s="639" t="s">
        <v>128</v>
      </c>
      <c r="D81" s="158" t="s">
        <v>1722</v>
      </c>
      <c r="E81" s="659" t="s">
        <v>3823</v>
      </c>
      <c r="F81" s="642" t="s">
        <v>3533</v>
      </c>
      <c r="G81" s="643" t="s">
        <v>3824</v>
      </c>
      <c r="H81" s="643" t="s">
        <v>3825</v>
      </c>
      <c r="I81" s="643" t="s">
        <v>3826</v>
      </c>
      <c r="J81" s="641" t="s">
        <v>1710</v>
      </c>
      <c r="K81" s="643" t="s">
        <v>3827</v>
      </c>
      <c r="L81" s="643" t="s">
        <v>3828</v>
      </c>
      <c r="M81" s="640" t="s">
        <v>3829</v>
      </c>
      <c r="N81" s="642" t="s">
        <v>1668</v>
      </c>
      <c r="O81" s="643" t="s">
        <v>3830</v>
      </c>
      <c r="P81" s="644" t="s">
        <v>439</v>
      </c>
      <c r="Q81" s="645" t="s">
        <v>60</v>
      </c>
      <c r="R81" s="646" t="s">
        <v>1732</v>
      </c>
      <c r="S81" s="642" t="s">
        <v>1668</v>
      </c>
      <c r="T81" s="647">
        <v>0.7</v>
      </c>
      <c r="U81" s="648"/>
      <c r="V81" s="648"/>
      <c r="W81" s="160"/>
      <c r="X81" s="652"/>
      <c r="Y81" s="645"/>
      <c r="Z81" s="648"/>
      <c r="AA81" s="648"/>
      <c r="AB81" s="160"/>
      <c r="AC81" s="160"/>
      <c r="AD81" s="639"/>
      <c r="AE81" s="660"/>
      <c r="AF81" s="650"/>
      <c r="AG81" s="651"/>
      <c r="AH81" s="652"/>
      <c r="AI81" s="652"/>
      <c r="AJ81" s="648"/>
      <c r="AK81" s="650"/>
      <c r="AL81" s="651"/>
      <c r="AM81" s="649" t="s">
        <v>3831</v>
      </c>
      <c r="AN81" s="649" t="s">
        <v>3732</v>
      </c>
      <c r="AO81" s="648"/>
      <c r="AP81" s="650"/>
      <c r="AQ81" s="651"/>
      <c r="AR81" s="649" t="s">
        <v>3832</v>
      </c>
      <c r="AS81" s="649" t="s">
        <v>3820</v>
      </c>
      <c r="AT81" s="648">
        <v>120</v>
      </c>
      <c r="AU81" s="650">
        <v>130</v>
      </c>
      <c r="AV81" s="160">
        <v>0.92300000000000004</v>
      </c>
      <c r="AW81" s="649" t="s">
        <v>3833</v>
      </c>
      <c r="AX81" s="649" t="s">
        <v>3834</v>
      </c>
      <c r="AY81" s="648"/>
      <c r="AZ81" s="648"/>
      <c r="BA81" s="160"/>
      <c r="BB81" s="652"/>
      <c r="BC81" s="652"/>
      <c r="BD81" s="648"/>
      <c r="BE81" s="648"/>
      <c r="BF81" s="160"/>
      <c r="BG81" s="160"/>
      <c r="BH81" s="160"/>
      <c r="BI81" s="653"/>
      <c r="BJ81" s="654"/>
      <c r="BK81" s="651"/>
      <c r="BL81" s="652"/>
      <c r="BM81" s="652"/>
      <c r="BN81" s="648"/>
      <c r="BO81" s="648"/>
      <c r="BP81" s="160"/>
      <c r="BQ81" s="160"/>
      <c r="BR81" s="652"/>
      <c r="BS81" s="648"/>
      <c r="BT81" s="648"/>
      <c r="BU81" s="160"/>
      <c r="BV81" s="160"/>
      <c r="BW81" s="160"/>
      <c r="BX81" s="648"/>
      <c r="BY81" s="648"/>
      <c r="BZ81" s="651"/>
      <c r="CA81" s="160"/>
      <c r="CB81" s="160"/>
      <c r="CC81" s="661"/>
      <c r="CD81" s="638"/>
      <c r="CE81" s="263">
        <f>AT81</f>
        <v>120</v>
      </c>
      <c r="CF81" s="263">
        <f>AU81</f>
        <v>130</v>
      </c>
      <c r="CG81" s="197">
        <f>CE81/CF81</f>
        <v>0.92307692307692313</v>
      </c>
      <c r="CH81" s="197">
        <f>CG81</f>
        <v>0.92307692307692313</v>
      </c>
      <c r="CI81" s="197">
        <f>T81</f>
        <v>0.7</v>
      </c>
      <c r="CJ81" s="197">
        <f>CH81/CI81</f>
        <v>1.3186813186813189</v>
      </c>
      <c r="CK81" s="657"/>
    </row>
    <row r="82" spans="1:89" s="658" customFormat="1" ht="204" x14ac:dyDescent="0.2">
      <c r="A82" s="638"/>
      <c r="B82" s="639" t="s">
        <v>221</v>
      </c>
      <c r="C82" s="662" t="s">
        <v>128</v>
      </c>
      <c r="D82" s="622" t="s">
        <v>1722</v>
      </c>
      <c r="E82" s="659" t="s">
        <v>3835</v>
      </c>
      <c r="F82" s="642" t="s">
        <v>3533</v>
      </c>
      <c r="G82" s="622" t="s">
        <v>3836</v>
      </c>
      <c r="H82" s="622" t="s">
        <v>3837</v>
      </c>
      <c r="I82" s="622" t="s">
        <v>3838</v>
      </c>
      <c r="J82" s="659" t="s">
        <v>3839</v>
      </c>
      <c r="K82" s="622" t="s">
        <v>3840</v>
      </c>
      <c r="L82" s="622" t="s">
        <v>3841</v>
      </c>
      <c r="M82" s="622" t="s">
        <v>3842</v>
      </c>
      <c r="N82" s="662" t="s">
        <v>1668</v>
      </c>
      <c r="O82" s="622" t="s">
        <v>3843</v>
      </c>
      <c r="P82" s="659" t="s">
        <v>439</v>
      </c>
      <c r="Q82" s="645" t="s">
        <v>60</v>
      </c>
      <c r="R82" s="646" t="s">
        <v>1732</v>
      </c>
      <c r="S82" s="662" t="s">
        <v>1668</v>
      </c>
      <c r="T82" s="661">
        <v>0.95</v>
      </c>
      <c r="U82" s="648"/>
      <c r="V82" s="648"/>
      <c r="W82" s="160"/>
      <c r="X82" s="652"/>
      <c r="Y82" s="652"/>
      <c r="Z82" s="648"/>
      <c r="AA82" s="648"/>
      <c r="AB82" s="160"/>
      <c r="AC82" s="160"/>
      <c r="AD82" s="160"/>
      <c r="AE82" s="655"/>
      <c r="AF82" s="648"/>
      <c r="AG82" s="160"/>
      <c r="AH82" s="652"/>
      <c r="AI82" s="652"/>
      <c r="AJ82" s="648"/>
      <c r="AK82" s="650"/>
      <c r="AL82" s="651"/>
      <c r="AM82" s="649" t="s">
        <v>3844</v>
      </c>
      <c r="AN82" s="663" t="s">
        <v>3732</v>
      </c>
      <c r="AO82" s="648"/>
      <c r="AP82" s="650"/>
      <c r="AQ82" s="651"/>
      <c r="AR82" s="649" t="s">
        <v>3845</v>
      </c>
      <c r="AS82" s="663" t="s">
        <v>3820</v>
      </c>
      <c r="AT82" s="648">
        <v>10937</v>
      </c>
      <c r="AU82" s="650">
        <v>10787</v>
      </c>
      <c r="AV82" s="160">
        <f>AT82/AU82</f>
        <v>1.0139056271437843</v>
      </c>
      <c r="AW82" s="649" t="s">
        <v>3846</v>
      </c>
      <c r="AX82" s="649" t="s">
        <v>3847</v>
      </c>
      <c r="AY82" s="648"/>
      <c r="AZ82" s="648"/>
      <c r="BA82" s="160"/>
      <c r="BB82" s="652"/>
      <c r="BC82" s="652"/>
      <c r="BD82" s="648"/>
      <c r="BE82" s="648"/>
      <c r="BF82" s="160"/>
      <c r="BG82" s="160"/>
      <c r="BH82" s="160"/>
      <c r="BI82" s="655"/>
      <c r="BJ82" s="648"/>
      <c r="BK82" s="160"/>
      <c r="BL82" s="652"/>
      <c r="BM82" s="652"/>
      <c r="BN82" s="648"/>
      <c r="BO82" s="648"/>
      <c r="BP82" s="160"/>
      <c r="BQ82" s="160"/>
      <c r="BR82" s="160"/>
      <c r="BS82" s="655"/>
      <c r="BT82" s="648"/>
      <c r="BU82" s="160"/>
      <c r="BV82" s="160"/>
      <c r="BW82" s="160"/>
      <c r="BX82" s="648"/>
      <c r="BY82" s="648"/>
      <c r="BZ82" s="160"/>
      <c r="CA82" s="160"/>
      <c r="CB82" s="160"/>
      <c r="CC82" s="656"/>
      <c r="CD82" s="638"/>
      <c r="CE82" s="263">
        <f>AT82</f>
        <v>10937</v>
      </c>
      <c r="CF82" s="263">
        <f>AU82</f>
        <v>10787</v>
      </c>
      <c r="CG82" s="197">
        <f>CE82/CF82</f>
        <v>1.0139056271437843</v>
      </c>
      <c r="CH82" s="197">
        <f>CG82</f>
        <v>1.0139056271437843</v>
      </c>
      <c r="CI82" s="197">
        <f>T82</f>
        <v>0.95</v>
      </c>
      <c r="CJ82" s="197">
        <f>CH82/CI82</f>
        <v>1.0672690812039836</v>
      </c>
      <c r="CK82" s="657"/>
    </row>
    <row r="83" spans="1:89" s="209" customFormat="1" ht="180" x14ac:dyDescent="0.25">
      <c r="B83" s="185" t="s">
        <v>2142</v>
      </c>
      <c r="C83" s="185" t="s">
        <v>148</v>
      </c>
      <c r="D83" s="154" t="s">
        <v>1751</v>
      </c>
      <c r="E83" s="155" t="s">
        <v>2336</v>
      </c>
      <c r="F83" s="277" t="s">
        <v>1739</v>
      </c>
      <c r="G83" s="256" t="s">
        <v>2337</v>
      </c>
      <c r="H83" s="256" t="s">
        <v>2338</v>
      </c>
      <c r="I83" s="256" t="s">
        <v>2339</v>
      </c>
      <c r="J83" s="155" t="s">
        <v>1710</v>
      </c>
      <c r="K83" s="154" t="s">
        <v>2340</v>
      </c>
      <c r="L83" s="154" t="s">
        <v>2341</v>
      </c>
      <c r="M83" s="154" t="s">
        <v>2342</v>
      </c>
      <c r="N83" s="185" t="s">
        <v>1668</v>
      </c>
      <c r="O83" s="154" t="s">
        <v>2343</v>
      </c>
      <c r="P83" s="155" t="s">
        <v>439</v>
      </c>
      <c r="Q83" s="210" t="s">
        <v>30</v>
      </c>
      <c r="R83" s="163">
        <v>0.3</v>
      </c>
      <c r="S83" s="185" t="s">
        <v>1668</v>
      </c>
      <c r="T83" s="163">
        <v>0.4</v>
      </c>
      <c r="U83" s="162"/>
      <c r="V83" s="162"/>
      <c r="W83" s="163"/>
      <c r="X83" s="200" t="s">
        <v>2344</v>
      </c>
      <c r="Y83" s="165" t="s">
        <v>2345</v>
      </c>
      <c r="Z83" s="162"/>
      <c r="AA83" s="162"/>
      <c r="AB83" s="163"/>
      <c r="AC83" s="201" t="s">
        <v>2346</v>
      </c>
      <c r="AD83" s="164" t="s">
        <v>2347</v>
      </c>
      <c r="AE83" s="166">
        <v>2315</v>
      </c>
      <c r="AF83" s="162">
        <v>5218</v>
      </c>
      <c r="AG83" s="189">
        <f t="shared" si="52"/>
        <v>0.44365657339977005</v>
      </c>
      <c r="AH83" s="180" t="s">
        <v>2348</v>
      </c>
      <c r="AI83" s="164" t="s">
        <v>2349</v>
      </c>
      <c r="AJ83" s="179"/>
      <c r="AK83" s="179"/>
      <c r="AL83" s="189"/>
      <c r="AM83" s="181" t="s">
        <v>3848</v>
      </c>
      <c r="AN83" s="193" t="s">
        <v>3849</v>
      </c>
      <c r="AO83" s="178"/>
      <c r="AP83" s="179"/>
      <c r="AQ83" s="181"/>
      <c r="AR83" s="181" t="s">
        <v>3850</v>
      </c>
      <c r="AS83" s="193" t="s">
        <v>3851</v>
      </c>
      <c r="AT83" s="179">
        <v>3298</v>
      </c>
      <c r="AU83" s="162">
        <v>5326</v>
      </c>
      <c r="AV83" s="189">
        <f>+AT83/AU83</f>
        <v>0.6192264363499812</v>
      </c>
      <c r="AW83" s="201" t="s">
        <v>3852</v>
      </c>
      <c r="AX83" s="193" t="s">
        <v>3853</v>
      </c>
      <c r="AY83" s="178"/>
      <c r="AZ83" s="179"/>
      <c r="BA83" s="189"/>
      <c r="BB83" s="215"/>
      <c r="BC83" s="186"/>
      <c r="BD83" s="179"/>
      <c r="BE83" s="179"/>
      <c r="BF83" s="189"/>
      <c r="BG83" s="189"/>
      <c r="BH83" s="193"/>
      <c r="BI83" s="178"/>
      <c r="BJ83" s="179"/>
      <c r="BK83" s="189"/>
      <c r="BL83" s="215"/>
      <c r="BM83" s="186"/>
      <c r="BN83" s="179"/>
      <c r="BO83" s="179"/>
      <c r="BP83" s="189"/>
      <c r="BQ83" s="189"/>
      <c r="BR83" s="193"/>
      <c r="BS83" s="178"/>
      <c r="BT83" s="179"/>
      <c r="BU83" s="189"/>
      <c r="BV83" s="189"/>
      <c r="BW83" s="193"/>
      <c r="BX83" s="179"/>
      <c r="BY83" s="179"/>
      <c r="BZ83" s="189"/>
      <c r="CA83" s="189"/>
      <c r="CB83" s="193"/>
      <c r="CC83" s="207"/>
      <c r="CD83" s="40"/>
      <c r="CE83" s="263">
        <f t="shared" si="71"/>
        <v>5613</v>
      </c>
      <c r="CF83" s="263">
        <f t="shared" si="71"/>
        <v>10544</v>
      </c>
      <c r="CG83" s="197">
        <f t="shared" ref="CG83:CG88" si="72">+CE83/CF83</f>
        <v>0.53234066767830046</v>
      </c>
      <c r="CH83" s="197">
        <f t="shared" ref="CH83:CH89" si="73">+CG83</f>
        <v>0.53234066767830046</v>
      </c>
      <c r="CI83" s="197">
        <f t="shared" ref="CI83:CI89" si="74">+T83</f>
        <v>0.4</v>
      </c>
      <c r="CJ83" s="197">
        <f t="shared" ref="CJ83:CJ89" si="75">+CH83/CI83</f>
        <v>1.330851669195751</v>
      </c>
      <c r="CK83" s="172"/>
    </row>
    <row r="84" spans="1:89" s="209" customFormat="1" ht="228" x14ac:dyDescent="0.25">
      <c r="B84" s="154" t="s">
        <v>221</v>
      </c>
      <c r="C84" s="185" t="s">
        <v>148</v>
      </c>
      <c r="D84" s="154" t="s">
        <v>1751</v>
      </c>
      <c r="E84" s="155" t="s">
        <v>2350</v>
      </c>
      <c r="F84" s="156" t="s">
        <v>1739</v>
      </c>
      <c r="G84" s="154" t="s">
        <v>2351</v>
      </c>
      <c r="H84" s="154" t="s">
        <v>2352</v>
      </c>
      <c r="I84" s="154" t="s">
        <v>2353</v>
      </c>
      <c r="J84" s="155" t="s">
        <v>1710</v>
      </c>
      <c r="K84" s="154" t="s">
        <v>2354</v>
      </c>
      <c r="L84" s="154" t="s">
        <v>2355</v>
      </c>
      <c r="M84" s="154" t="s">
        <v>2356</v>
      </c>
      <c r="N84" s="185" t="s">
        <v>1668</v>
      </c>
      <c r="O84" s="154" t="s">
        <v>2357</v>
      </c>
      <c r="P84" s="155" t="s">
        <v>439</v>
      </c>
      <c r="Q84" s="210" t="s">
        <v>30</v>
      </c>
      <c r="R84" s="163" t="s">
        <v>1658</v>
      </c>
      <c r="S84" s="185" t="s">
        <v>1668</v>
      </c>
      <c r="T84" s="163">
        <v>0.3</v>
      </c>
      <c r="U84" s="162"/>
      <c r="V84" s="162"/>
      <c r="W84" s="163"/>
      <c r="X84" s="167"/>
      <c r="Y84" s="165"/>
      <c r="Z84" s="162"/>
      <c r="AA84" s="162"/>
      <c r="AB84" s="163"/>
      <c r="AC84" s="201" t="s">
        <v>2358</v>
      </c>
      <c r="AD84" s="187" t="s">
        <v>2345</v>
      </c>
      <c r="AE84" s="178">
        <v>39</v>
      </c>
      <c r="AF84" s="179">
        <v>107</v>
      </c>
      <c r="AG84" s="189">
        <f t="shared" si="52"/>
        <v>0.3644859813084112</v>
      </c>
      <c r="AH84" s="180" t="s">
        <v>2359</v>
      </c>
      <c r="AI84" s="164" t="s">
        <v>2349</v>
      </c>
      <c r="AJ84" s="179"/>
      <c r="AK84" s="179"/>
      <c r="AL84" s="189"/>
      <c r="AM84" s="201" t="s">
        <v>3854</v>
      </c>
      <c r="AN84" s="193" t="s">
        <v>3849</v>
      </c>
      <c r="AO84" s="178"/>
      <c r="AP84" s="179"/>
      <c r="AQ84" s="201"/>
      <c r="AR84" s="201" t="s">
        <v>3855</v>
      </c>
      <c r="AS84" s="193" t="s">
        <v>3851</v>
      </c>
      <c r="AT84" s="179">
        <v>64</v>
      </c>
      <c r="AU84" s="179">
        <v>192</v>
      </c>
      <c r="AV84" s="189">
        <f>+AT84/AU84</f>
        <v>0.33333333333333331</v>
      </c>
      <c r="AW84" s="201" t="s">
        <v>3856</v>
      </c>
      <c r="AX84" s="193" t="s">
        <v>3853</v>
      </c>
      <c r="AY84" s="178"/>
      <c r="AZ84" s="179"/>
      <c r="BA84" s="189"/>
      <c r="BB84" s="215"/>
      <c r="BC84" s="186"/>
      <c r="BD84" s="179"/>
      <c r="BE84" s="179"/>
      <c r="BF84" s="189"/>
      <c r="BG84" s="189"/>
      <c r="BH84" s="193"/>
      <c r="BI84" s="178"/>
      <c r="BJ84" s="179"/>
      <c r="BK84" s="189"/>
      <c r="BL84" s="215"/>
      <c r="BM84" s="186"/>
      <c r="BN84" s="179"/>
      <c r="BO84" s="179"/>
      <c r="BP84" s="189"/>
      <c r="BQ84" s="189"/>
      <c r="BR84" s="193"/>
      <c r="BS84" s="178"/>
      <c r="BT84" s="179"/>
      <c r="BU84" s="189"/>
      <c r="BV84" s="189"/>
      <c r="BW84" s="193"/>
      <c r="BX84" s="179"/>
      <c r="BY84" s="179"/>
      <c r="BZ84" s="189"/>
      <c r="CA84" s="189"/>
      <c r="CB84" s="193"/>
      <c r="CC84" s="207"/>
      <c r="CD84" s="40"/>
      <c r="CE84" s="263">
        <f t="shared" si="71"/>
        <v>103</v>
      </c>
      <c r="CF84" s="263">
        <f t="shared" si="71"/>
        <v>299</v>
      </c>
      <c r="CG84" s="197">
        <f t="shared" si="72"/>
        <v>0.34448160535117056</v>
      </c>
      <c r="CH84" s="197">
        <f t="shared" si="73"/>
        <v>0.34448160535117056</v>
      </c>
      <c r="CI84" s="197">
        <f t="shared" si="74"/>
        <v>0.3</v>
      </c>
      <c r="CJ84" s="197">
        <f t="shared" si="75"/>
        <v>1.1482720178372352</v>
      </c>
      <c r="CK84" s="172"/>
    </row>
    <row r="85" spans="1:89" s="40" customFormat="1" ht="192" x14ac:dyDescent="0.25">
      <c r="B85" s="153" t="s">
        <v>221</v>
      </c>
      <c r="C85" s="185" t="s">
        <v>158</v>
      </c>
      <c r="D85" s="154" t="s">
        <v>78</v>
      </c>
      <c r="E85" s="155" t="s">
        <v>2360</v>
      </c>
      <c r="F85" s="156" t="s">
        <v>1823</v>
      </c>
      <c r="G85" s="154" t="s">
        <v>2361</v>
      </c>
      <c r="H85" s="154" t="s">
        <v>2362</v>
      </c>
      <c r="I85" s="154" t="s">
        <v>2363</v>
      </c>
      <c r="J85" s="157" t="s">
        <v>1710</v>
      </c>
      <c r="K85" s="154" t="s">
        <v>2364</v>
      </c>
      <c r="L85" s="154" t="s">
        <v>2365</v>
      </c>
      <c r="M85" s="154" t="s">
        <v>3857</v>
      </c>
      <c r="N85" s="153" t="s">
        <v>1708</v>
      </c>
      <c r="O85" s="154" t="s">
        <v>2366</v>
      </c>
      <c r="P85" s="157" t="s">
        <v>1713</v>
      </c>
      <c r="Q85" s="202" t="s">
        <v>30</v>
      </c>
      <c r="R85" s="159">
        <v>0.94</v>
      </c>
      <c r="S85" s="153" t="s">
        <v>1668</v>
      </c>
      <c r="T85" s="159">
        <v>1</v>
      </c>
      <c r="U85" s="289"/>
      <c r="V85" s="289"/>
      <c r="W85" s="290"/>
      <c r="X85" s="193" t="s">
        <v>3858</v>
      </c>
      <c r="Y85" s="186" t="s">
        <v>2367</v>
      </c>
      <c r="Z85" s="289"/>
      <c r="AA85" s="289"/>
      <c r="AB85" s="290"/>
      <c r="AC85" s="193" t="s">
        <v>2368</v>
      </c>
      <c r="AD85" s="193" t="s">
        <v>2369</v>
      </c>
      <c r="AE85" s="289"/>
      <c r="AF85" s="290"/>
      <c r="AG85" s="193"/>
      <c r="AH85" s="164" t="s">
        <v>2370</v>
      </c>
      <c r="AI85" s="186" t="s">
        <v>2371</v>
      </c>
      <c r="AJ85" s="179"/>
      <c r="AK85" s="179"/>
      <c r="AL85" s="179"/>
      <c r="AM85" s="164" t="s">
        <v>3859</v>
      </c>
      <c r="AN85" s="193" t="s">
        <v>3860</v>
      </c>
      <c r="AO85" s="178"/>
      <c r="AP85" s="179"/>
      <c r="AQ85" s="189"/>
      <c r="AR85" s="164" t="s">
        <v>3861</v>
      </c>
      <c r="AS85" s="193" t="s">
        <v>3862</v>
      </c>
      <c r="AT85" s="162">
        <v>387</v>
      </c>
      <c r="AU85" s="162">
        <v>410</v>
      </c>
      <c r="AV85" s="235">
        <f>+AT85/AU85</f>
        <v>0.94390243902439019</v>
      </c>
      <c r="AW85" s="164" t="s">
        <v>3863</v>
      </c>
      <c r="AX85" s="164" t="s">
        <v>3864</v>
      </c>
      <c r="AY85" s="215"/>
      <c r="AZ85" s="215"/>
      <c r="BA85" s="215"/>
      <c r="BB85" s="215"/>
      <c r="BC85" s="186"/>
      <c r="BD85" s="179"/>
      <c r="BE85" s="179"/>
      <c r="BF85" s="189"/>
      <c r="BG85" s="189"/>
      <c r="BH85" s="193"/>
      <c r="BI85" s="178"/>
      <c r="BJ85" s="179"/>
      <c r="BK85" s="189"/>
      <c r="BL85" s="215"/>
      <c r="BM85" s="186"/>
      <c r="BN85" s="179"/>
      <c r="BO85" s="179"/>
      <c r="BP85" s="189"/>
      <c r="BQ85" s="189"/>
      <c r="BR85" s="193"/>
      <c r="BS85" s="178"/>
      <c r="BT85" s="179"/>
      <c r="BU85" s="189"/>
      <c r="BV85" s="189"/>
      <c r="BW85" s="193"/>
      <c r="BX85" s="179"/>
      <c r="BY85" s="179"/>
      <c r="BZ85" s="189"/>
      <c r="CA85" s="189"/>
      <c r="CB85" s="193"/>
      <c r="CC85" s="207"/>
      <c r="CE85" s="263">
        <f>+AT85</f>
        <v>387</v>
      </c>
      <c r="CF85" s="263">
        <f t="shared" si="71"/>
        <v>410</v>
      </c>
      <c r="CG85" s="197">
        <f t="shared" si="72"/>
        <v>0.94390243902439019</v>
      </c>
      <c r="CH85" s="197">
        <f t="shared" si="73"/>
        <v>0.94390243902439019</v>
      </c>
      <c r="CI85" s="197">
        <f t="shared" si="74"/>
        <v>1</v>
      </c>
      <c r="CJ85" s="197">
        <f t="shared" si="75"/>
        <v>0.94390243902439019</v>
      </c>
      <c r="CK85" s="172"/>
    </row>
    <row r="86" spans="1:89" s="40" customFormat="1" ht="171.75" customHeight="1" x14ac:dyDescent="0.25">
      <c r="B86" s="185" t="s">
        <v>2142</v>
      </c>
      <c r="C86" s="185" t="s">
        <v>178</v>
      </c>
      <c r="D86" s="154" t="s">
        <v>1722</v>
      </c>
      <c r="E86" s="155" t="s">
        <v>2372</v>
      </c>
      <c r="F86" s="156" t="s">
        <v>3408</v>
      </c>
      <c r="G86" s="158" t="s">
        <v>2373</v>
      </c>
      <c r="H86" s="154" t="s">
        <v>2374</v>
      </c>
      <c r="I86" s="154" t="s">
        <v>2375</v>
      </c>
      <c r="J86" s="155" t="s">
        <v>1710</v>
      </c>
      <c r="K86" s="154" t="s">
        <v>2376</v>
      </c>
      <c r="L86" s="154" t="s">
        <v>2377</v>
      </c>
      <c r="M86" s="256" t="s">
        <v>2378</v>
      </c>
      <c r="N86" s="185" t="s">
        <v>1668</v>
      </c>
      <c r="O86" s="154" t="s">
        <v>2379</v>
      </c>
      <c r="P86" s="155" t="s">
        <v>439</v>
      </c>
      <c r="Q86" s="185" t="s">
        <v>60</v>
      </c>
      <c r="R86" s="163">
        <v>1</v>
      </c>
      <c r="S86" s="185" t="s">
        <v>1668</v>
      </c>
      <c r="T86" s="159">
        <v>1</v>
      </c>
      <c r="U86" s="179"/>
      <c r="V86" s="179"/>
      <c r="W86" s="189"/>
      <c r="X86" s="186" t="s">
        <v>2380</v>
      </c>
      <c r="Y86" s="186" t="s">
        <v>3865</v>
      </c>
      <c r="Z86" s="194"/>
      <c r="AA86" s="194"/>
      <c r="AB86" s="193"/>
      <c r="AC86" s="193" t="s">
        <v>2381</v>
      </c>
      <c r="AD86" s="193" t="s">
        <v>3865</v>
      </c>
      <c r="AE86" s="166">
        <v>3</v>
      </c>
      <c r="AF86" s="162">
        <v>3</v>
      </c>
      <c r="AG86" s="163">
        <f>+AE86/AF86</f>
        <v>1</v>
      </c>
      <c r="AH86" s="165" t="s">
        <v>3866</v>
      </c>
      <c r="AI86" s="252" t="s">
        <v>2382</v>
      </c>
      <c r="AJ86" s="179"/>
      <c r="AK86" s="179"/>
      <c r="AL86" s="189"/>
      <c r="AM86" s="186" t="s">
        <v>3867</v>
      </c>
      <c r="AN86" s="273" t="s">
        <v>3868</v>
      </c>
      <c r="AO86" s="178"/>
      <c r="AP86" s="179"/>
      <c r="AQ86" s="189"/>
      <c r="AR86" s="186" t="s">
        <v>3869</v>
      </c>
      <c r="AS86" s="664" t="s">
        <v>3870</v>
      </c>
      <c r="AT86" s="179">
        <v>4</v>
      </c>
      <c r="AU86" s="179">
        <v>4</v>
      </c>
      <c r="AV86" s="189">
        <v>1</v>
      </c>
      <c r="AW86" s="186" t="s">
        <v>3871</v>
      </c>
      <c r="AX86" s="193" t="s">
        <v>3872</v>
      </c>
      <c r="AY86" s="291"/>
      <c r="AZ86" s="292"/>
      <c r="BA86" s="189"/>
      <c r="BB86" s="186"/>
      <c r="BC86" s="186"/>
      <c r="BD86" s="179"/>
      <c r="BE86" s="179"/>
      <c r="BF86" s="189"/>
      <c r="BG86" s="186"/>
      <c r="BH86" s="193"/>
      <c r="BI86" s="178"/>
      <c r="BJ86" s="179"/>
      <c r="BK86" s="189"/>
      <c r="BL86" s="186"/>
      <c r="BM86" s="186"/>
      <c r="BN86" s="289"/>
      <c r="BO86" s="289"/>
      <c r="BP86" s="189"/>
      <c r="BQ86" s="193"/>
      <c r="BR86" s="193"/>
      <c r="BS86" s="178"/>
      <c r="BT86" s="179"/>
      <c r="BU86" s="189"/>
      <c r="BV86" s="193"/>
      <c r="BW86" s="193"/>
      <c r="BX86" s="179"/>
      <c r="BY86" s="179"/>
      <c r="BZ86" s="189"/>
      <c r="CA86" s="196"/>
      <c r="CB86" s="193"/>
      <c r="CC86" s="196"/>
      <c r="CE86" s="263">
        <f t="shared" si="71"/>
        <v>7</v>
      </c>
      <c r="CF86" s="263">
        <f t="shared" si="71"/>
        <v>7</v>
      </c>
      <c r="CG86" s="197">
        <f t="shared" si="72"/>
        <v>1</v>
      </c>
      <c r="CH86" s="197">
        <f t="shared" si="73"/>
        <v>1</v>
      </c>
      <c r="CI86" s="197">
        <f t="shared" si="74"/>
        <v>1</v>
      </c>
      <c r="CJ86" s="197">
        <f t="shared" si="75"/>
        <v>1</v>
      </c>
      <c r="CK86" s="172"/>
    </row>
    <row r="87" spans="1:89" s="40" customFormat="1" ht="252" x14ac:dyDescent="0.25">
      <c r="B87" s="153" t="s">
        <v>221</v>
      </c>
      <c r="C87" s="202" t="s">
        <v>188</v>
      </c>
      <c r="D87" s="158" t="s">
        <v>1722</v>
      </c>
      <c r="E87" s="665" t="s">
        <v>2383</v>
      </c>
      <c r="F87" s="285" t="s">
        <v>2384</v>
      </c>
      <c r="G87" s="158" t="s">
        <v>3873</v>
      </c>
      <c r="H87" s="154" t="s">
        <v>2385</v>
      </c>
      <c r="I87" s="154" t="s">
        <v>2386</v>
      </c>
      <c r="J87" s="155" t="s">
        <v>1664</v>
      </c>
      <c r="K87" s="293" t="s">
        <v>2387</v>
      </c>
      <c r="L87" s="154" t="s">
        <v>2388</v>
      </c>
      <c r="M87" s="154" t="s">
        <v>2389</v>
      </c>
      <c r="N87" s="153" t="s">
        <v>1668</v>
      </c>
      <c r="O87" s="158" t="s">
        <v>2390</v>
      </c>
      <c r="P87" s="157" t="s">
        <v>439</v>
      </c>
      <c r="Q87" s="185" t="s">
        <v>30</v>
      </c>
      <c r="R87" s="189">
        <v>0.95</v>
      </c>
      <c r="S87" s="294" t="s">
        <v>1668</v>
      </c>
      <c r="T87" s="163">
        <v>0.98</v>
      </c>
      <c r="U87" s="179"/>
      <c r="V87" s="179"/>
      <c r="W87" s="189"/>
      <c r="X87" s="186" t="s">
        <v>2391</v>
      </c>
      <c r="Y87" s="273" t="s">
        <v>2151</v>
      </c>
      <c r="Z87" s="179"/>
      <c r="AA87" s="179"/>
      <c r="AB87" s="295"/>
      <c r="AC87" s="186" t="s">
        <v>2392</v>
      </c>
      <c r="AD87" s="273" t="s">
        <v>2151</v>
      </c>
      <c r="AE87" s="178">
        <v>49</v>
      </c>
      <c r="AF87" s="179">
        <v>53</v>
      </c>
      <c r="AG87" s="189">
        <f>AE87/AF87</f>
        <v>0.92452830188679247</v>
      </c>
      <c r="AH87" s="180" t="s">
        <v>2393</v>
      </c>
      <c r="AI87" s="252" t="s">
        <v>2382</v>
      </c>
      <c r="AJ87" s="179"/>
      <c r="AK87" s="179"/>
      <c r="AL87" s="189"/>
      <c r="AM87" s="180" t="s">
        <v>3874</v>
      </c>
      <c r="AN87" s="273" t="s">
        <v>3739</v>
      </c>
      <c r="AO87" s="179"/>
      <c r="AP87" s="179"/>
      <c r="AQ87" s="189"/>
      <c r="AR87" s="180" t="s">
        <v>3875</v>
      </c>
      <c r="AS87" s="273" t="s">
        <v>3563</v>
      </c>
      <c r="AT87" s="179">
        <v>113</v>
      </c>
      <c r="AU87" s="179">
        <v>122</v>
      </c>
      <c r="AV87" s="189">
        <f>AT87/AU87</f>
        <v>0.92622950819672134</v>
      </c>
      <c r="AW87" s="180" t="s">
        <v>3876</v>
      </c>
      <c r="AX87" s="273" t="s">
        <v>3877</v>
      </c>
      <c r="AY87" s="179"/>
      <c r="AZ87" s="189"/>
      <c r="BA87" s="189"/>
      <c r="BB87" s="180"/>
      <c r="BC87" s="273"/>
      <c r="BD87" s="179"/>
      <c r="BE87" s="179"/>
      <c r="BF87" s="189"/>
      <c r="BG87" s="180"/>
      <c r="BH87" s="273"/>
      <c r="BI87" s="296"/>
      <c r="BJ87" s="179"/>
      <c r="BK87" s="189"/>
      <c r="BL87" s="201"/>
      <c r="BM87" s="273"/>
      <c r="BN87" s="179"/>
      <c r="BO87" s="179"/>
      <c r="BP87" s="189"/>
      <c r="BQ87" s="201"/>
      <c r="BR87" s="273"/>
      <c r="BS87" s="178"/>
      <c r="BT87" s="179"/>
      <c r="BU87" s="189"/>
      <c r="BV87" s="201"/>
      <c r="BW87" s="273"/>
      <c r="BX87" s="179"/>
      <c r="BY87" s="179"/>
      <c r="BZ87" s="189"/>
      <c r="CA87" s="164"/>
      <c r="CB87" s="193"/>
      <c r="CC87" s="201"/>
      <c r="CE87" s="263">
        <f>AT87</f>
        <v>113</v>
      </c>
      <c r="CF87" s="263">
        <f>AU87</f>
        <v>122</v>
      </c>
      <c r="CG87" s="197">
        <f t="shared" si="72"/>
        <v>0.92622950819672134</v>
      </c>
      <c r="CH87" s="197">
        <f t="shared" si="73"/>
        <v>0.92622950819672134</v>
      </c>
      <c r="CI87" s="197">
        <f t="shared" si="74"/>
        <v>0.98</v>
      </c>
      <c r="CJ87" s="197">
        <f t="shared" si="75"/>
        <v>0.94513215122114425</v>
      </c>
      <c r="CK87" s="172"/>
    </row>
    <row r="88" spans="1:89" s="40" customFormat="1" ht="326.25" customHeight="1" x14ac:dyDescent="0.25">
      <c r="B88" s="153" t="s">
        <v>221</v>
      </c>
      <c r="C88" s="153" t="s">
        <v>2394</v>
      </c>
      <c r="D88" s="158" t="s">
        <v>1722</v>
      </c>
      <c r="E88" s="157" t="s">
        <v>2395</v>
      </c>
      <c r="F88" s="285" t="s">
        <v>2384</v>
      </c>
      <c r="G88" s="158" t="s">
        <v>2396</v>
      </c>
      <c r="H88" s="154" t="s">
        <v>2397</v>
      </c>
      <c r="I88" s="154" t="s">
        <v>2398</v>
      </c>
      <c r="J88" s="155" t="s">
        <v>1664</v>
      </c>
      <c r="K88" s="154" t="s">
        <v>2399</v>
      </c>
      <c r="L88" s="154" t="s">
        <v>2400</v>
      </c>
      <c r="M88" s="154" t="s">
        <v>2401</v>
      </c>
      <c r="N88" s="153" t="s">
        <v>1668</v>
      </c>
      <c r="O88" s="158" t="s">
        <v>2402</v>
      </c>
      <c r="P88" s="157" t="s">
        <v>439</v>
      </c>
      <c r="Q88" s="185" t="s">
        <v>30</v>
      </c>
      <c r="R88" s="189">
        <v>0.59</v>
      </c>
      <c r="S88" s="294" t="s">
        <v>1668</v>
      </c>
      <c r="T88" s="159">
        <v>0.7</v>
      </c>
      <c r="U88" s="179"/>
      <c r="V88" s="179"/>
      <c r="W88" s="189"/>
      <c r="X88" s="180" t="s">
        <v>2403</v>
      </c>
      <c r="Y88" s="273" t="s">
        <v>2151</v>
      </c>
      <c r="Z88" s="179"/>
      <c r="AA88" s="179"/>
      <c r="AB88" s="189"/>
      <c r="AC88" s="180" t="s">
        <v>2404</v>
      </c>
      <c r="AD88" s="273" t="s">
        <v>2151</v>
      </c>
      <c r="AE88" s="179">
        <v>2</v>
      </c>
      <c r="AF88" s="179">
        <v>4</v>
      </c>
      <c r="AG88" s="189">
        <f>AE88/AF88</f>
        <v>0.5</v>
      </c>
      <c r="AH88" s="180" t="s">
        <v>2405</v>
      </c>
      <c r="AI88" s="252" t="s">
        <v>2382</v>
      </c>
      <c r="AJ88" s="179"/>
      <c r="AK88" s="179"/>
      <c r="AL88" s="189"/>
      <c r="AM88" s="180" t="s">
        <v>3878</v>
      </c>
      <c r="AN88" s="273" t="s">
        <v>3739</v>
      </c>
      <c r="AO88" s="179"/>
      <c r="AP88" s="179"/>
      <c r="AQ88" s="189"/>
      <c r="AR88" s="180" t="s">
        <v>3879</v>
      </c>
      <c r="AS88" s="273" t="s">
        <v>3880</v>
      </c>
      <c r="AT88" s="179">
        <v>14</v>
      </c>
      <c r="AU88" s="179">
        <v>17</v>
      </c>
      <c r="AV88" s="189">
        <f>AT88/AU88</f>
        <v>0.82352941176470584</v>
      </c>
      <c r="AW88" s="180" t="s">
        <v>3881</v>
      </c>
      <c r="AX88" s="273" t="s">
        <v>3882</v>
      </c>
      <c r="AY88" s="179"/>
      <c r="AZ88" s="189"/>
      <c r="BA88" s="189"/>
      <c r="BB88" s="180"/>
      <c r="BC88" s="273"/>
      <c r="BD88" s="179"/>
      <c r="BE88" s="179"/>
      <c r="BF88" s="189"/>
      <c r="BG88" s="180"/>
      <c r="BH88" s="273"/>
      <c r="BI88" s="296"/>
      <c r="BJ88" s="179"/>
      <c r="BK88" s="189"/>
      <c r="BL88" s="181"/>
      <c r="BM88" s="273"/>
      <c r="BN88" s="179"/>
      <c r="BO88" s="179"/>
      <c r="BP88" s="189"/>
      <c r="BQ88" s="201"/>
      <c r="BR88" s="273"/>
      <c r="BS88" s="178"/>
      <c r="BT88" s="179"/>
      <c r="BU88" s="189"/>
      <c r="BV88" s="201"/>
      <c r="BW88" s="273"/>
      <c r="BX88" s="179"/>
      <c r="BY88" s="179"/>
      <c r="BZ88" s="189"/>
      <c r="CA88" s="201"/>
      <c r="CB88" s="193"/>
      <c r="CC88" s="201"/>
      <c r="CE88" s="263">
        <f>AT88</f>
        <v>14</v>
      </c>
      <c r="CF88" s="263">
        <f>AU88</f>
        <v>17</v>
      </c>
      <c r="CG88" s="197">
        <f t="shared" si="72"/>
        <v>0.82352941176470584</v>
      </c>
      <c r="CH88" s="197">
        <f t="shared" si="73"/>
        <v>0.82352941176470584</v>
      </c>
      <c r="CI88" s="197">
        <f t="shared" si="74"/>
        <v>0.7</v>
      </c>
      <c r="CJ88" s="197">
        <f t="shared" si="75"/>
        <v>1.1764705882352942</v>
      </c>
      <c r="CK88" s="172"/>
    </row>
    <row r="89" spans="1:89" s="40" customFormat="1" ht="216" x14ac:dyDescent="0.25">
      <c r="B89" s="153" t="s">
        <v>221</v>
      </c>
      <c r="C89" s="202" t="s">
        <v>188</v>
      </c>
      <c r="D89" s="158" t="s">
        <v>1751</v>
      </c>
      <c r="E89" s="665" t="s">
        <v>2406</v>
      </c>
      <c r="F89" s="285" t="s">
        <v>2384</v>
      </c>
      <c r="G89" s="158" t="s">
        <v>2407</v>
      </c>
      <c r="H89" s="154" t="s">
        <v>2408</v>
      </c>
      <c r="I89" s="154" t="s">
        <v>2409</v>
      </c>
      <c r="J89" s="155" t="s">
        <v>1664</v>
      </c>
      <c r="K89" s="293" t="s">
        <v>2410</v>
      </c>
      <c r="L89" s="154" t="s">
        <v>2411</v>
      </c>
      <c r="M89" s="154" t="s">
        <v>2412</v>
      </c>
      <c r="N89" s="153" t="s">
        <v>1668</v>
      </c>
      <c r="O89" s="158" t="s">
        <v>2413</v>
      </c>
      <c r="P89" s="157" t="s">
        <v>1713</v>
      </c>
      <c r="Q89" s="185" t="s">
        <v>60</v>
      </c>
      <c r="R89" s="189">
        <v>0.6</v>
      </c>
      <c r="S89" s="294" t="s">
        <v>1668</v>
      </c>
      <c r="T89" s="159">
        <v>0.6</v>
      </c>
      <c r="U89" s="179"/>
      <c r="V89" s="179"/>
      <c r="W89" s="189"/>
      <c r="X89" s="297" t="s">
        <v>2414</v>
      </c>
      <c r="Y89" s="273" t="s">
        <v>2151</v>
      </c>
      <c r="Z89" s="179"/>
      <c r="AA89" s="179"/>
      <c r="AB89" s="189"/>
      <c r="AC89" s="180" t="s">
        <v>2415</v>
      </c>
      <c r="AD89" s="273" t="s">
        <v>2151</v>
      </c>
      <c r="AE89" s="180"/>
      <c r="AF89" s="179"/>
      <c r="AG89" s="189"/>
      <c r="AH89" s="180" t="s">
        <v>2416</v>
      </c>
      <c r="AI89" s="273" t="s">
        <v>2417</v>
      </c>
      <c r="AJ89" s="179"/>
      <c r="AK89" s="179"/>
      <c r="AL89" s="189"/>
      <c r="AM89" s="180" t="s">
        <v>3883</v>
      </c>
      <c r="AN89" s="273" t="s">
        <v>3739</v>
      </c>
      <c r="AO89" s="179"/>
      <c r="AP89" s="179"/>
      <c r="AQ89" s="189"/>
      <c r="AR89" s="180" t="s">
        <v>3884</v>
      </c>
      <c r="AS89" s="273" t="s">
        <v>3563</v>
      </c>
      <c r="AT89" s="179">
        <v>261</v>
      </c>
      <c r="AU89" s="179">
        <v>873</v>
      </c>
      <c r="AV89" s="189">
        <f>AT89/AU89</f>
        <v>0.29896907216494845</v>
      </c>
      <c r="AW89" s="180" t="s">
        <v>3885</v>
      </c>
      <c r="AX89" s="273" t="s">
        <v>3886</v>
      </c>
      <c r="AY89" s="178"/>
      <c r="AZ89" s="179"/>
      <c r="BA89" s="189"/>
      <c r="BB89" s="180"/>
      <c r="BC89" s="273"/>
      <c r="BD89" s="179"/>
      <c r="BE89" s="179"/>
      <c r="BF89" s="189"/>
      <c r="BG89" s="180"/>
      <c r="BH89" s="273"/>
      <c r="BI89" s="180"/>
      <c r="BJ89" s="179"/>
      <c r="BK89" s="189"/>
      <c r="BL89" s="181"/>
      <c r="BM89" s="273"/>
      <c r="BN89" s="179"/>
      <c r="BO89" s="179"/>
      <c r="BP89" s="189"/>
      <c r="BQ89" s="201"/>
      <c r="BR89" s="273"/>
      <c r="BS89" s="178"/>
      <c r="BT89" s="179"/>
      <c r="BU89" s="189"/>
      <c r="BV89" s="201"/>
      <c r="BW89" s="273"/>
      <c r="BX89" s="179"/>
      <c r="BY89" s="179"/>
      <c r="BZ89" s="189"/>
      <c r="CA89" s="201"/>
      <c r="CB89" s="193"/>
      <c r="CC89" s="201"/>
      <c r="CE89" s="263">
        <v>261</v>
      </c>
      <c r="CF89" s="263">
        <v>873</v>
      </c>
      <c r="CG89" s="197">
        <f>CE89/CF89</f>
        <v>0.29896907216494845</v>
      </c>
      <c r="CH89" s="197">
        <f t="shared" si="73"/>
        <v>0.29896907216494845</v>
      </c>
      <c r="CI89" s="197">
        <f t="shared" si="74"/>
        <v>0.6</v>
      </c>
      <c r="CJ89" s="197">
        <f t="shared" si="75"/>
        <v>0.49828178694158076</v>
      </c>
      <c r="CK89" s="172"/>
    </row>
    <row r="90" spans="1:89" s="40" customFormat="1" ht="276" x14ac:dyDescent="0.25">
      <c r="B90" s="153" t="s">
        <v>221</v>
      </c>
      <c r="C90" s="202" t="s">
        <v>188</v>
      </c>
      <c r="D90" s="158" t="s">
        <v>1722</v>
      </c>
      <c r="E90" s="665" t="s">
        <v>2418</v>
      </c>
      <c r="F90" s="285" t="s">
        <v>2384</v>
      </c>
      <c r="G90" s="158" t="s">
        <v>2419</v>
      </c>
      <c r="H90" s="154" t="s">
        <v>2420</v>
      </c>
      <c r="I90" s="154" t="s">
        <v>2421</v>
      </c>
      <c r="J90" s="155" t="s">
        <v>1664</v>
      </c>
      <c r="K90" s="154" t="s">
        <v>2422</v>
      </c>
      <c r="L90" s="154" t="s">
        <v>2423</v>
      </c>
      <c r="M90" s="293" t="s">
        <v>2424</v>
      </c>
      <c r="N90" s="153" t="s">
        <v>1668</v>
      </c>
      <c r="O90" s="158" t="s">
        <v>2425</v>
      </c>
      <c r="P90" s="157" t="s">
        <v>422</v>
      </c>
      <c r="Q90" s="294" t="s">
        <v>60</v>
      </c>
      <c r="R90" s="189">
        <v>0.35</v>
      </c>
      <c r="S90" s="294" t="s">
        <v>1668</v>
      </c>
      <c r="T90" s="163">
        <v>0.55000000000000004</v>
      </c>
      <c r="U90" s="179"/>
      <c r="V90" s="179"/>
      <c r="W90" s="189"/>
      <c r="X90" s="200" t="s">
        <v>2426</v>
      </c>
      <c r="Y90" s="273" t="s">
        <v>2151</v>
      </c>
      <c r="Z90" s="179"/>
      <c r="AA90" s="179"/>
      <c r="AB90" s="189"/>
      <c r="AC90" s="180" t="s">
        <v>2427</v>
      </c>
      <c r="AD90" s="273" t="s">
        <v>2151</v>
      </c>
      <c r="AE90" s="180"/>
      <c r="AF90" s="180"/>
      <c r="AG90" s="189"/>
      <c r="AH90" s="180" t="s">
        <v>2428</v>
      </c>
      <c r="AI90" s="273" t="s">
        <v>2417</v>
      </c>
      <c r="AJ90" s="179"/>
      <c r="AK90" s="179"/>
      <c r="AL90" s="189"/>
      <c r="AM90" s="180" t="s">
        <v>3887</v>
      </c>
      <c r="AN90" s="273" t="s">
        <v>3739</v>
      </c>
      <c r="AO90" s="179"/>
      <c r="AP90" s="179"/>
      <c r="AQ90" s="189"/>
      <c r="AR90" s="180" t="s">
        <v>3888</v>
      </c>
      <c r="AS90" s="273" t="s">
        <v>3563</v>
      </c>
      <c r="AT90" s="179"/>
      <c r="AU90" s="179"/>
      <c r="AV90" s="189"/>
      <c r="AW90" s="180" t="s">
        <v>3889</v>
      </c>
      <c r="AX90" s="273" t="s">
        <v>3877</v>
      </c>
      <c r="AY90" s="178"/>
      <c r="AZ90" s="179"/>
      <c r="BA90" s="189"/>
      <c r="BB90" s="180"/>
      <c r="BC90" s="273"/>
      <c r="BD90" s="179"/>
      <c r="BE90" s="179"/>
      <c r="BF90" s="189"/>
      <c r="BG90" s="180"/>
      <c r="BH90" s="273"/>
      <c r="BI90" s="178"/>
      <c r="BJ90" s="298"/>
      <c r="BK90" s="189"/>
      <c r="BL90" s="181"/>
      <c r="BM90" s="273"/>
      <c r="BN90" s="179"/>
      <c r="BO90" s="179"/>
      <c r="BP90" s="189"/>
      <c r="BQ90" s="201"/>
      <c r="BR90" s="273"/>
      <c r="BS90" s="178"/>
      <c r="BT90" s="179"/>
      <c r="BU90" s="189"/>
      <c r="BV90" s="201"/>
      <c r="BW90" s="273"/>
      <c r="BX90" s="179"/>
      <c r="BY90" s="179"/>
      <c r="BZ90" s="189"/>
      <c r="CA90" s="201"/>
      <c r="CB90" s="193"/>
      <c r="CC90" s="201"/>
      <c r="CE90" s="263"/>
      <c r="CF90" s="263"/>
      <c r="CG90" s="197"/>
      <c r="CH90" s="197"/>
      <c r="CI90" s="197"/>
      <c r="CJ90" s="197"/>
      <c r="CK90" s="172" t="s">
        <v>3574</v>
      </c>
    </row>
    <row r="91" spans="1:89" s="40" customFormat="1" ht="132" x14ac:dyDescent="0.25">
      <c r="B91" s="153" t="s">
        <v>2429</v>
      </c>
      <c r="C91" s="153" t="s">
        <v>2394</v>
      </c>
      <c r="D91" s="158" t="s">
        <v>1722</v>
      </c>
      <c r="E91" s="157" t="s">
        <v>2430</v>
      </c>
      <c r="F91" s="285" t="s">
        <v>2384</v>
      </c>
      <c r="G91" s="158" t="s">
        <v>2431</v>
      </c>
      <c r="H91" s="154" t="s">
        <v>2432</v>
      </c>
      <c r="I91" s="154" t="s">
        <v>2433</v>
      </c>
      <c r="J91" s="155" t="s">
        <v>1679</v>
      </c>
      <c r="K91" s="293" t="s">
        <v>2434</v>
      </c>
      <c r="L91" s="154" t="s">
        <v>2435</v>
      </c>
      <c r="M91" s="154" t="s">
        <v>2436</v>
      </c>
      <c r="N91" s="153" t="s">
        <v>1668</v>
      </c>
      <c r="O91" s="154" t="s">
        <v>2437</v>
      </c>
      <c r="P91" s="157" t="s">
        <v>422</v>
      </c>
      <c r="Q91" s="294" t="s">
        <v>60</v>
      </c>
      <c r="R91" s="189">
        <v>0.36</v>
      </c>
      <c r="S91" s="294" t="s">
        <v>1668</v>
      </c>
      <c r="T91" s="163">
        <v>0.55000000000000004</v>
      </c>
      <c r="U91" s="179"/>
      <c r="V91" s="179"/>
      <c r="W91" s="189"/>
      <c r="X91" s="200" t="s">
        <v>2438</v>
      </c>
      <c r="Y91" s="273" t="s">
        <v>2151</v>
      </c>
      <c r="Z91" s="179"/>
      <c r="AA91" s="179"/>
      <c r="AB91" s="189"/>
      <c r="AC91" s="180" t="s">
        <v>2439</v>
      </c>
      <c r="AD91" s="273" t="s">
        <v>2151</v>
      </c>
      <c r="AE91" s="180"/>
      <c r="AF91" s="179"/>
      <c r="AG91" s="189"/>
      <c r="AH91" s="180" t="s">
        <v>2440</v>
      </c>
      <c r="AI91" s="273" t="s">
        <v>2417</v>
      </c>
      <c r="AJ91" s="179"/>
      <c r="AK91" s="179"/>
      <c r="AL91" s="189"/>
      <c r="AM91" s="180" t="s">
        <v>3890</v>
      </c>
      <c r="AN91" s="273" t="s">
        <v>3739</v>
      </c>
      <c r="AO91" s="179"/>
      <c r="AP91" s="179"/>
      <c r="AQ91" s="189"/>
      <c r="AR91" s="180" t="s">
        <v>3891</v>
      </c>
      <c r="AS91" s="273" t="s">
        <v>3563</v>
      </c>
      <c r="AT91" s="179"/>
      <c r="AU91" s="179"/>
      <c r="AV91" s="189"/>
      <c r="AW91" s="180" t="s">
        <v>3892</v>
      </c>
      <c r="AX91" s="273" t="s">
        <v>3877</v>
      </c>
      <c r="AY91" s="178"/>
      <c r="AZ91" s="179"/>
      <c r="BA91" s="189"/>
      <c r="BB91" s="180"/>
      <c r="BC91" s="273"/>
      <c r="BD91" s="179"/>
      <c r="BE91" s="179"/>
      <c r="BF91" s="189"/>
      <c r="BG91" s="180"/>
      <c r="BH91" s="273"/>
      <c r="BI91" s="178"/>
      <c r="BJ91" s="179"/>
      <c r="BK91" s="189"/>
      <c r="BL91" s="181"/>
      <c r="BM91" s="273"/>
      <c r="BN91" s="179"/>
      <c r="BO91" s="179"/>
      <c r="BP91" s="189"/>
      <c r="BQ91" s="201"/>
      <c r="BR91" s="273"/>
      <c r="BS91" s="178"/>
      <c r="BT91" s="179"/>
      <c r="BU91" s="189"/>
      <c r="BV91" s="201"/>
      <c r="BW91" s="273"/>
      <c r="BX91" s="179"/>
      <c r="BY91" s="179"/>
      <c r="BZ91" s="189"/>
      <c r="CA91" s="201"/>
      <c r="CB91" s="193"/>
      <c r="CC91" s="201"/>
      <c r="CE91" s="263"/>
      <c r="CF91" s="263"/>
      <c r="CG91" s="197"/>
      <c r="CH91" s="197"/>
      <c r="CI91" s="197"/>
      <c r="CJ91" s="197"/>
      <c r="CK91" s="172" t="s">
        <v>3574</v>
      </c>
    </row>
    <row r="92" spans="1:89" s="40" customFormat="1" ht="384" x14ac:dyDescent="0.25">
      <c r="B92" s="153" t="s">
        <v>221</v>
      </c>
      <c r="C92" s="153" t="s">
        <v>196</v>
      </c>
      <c r="D92" s="153" t="s">
        <v>1751</v>
      </c>
      <c r="E92" s="157" t="s">
        <v>2450</v>
      </c>
      <c r="F92" s="285" t="s">
        <v>2451</v>
      </c>
      <c r="G92" s="158" t="s">
        <v>2452</v>
      </c>
      <c r="H92" s="158" t="s">
        <v>2453</v>
      </c>
      <c r="I92" s="158" t="s">
        <v>2454</v>
      </c>
      <c r="J92" s="157" t="s">
        <v>1710</v>
      </c>
      <c r="K92" s="158" t="s">
        <v>2455</v>
      </c>
      <c r="L92" s="158" t="s">
        <v>2456</v>
      </c>
      <c r="M92" s="158" t="s">
        <v>2457</v>
      </c>
      <c r="N92" s="153" t="s">
        <v>1668</v>
      </c>
      <c r="O92" s="158" t="s">
        <v>2458</v>
      </c>
      <c r="P92" s="157" t="s">
        <v>439</v>
      </c>
      <c r="Q92" s="158" t="s">
        <v>1707</v>
      </c>
      <c r="R92" s="159" t="s">
        <v>1732</v>
      </c>
      <c r="S92" s="153" t="s">
        <v>1732</v>
      </c>
      <c r="T92" s="159">
        <v>1</v>
      </c>
      <c r="U92" s="179"/>
      <c r="V92" s="179"/>
      <c r="W92" s="189"/>
      <c r="X92" s="180" t="s">
        <v>2459</v>
      </c>
      <c r="Y92" s="299" t="s">
        <v>2460</v>
      </c>
      <c r="Z92" s="179"/>
      <c r="AA92" s="179"/>
      <c r="AB92" s="189"/>
      <c r="AC92" s="181" t="s">
        <v>3893</v>
      </c>
      <c r="AD92" s="272" t="s">
        <v>2461</v>
      </c>
      <c r="AE92" s="178">
        <v>9</v>
      </c>
      <c r="AF92" s="179">
        <v>9</v>
      </c>
      <c r="AG92" s="189">
        <f>+AF92/AE92</f>
        <v>1</v>
      </c>
      <c r="AH92" s="181" t="s">
        <v>3894</v>
      </c>
      <c r="AI92" s="186" t="s">
        <v>3895</v>
      </c>
      <c r="AJ92" s="179"/>
      <c r="AK92" s="179"/>
      <c r="AL92" s="189"/>
      <c r="AM92" s="201" t="s">
        <v>3896</v>
      </c>
      <c r="AN92" s="666" t="s">
        <v>3897</v>
      </c>
      <c r="AO92" s="178"/>
      <c r="AP92" s="179"/>
      <c r="AQ92" s="189"/>
      <c r="AR92" s="181" t="s">
        <v>3898</v>
      </c>
      <c r="AS92" s="666" t="s">
        <v>3899</v>
      </c>
      <c r="AT92" s="199">
        <v>24</v>
      </c>
      <c r="AU92" s="199">
        <v>24</v>
      </c>
      <c r="AV92" s="159">
        <v>1</v>
      </c>
      <c r="AW92" s="667" t="s">
        <v>3900</v>
      </c>
      <c r="AX92" s="668" t="s">
        <v>3901</v>
      </c>
      <c r="AY92" s="178"/>
      <c r="AZ92" s="179"/>
      <c r="BA92" s="189"/>
      <c r="BB92" s="181"/>
      <c r="BC92" s="181"/>
      <c r="BD92" s="179"/>
      <c r="BE92" s="179"/>
      <c r="BF92" s="189"/>
      <c r="BG92" s="181"/>
      <c r="BH92" s="181"/>
      <c r="BI92" s="178"/>
      <c r="BJ92" s="179"/>
      <c r="BK92" s="189"/>
      <c r="BL92" s="181"/>
      <c r="BM92" s="181"/>
      <c r="BN92" s="179"/>
      <c r="BO92" s="179"/>
      <c r="BP92" s="189"/>
      <c r="BQ92" s="181"/>
      <c r="BR92" s="181"/>
      <c r="BS92" s="178"/>
      <c r="BT92" s="179"/>
      <c r="BU92" s="189"/>
      <c r="BV92" s="181"/>
      <c r="BW92" s="181"/>
      <c r="BX92" s="179"/>
      <c r="BY92" s="179"/>
      <c r="BZ92" s="189"/>
      <c r="CA92" s="181"/>
      <c r="CB92" s="193"/>
      <c r="CC92" s="181"/>
      <c r="CE92" s="172">
        <v>24</v>
      </c>
      <c r="CF92" s="172">
        <v>24</v>
      </c>
      <c r="CG92" s="197">
        <f>+CE92/CF92</f>
        <v>1</v>
      </c>
      <c r="CH92" s="197">
        <f>+CG92</f>
        <v>1</v>
      </c>
      <c r="CI92" s="197">
        <f>T92</f>
        <v>1</v>
      </c>
      <c r="CJ92" s="197">
        <f>+CH92/CI92</f>
        <v>1</v>
      </c>
      <c r="CK92" s="172"/>
    </row>
    <row r="93" spans="1:89" customFormat="1" ht="331.5" x14ac:dyDescent="0.25">
      <c r="A93" s="638"/>
      <c r="B93" s="639" t="s">
        <v>221</v>
      </c>
      <c r="C93" s="639" t="s">
        <v>204</v>
      </c>
      <c r="D93" s="639" t="s">
        <v>1722</v>
      </c>
      <c r="E93" s="639" t="s">
        <v>2441</v>
      </c>
      <c r="F93" s="669" t="s">
        <v>3902</v>
      </c>
      <c r="G93" s="640" t="s">
        <v>3903</v>
      </c>
      <c r="H93" s="640" t="s">
        <v>2442</v>
      </c>
      <c r="I93" s="640" t="s">
        <v>2443</v>
      </c>
      <c r="J93" s="644" t="s">
        <v>1710</v>
      </c>
      <c r="K93" s="640" t="s">
        <v>3904</v>
      </c>
      <c r="L93" s="640" t="s">
        <v>2444</v>
      </c>
      <c r="M93" s="640" t="s">
        <v>3905</v>
      </c>
      <c r="N93" s="639" t="s">
        <v>1668</v>
      </c>
      <c r="O93" s="640" t="s">
        <v>3906</v>
      </c>
      <c r="P93" s="644" t="s">
        <v>439</v>
      </c>
      <c r="Q93" s="639" t="s">
        <v>30</v>
      </c>
      <c r="R93" s="160">
        <v>1</v>
      </c>
      <c r="S93" s="639" t="s">
        <v>1668</v>
      </c>
      <c r="T93" s="160">
        <v>0.98</v>
      </c>
      <c r="U93" s="670"/>
      <c r="V93" s="670"/>
      <c r="W93" s="671"/>
      <c r="X93" s="672" t="s">
        <v>2445</v>
      </c>
      <c r="Y93" s="673" t="s">
        <v>2446</v>
      </c>
      <c r="Z93" s="670"/>
      <c r="AA93" s="670"/>
      <c r="AB93" s="671"/>
      <c r="AC93" s="672" t="s">
        <v>2447</v>
      </c>
      <c r="AD93" s="673" t="s">
        <v>2448</v>
      </c>
      <c r="AE93" s="670">
        <v>91572</v>
      </c>
      <c r="AF93" s="674">
        <v>97508</v>
      </c>
      <c r="AG93" s="671">
        <f>AE93/AF93</f>
        <v>0.93912294375846084</v>
      </c>
      <c r="AH93" s="672" t="s">
        <v>2449</v>
      </c>
      <c r="AI93" s="672" t="s">
        <v>3907</v>
      </c>
      <c r="AJ93" s="675"/>
      <c r="AK93" s="675"/>
      <c r="AL93" s="676"/>
      <c r="AM93" s="672" t="s">
        <v>3908</v>
      </c>
      <c r="AN93" s="677" t="s">
        <v>3909</v>
      </c>
      <c r="AO93" s="678"/>
      <c r="AP93" s="675"/>
      <c r="AQ93" s="676"/>
      <c r="AR93" s="672" t="s">
        <v>3910</v>
      </c>
      <c r="AS93" s="677" t="s">
        <v>3911</v>
      </c>
      <c r="AT93" s="679">
        <v>93281</v>
      </c>
      <c r="AU93" s="680">
        <v>101100</v>
      </c>
      <c r="AV93" s="681">
        <f t="shared" ref="AV93:AV100" si="76">AT93/AU93</f>
        <v>0.92266073194856579</v>
      </c>
      <c r="AW93" s="672" t="s">
        <v>3912</v>
      </c>
      <c r="AX93" s="682" t="s">
        <v>3913</v>
      </c>
      <c r="AY93" s="648"/>
      <c r="AZ93" s="683"/>
      <c r="BA93" s="684"/>
      <c r="BB93" s="685"/>
      <c r="BC93" s="649"/>
      <c r="BD93" s="683"/>
      <c r="BE93" s="683"/>
      <c r="BF93" s="684"/>
      <c r="BG93" s="685"/>
      <c r="BH93" s="686"/>
      <c r="BI93" s="655"/>
      <c r="BJ93" s="680"/>
      <c r="BK93" s="160"/>
      <c r="BL93" s="687"/>
      <c r="BM93" s="649"/>
      <c r="BN93" s="683"/>
      <c r="BO93" s="683"/>
      <c r="BP93" s="684"/>
      <c r="BQ93" s="687"/>
      <c r="BR93" s="649"/>
      <c r="BS93" s="683"/>
      <c r="BT93" s="683"/>
      <c r="BU93" s="684"/>
      <c r="BV93" s="688"/>
      <c r="BW93" s="686"/>
      <c r="BX93" s="648"/>
      <c r="BY93" s="648"/>
      <c r="BZ93" s="160"/>
      <c r="CA93" s="687"/>
      <c r="CB93" s="689"/>
      <c r="CC93" s="690"/>
      <c r="CD93" s="638"/>
      <c r="CE93" s="263">
        <f>(AE93+AT93+BI93)/3</f>
        <v>61617.666666666664</v>
      </c>
      <c r="CF93" s="263">
        <f>(AF93+AU93+BJ93)/3</f>
        <v>66202.666666666672</v>
      </c>
      <c r="CG93" s="197">
        <f t="shared" ref="CG93:CG100" si="77">+CE93/CF93</f>
        <v>0.93074297107870774</v>
      </c>
      <c r="CH93" s="197">
        <f t="shared" ref="CH93:CH100" si="78">+CG93</f>
        <v>0.93074297107870774</v>
      </c>
      <c r="CI93" s="197">
        <f t="shared" ref="CI93:CI100" si="79">+T93</f>
        <v>0.98</v>
      </c>
      <c r="CJ93" s="197">
        <f t="shared" ref="CJ93:CJ100" si="80">+CH93/CI93</f>
        <v>0.94973772559051817</v>
      </c>
      <c r="CK93" s="657"/>
    </row>
    <row r="94" spans="1:89" customFormat="1" ht="255" x14ac:dyDescent="0.25">
      <c r="A94" s="638"/>
      <c r="B94" s="639" t="s">
        <v>221</v>
      </c>
      <c r="C94" s="639" t="s">
        <v>204</v>
      </c>
      <c r="D94" s="639" t="s">
        <v>1722</v>
      </c>
      <c r="E94" s="639" t="s">
        <v>2462</v>
      </c>
      <c r="F94" s="669" t="s">
        <v>3902</v>
      </c>
      <c r="G94" s="640" t="s">
        <v>2463</v>
      </c>
      <c r="H94" s="640" t="s">
        <v>2464</v>
      </c>
      <c r="I94" s="640" t="s">
        <v>3914</v>
      </c>
      <c r="J94" s="644" t="s">
        <v>1710</v>
      </c>
      <c r="K94" s="640" t="s">
        <v>2465</v>
      </c>
      <c r="L94" s="640" t="s">
        <v>3915</v>
      </c>
      <c r="M94" s="640" t="s">
        <v>2466</v>
      </c>
      <c r="N94" s="639" t="s">
        <v>1668</v>
      </c>
      <c r="O94" s="640" t="s">
        <v>3916</v>
      </c>
      <c r="P94" s="644" t="s">
        <v>417</v>
      </c>
      <c r="Q94" s="639" t="s">
        <v>30</v>
      </c>
      <c r="R94" s="160">
        <v>1</v>
      </c>
      <c r="S94" s="639" t="s">
        <v>1668</v>
      </c>
      <c r="T94" s="160">
        <v>0.98</v>
      </c>
      <c r="U94" s="670"/>
      <c r="V94" s="670"/>
      <c r="W94" s="671"/>
      <c r="X94" s="672" t="s">
        <v>2467</v>
      </c>
      <c r="Y94" s="673" t="s">
        <v>2468</v>
      </c>
      <c r="Z94" s="670"/>
      <c r="AA94" s="670"/>
      <c r="AB94" s="671"/>
      <c r="AC94" s="672" t="s">
        <v>2469</v>
      </c>
      <c r="AD94" s="673" t="s">
        <v>2470</v>
      </c>
      <c r="AE94" s="670">
        <f>37237+49813</f>
        <v>87050</v>
      </c>
      <c r="AF94" s="674">
        <v>89838</v>
      </c>
      <c r="AG94" s="671">
        <f t="shared" ref="AG94:AG96" si="81">AE94/AF94</f>
        <v>0.96896636167323402</v>
      </c>
      <c r="AH94" s="672" t="s">
        <v>2471</v>
      </c>
      <c r="AI94" s="672" t="s">
        <v>3917</v>
      </c>
      <c r="AJ94" s="675"/>
      <c r="AK94" s="691"/>
      <c r="AL94" s="691"/>
      <c r="AM94" s="672" t="s">
        <v>3918</v>
      </c>
      <c r="AN94" s="677" t="s">
        <v>3919</v>
      </c>
      <c r="AO94" s="678"/>
      <c r="AP94" s="675"/>
      <c r="AQ94" s="676"/>
      <c r="AR94" s="692" t="s">
        <v>3920</v>
      </c>
      <c r="AS94" s="677" t="s">
        <v>3911</v>
      </c>
      <c r="AT94" s="680">
        <f>49980+37039</f>
        <v>87019</v>
      </c>
      <c r="AU94" s="679">
        <v>89840</v>
      </c>
      <c r="AV94" s="681">
        <f t="shared" si="76"/>
        <v>0.96859973285841494</v>
      </c>
      <c r="AW94" s="672" t="s">
        <v>3921</v>
      </c>
      <c r="AX94" s="682" t="s">
        <v>3922</v>
      </c>
      <c r="AY94" s="648"/>
      <c r="AZ94" s="683"/>
      <c r="BA94" s="684"/>
      <c r="BB94" s="680"/>
      <c r="BC94" s="649"/>
      <c r="BD94" s="683"/>
      <c r="BE94" s="683"/>
      <c r="BF94" s="684"/>
      <c r="BG94" s="649"/>
      <c r="BH94" s="686"/>
      <c r="BI94" s="655"/>
      <c r="BJ94" s="648"/>
      <c r="BK94" s="160"/>
      <c r="BL94" s="693"/>
      <c r="BM94" s="649"/>
      <c r="BN94" s="683"/>
      <c r="BO94" s="683"/>
      <c r="BP94" s="684"/>
      <c r="BQ94" s="693"/>
      <c r="BR94" s="649"/>
      <c r="BS94" s="683"/>
      <c r="BT94" s="683"/>
      <c r="BU94" s="684"/>
      <c r="BV94" s="649"/>
      <c r="BW94" s="686"/>
      <c r="BX94" s="648"/>
      <c r="BY94" s="648"/>
      <c r="BZ94" s="160"/>
      <c r="CA94" s="649"/>
      <c r="CB94" s="694"/>
      <c r="CC94" s="695"/>
      <c r="CD94" s="638"/>
      <c r="CE94" s="263">
        <f>AT94</f>
        <v>87019</v>
      </c>
      <c r="CF94" s="263">
        <f>AU94</f>
        <v>89840</v>
      </c>
      <c r="CG94" s="197">
        <f t="shared" si="77"/>
        <v>0.96859973285841494</v>
      </c>
      <c r="CH94" s="197">
        <f t="shared" si="78"/>
        <v>0.96859973285841494</v>
      </c>
      <c r="CI94" s="197">
        <f t="shared" si="79"/>
        <v>0.98</v>
      </c>
      <c r="CJ94" s="197">
        <f t="shared" si="80"/>
        <v>0.98836707434532134</v>
      </c>
      <c r="CK94" s="657"/>
    </row>
    <row r="95" spans="1:89" customFormat="1" ht="280.5" x14ac:dyDescent="0.25">
      <c r="A95" s="638"/>
      <c r="B95" s="639" t="s">
        <v>221</v>
      </c>
      <c r="C95" s="639" t="s">
        <v>204</v>
      </c>
      <c r="D95" s="639" t="s">
        <v>1722</v>
      </c>
      <c r="E95" s="639" t="s">
        <v>2472</v>
      </c>
      <c r="F95" s="669" t="s">
        <v>3902</v>
      </c>
      <c r="G95" s="640" t="s">
        <v>3923</v>
      </c>
      <c r="H95" s="640" t="s">
        <v>3924</v>
      </c>
      <c r="I95" s="640" t="s">
        <v>3925</v>
      </c>
      <c r="J95" s="644" t="s">
        <v>1710</v>
      </c>
      <c r="K95" s="640" t="s">
        <v>3926</v>
      </c>
      <c r="L95" s="640" t="s">
        <v>3927</v>
      </c>
      <c r="M95" s="640" t="s">
        <v>3928</v>
      </c>
      <c r="N95" s="639" t="s">
        <v>1668</v>
      </c>
      <c r="O95" s="640" t="s">
        <v>3929</v>
      </c>
      <c r="P95" s="644" t="s">
        <v>439</v>
      </c>
      <c r="Q95" s="639" t="s">
        <v>60</v>
      </c>
      <c r="R95" s="160">
        <v>1</v>
      </c>
      <c r="S95" s="639" t="s">
        <v>1668</v>
      </c>
      <c r="T95" s="160">
        <v>0.95</v>
      </c>
      <c r="U95" s="674"/>
      <c r="V95" s="674"/>
      <c r="W95" s="671"/>
      <c r="X95" s="672" t="s">
        <v>2473</v>
      </c>
      <c r="Y95" s="673" t="s">
        <v>2474</v>
      </c>
      <c r="Z95" s="674"/>
      <c r="AA95" s="674"/>
      <c r="AB95" s="671"/>
      <c r="AC95" s="672" t="s">
        <v>2475</v>
      </c>
      <c r="AD95" s="673" t="s">
        <v>2476</v>
      </c>
      <c r="AE95" s="670">
        <v>25092</v>
      </c>
      <c r="AF95" s="674">
        <v>25601</v>
      </c>
      <c r="AG95" s="671">
        <f t="shared" si="81"/>
        <v>0.98011796414202568</v>
      </c>
      <c r="AH95" s="672" t="s">
        <v>2477</v>
      </c>
      <c r="AI95" s="672" t="s">
        <v>3930</v>
      </c>
      <c r="AJ95" s="675"/>
      <c r="AK95" s="675"/>
      <c r="AL95" s="676"/>
      <c r="AM95" s="692" t="s">
        <v>3931</v>
      </c>
      <c r="AN95" s="677" t="s">
        <v>3932</v>
      </c>
      <c r="AO95" s="678"/>
      <c r="AP95" s="675"/>
      <c r="AQ95" s="676"/>
      <c r="AR95" s="692" t="s">
        <v>3933</v>
      </c>
      <c r="AS95" s="677" t="s">
        <v>3911</v>
      </c>
      <c r="AT95" s="679">
        <v>27482</v>
      </c>
      <c r="AU95" s="680">
        <v>30600</v>
      </c>
      <c r="AV95" s="681">
        <f t="shared" si="76"/>
        <v>0.8981045751633987</v>
      </c>
      <c r="AW95" s="672" t="s">
        <v>3934</v>
      </c>
      <c r="AX95" s="682" t="s">
        <v>3935</v>
      </c>
      <c r="AY95" s="648"/>
      <c r="AZ95" s="683"/>
      <c r="BA95" s="684"/>
      <c r="BB95" s="686"/>
      <c r="BC95" s="649"/>
      <c r="BD95" s="683"/>
      <c r="BE95" s="683"/>
      <c r="BF95" s="684"/>
      <c r="BG95" s="686"/>
      <c r="BH95" s="686"/>
      <c r="BI95" s="655"/>
      <c r="BJ95" s="648"/>
      <c r="BK95" s="160"/>
      <c r="BL95" s="693"/>
      <c r="BM95" s="649"/>
      <c r="BN95" s="683"/>
      <c r="BO95" s="683"/>
      <c r="BP95" s="684"/>
      <c r="BQ95" s="693"/>
      <c r="BR95" s="649"/>
      <c r="BS95" s="683"/>
      <c r="BT95" s="683"/>
      <c r="BU95" s="684"/>
      <c r="BV95" s="649"/>
      <c r="BW95" s="686"/>
      <c r="BX95" s="655"/>
      <c r="BY95" s="648"/>
      <c r="BZ95" s="160"/>
      <c r="CA95" s="649"/>
      <c r="CB95" s="694"/>
      <c r="CC95" s="695"/>
      <c r="CD95" s="638"/>
      <c r="CE95" s="263">
        <f>(+U95+Z95+AE95+AJ95+AO95+AT95+AY95+BD95+BI95+BN95+BS95+BX95)/3</f>
        <v>17524.666666666668</v>
      </c>
      <c r="CF95" s="263">
        <f>(+V95+AA95+AF95+AK95+AP95+AU95+AZ95+BE95+BJ95+BO95+BT95+BY95)/3</f>
        <v>18733.666666666668</v>
      </c>
      <c r="CG95" s="197">
        <f t="shared" si="77"/>
        <v>0.9354637817832423</v>
      </c>
      <c r="CH95" s="197">
        <f t="shared" si="78"/>
        <v>0.9354637817832423</v>
      </c>
      <c r="CI95" s="197">
        <f t="shared" si="79"/>
        <v>0.95</v>
      </c>
      <c r="CJ95" s="197">
        <f t="shared" si="80"/>
        <v>0.98469871766657091</v>
      </c>
      <c r="CK95" s="657"/>
    </row>
    <row r="96" spans="1:89" customFormat="1" ht="306" x14ac:dyDescent="0.25">
      <c r="A96" s="638"/>
      <c r="B96" s="639" t="s">
        <v>221</v>
      </c>
      <c r="C96" s="639" t="s">
        <v>204</v>
      </c>
      <c r="D96" s="639" t="s">
        <v>1722</v>
      </c>
      <c r="E96" s="639" t="s">
        <v>2478</v>
      </c>
      <c r="F96" s="669" t="s">
        <v>3902</v>
      </c>
      <c r="G96" s="640" t="s">
        <v>3936</v>
      </c>
      <c r="H96" s="640" t="s">
        <v>3937</v>
      </c>
      <c r="I96" s="640" t="s">
        <v>3938</v>
      </c>
      <c r="J96" s="644" t="s">
        <v>1710</v>
      </c>
      <c r="K96" s="640" t="s">
        <v>3939</v>
      </c>
      <c r="L96" s="640" t="s">
        <v>2481</v>
      </c>
      <c r="M96" s="640" t="s">
        <v>3940</v>
      </c>
      <c r="N96" s="639" t="s">
        <v>1668</v>
      </c>
      <c r="O96" s="696" t="s">
        <v>3941</v>
      </c>
      <c r="P96" s="644" t="s">
        <v>439</v>
      </c>
      <c r="Q96" s="639" t="s">
        <v>30</v>
      </c>
      <c r="R96" s="697">
        <v>0.94</v>
      </c>
      <c r="S96" s="639" t="s">
        <v>1668</v>
      </c>
      <c r="T96" s="160">
        <v>0.95</v>
      </c>
      <c r="U96" s="674"/>
      <c r="V96" s="674"/>
      <c r="W96" s="671"/>
      <c r="X96" s="672" t="s">
        <v>3942</v>
      </c>
      <c r="Y96" s="673" t="s">
        <v>2474</v>
      </c>
      <c r="Z96" s="674"/>
      <c r="AA96" s="674"/>
      <c r="AB96" s="671"/>
      <c r="AC96" s="672" t="s">
        <v>2479</v>
      </c>
      <c r="AD96" s="673" t="s">
        <v>2476</v>
      </c>
      <c r="AE96" s="670">
        <v>948</v>
      </c>
      <c r="AF96" s="670">
        <v>948</v>
      </c>
      <c r="AG96" s="671">
        <f t="shared" si="81"/>
        <v>1</v>
      </c>
      <c r="AH96" s="672" t="s">
        <v>2480</v>
      </c>
      <c r="AI96" s="672" t="s">
        <v>3943</v>
      </c>
      <c r="AJ96" s="675"/>
      <c r="AK96" s="675"/>
      <c r="AL96" s="676"/>
      <c r="AM96" s="698" t="s">
        <v>3944</v>
      </c>
      <c r="AN96" s="677" t="s">
        <v>3932</v>
      </c>
      <c r="AO96" s="678"/>
      <c r="AP96" s="675"/>
      <c r="AQ96" s="676"/>
      <c r="AR96" s="692" t="s">
        <v>3945</v>
      </c>
      <c r="AS96" s="677" t="s">
        <v>3911</v>
      </c>
      <c r="AT96" s="679">
        <v>470</v>
      </c>
      <c r="AU96" s="679">
        <v>526</v>
      </c>
      <c r="AV96" s="681">
        <f t="shared" si="76"/>
        <v>0.89353612167300378</v>
      </c>
      <c r="AW96" s="672" t="s">
        <v>3946</v>
      </c>
      <c r="AX96" s="682" t="s">
        <v>3947</v>
      </c>
      <c r="AY96" s="648"/>
      <c r="AZ96" s="683"/>
      <c r="BA96" s="684"/>
      <c r="BB96" s="649"/>
      <c r="BC96" s="649"/>
      <c r="BD96" s="683"/>
      <c r="BE96" s="683"/>
      <c r="BF96" s="684"/>
      <c r="BG96" s="686"/>
      <c r="BH96" s="686"/>
      <c r="BI96" s="655"/>
      <c r="BJ96" s="648"/>
      <c r="BK96" s="160"/>
      <c r="BL96" s="693"/>
      <c r="BM96" s="649"/>
      <c r="BN96" s="683"/>
      <c r="BO96" s="683"/>
      <c r="BP96" s="684"/>
      <c r="BQ96" s="699"/>
      <c r="BR96" s="649"/>
      <c r="BS96" s="683"/>
      <c r="BT96" s="683"/>
      <c r="BU96" s="684"/>
      <c r="BV96" s="686"/>
      <c r="BW96" s="686"/>
      <c r="BX96" s="648"/>
      <c r="BY96" s="648"/>
      <c r="BZ96" s="160"/>
      <c r="CA96" s="649"/>
      <c r="CB96" s="694"/>
      <c r="CC96" s="695"/>
      <c r="CD96" s="638"/>
      <c r="CE96" s="263">
        <f>AT96</f>
        <v>470</v>
      </c>
      <c r="CF96" s="263">
        <f>AU96</f>
        <v>526</v>
      </c>
      <c r="CG96" s="197">
        <f t="shared" si="77"/>
        <v>0.89353612167300378</v>
      </c>
      <c r="CH96" s="197">
        <f t="shared" si="78"/>
        <v>0.89353612167300378</v>
      </c>
      <c r="CI96" s="197">
        <f t="shared" si="79"/>
        <v>0.95</v>
      </c>
      <c r="CJ96" s="197">
        <f t="shared" si="80"/>
        <v>0.94056433860316191</v>
      </c>
      <c r="CK96" s="657"/>
    </row>
    <row r="97" spans="1:89" customFormat="1" ht="245.25" customHeight="1" x14ac:dyDescent="0.25">
      <c r="A97" s="638"/>
      <c r="B97" s="639" t="s">
        <v>221</v>
      </c>
      <c r="C97" s="639" t="s">
        <v>204</v>
      </c>
      <c r="D97" s="639" t="s">
        <v>1722</v>
      </c>
      <c r="E97" s="639" t="s">
        <v>2482</v>
      </c>
      <c r="F97" s="669" t="s">
        <v>3902</v>
      </c>
      <c r="G97" s="640" t="s">
        <v>3948</v>
      </c>
      <c r="H97" s="640" t="s">
        <v>3949</v>
      </c>
      <c r="I97" s="640" t="s">
        <v>3950</v>
      </c>
      <c r="J97" s="644" t="s">
        <v>1710</v>
      </c>
      <c r="K97" s="640" t="s">
        <v>3951</v>
      </c>
      <c r="L97" s="640" t="s">
        <v>2483</v>
      </c>
      <c r="M97" s="640" t="s">
        <v>3952</v>
      </c>
      <c r="N97" s="639" t="s">
        <v>1668</v>
      </c>
      <c r="O97" s="640" t="s">
        <v>3953</v>
      </c>
      <c r="P97" s="644" t="s">
        <v>1713</v>
      </c>
      <c r="Q97" s="639" t="s">
        <v>30</v>
      </c>
      <c r="R97" s="160">
        <v>1</v>
      </c>
      <c r="S97" s="639" t="s">
        <v>1668</v>
      </c>
      <c r="T97" s="700">
        <v>0.9</v>
      </c>
      <c r="U97" s="674"/>
      <c r="V97" s="674"/>
      <c r="W97" s="671"/>
      <c r="X97" s="672" t="s">
        <v>2484</v>
      </c>
      <c r="Y97" s="673" t="s">
        <v>2485</v>
      </c>
      <c r="Z97" s="674"/>
      <c r="AA97" s="674"/>
      <c r="AB97" s="671"/>
      <c r="AC97" s="672" t="s">
        <v>2486</v>
      </c>
      <c r="AD97" s="673" t="s">
        <v>2476</v>
      </c>
      <c r="AE97" s="701"/>
      <c r="AF97" s="702"/>
      <c r="AG97" s="703"/>
      <c r="AH97" s="672" t="s">
        <v>2487</v>
      </c>
      <c r="AI97" s="704" t="s">
        <v>2488</v>
      </c>
      <c r="AJ97" s="675"/>
      <c r="AK97" s="675"/>
      <c r="AL97" s="676"/>
      <c r="AM97" s="705" t="s">
        <v>3954</v>
      </c>
      <c r="AN97" s="677" t="s">
        <v>3955</v>
      </c>
      <c r="AO97" s="678"/>
      <c r="AP97" s="675"/>
      <c r="AQ97" s="676"/>
      <c r="AR97" s="692" t="s">
        <v>3956</v>
      </c>
      <c r="AS97" s="677" t="s">
        <v>3911</v>
      </c>
      <c r="AT97" s="679">
        <v>1971</v>
      </c>
      <c r="AU97" s="679">
        <v>2058</v>
      </c>
      <c r="AV97" s="681">
        <f t="shared" si="76"/>
        <v>0.95772594752186591</v>
      </c>
      <c r="AW97" s="672" t="s">
        <v>3957</v>
      </c>
      <c r="AX97" s="682" t="s">
        <v>3958</v>
      </c>
      <c r="AY97" s="648"/>
      <c r="AZ97" s="683"/>
      <c r="BA97" s="684"/>
      <c r="BB97" s="649"/>
      <c r="BC97" s="649"/>
      <c r="BD97" s="683"/>
      <c r="BE97" s="683"/>
      <c r="BF97" s="684"/>
      <c r="BG97" s="686"/>
      <c r="BH97" s="686"/>
      <c r="BI97" s="655"/>
      <c r="BJ97" s="655"/>
      <c r="BK97" s="160"/>
      <c r="BL97" s="687"/>
      <c r="BM97" s="649"/>
      <c r="BN97" s="683"/>
      <c r="BO97" s="683"/>
      <c r="BP97" s="684"/>
      <c r="BQ97" s="699"/>
      <c r="BR97" s="649"/>
      <c r="BS97" s="683"/>
      <c r="BT97" s="683"/>
      <c r="BU97" s="684"/>
      <c r="BV97" s="686"/>
      <c r="BW97" s="686"/>
      <c r="BX97" s="648"/>
      <c r="BY97" s="648"/>
      <c r="BZ97" s="160"/>
      <c r="CA97" s="649"/>
      <c r="CB97" s="694"/>
      <c r="CC97" s="695"/>
      <c r="CD97" s="638"/>
      <c r="CE97" s="263">
        <f>+U97+Z97+AE97+AJ97+AO97+AT97+AY97+BD97+BI97+BN97+BS97+BX97</f>
        <v>1971</v>
      </c>
      <c r="CF97" s="263">
        <f t="shared" ref="CF97" si="82">+V97+AA97+AF97+AK97+AP97+AU97+AZ97+BE97+BJ97+BO97+BT97+BY97</f>
        <v>2058</v>
      </c>
      <c r="CG97" s="197">
        <f t="shared" si="77"/>
        <v>0.95772594752186591</v>
      </c>
      <c r="CH97" s="197">
        <f t="shared" si="78"/>
        <v>0.95772594752186591</v>
      </c>
      <c r="CI97" s="197">
        <f t="shared" si="79"/>
        <v>0.9</v>
      </c>
      <c r="CJ97" s="197">
        <f t="shared" si="80"/>
        <v>1.064139941690962</v>
      </c>
      <c r="CK97" s="657"/>
    </row>
    <row r="98" spans="1:89" customFormat="1" ht="293.25" x14ac:dyDescent="0.25">
      <c r="A98" s="638"/>
      <c r="B98" s="639" t="s">
        <v>221</v>
      </c>
      <c r="C98" s="639" t="s">
        <v>204</v>
      </c>
      <c r="D98" s="639" t="s">
        <v>1722</v>
      </c>
      <c r="E98" s="639" t="s">
        <v>2489</v>
      </c>
      <c r="F98" s="669" t="s">
        <v>3902</v>
      </c>
      <c r="G98" s="640" t="s">
        <v>3959</v>
      </c>
      <c r="H98" s="640" t="s">
        <v>2490</v>
      </c>
      <c r="I98" s="640" t="s">
        <v>2491</v>
      </c>
      <c r="J98" s="644" t="s">
        <v>1710</v>
      </c>
      <c r="K98" s="640" t="s">
        <v>2492</v>
      </c>
      <c r="L98" s="640" t="s">
        <v>2493</v>
      </c>
      <c r="M98" s="640" t="s">
        <v>2494</v>
      </c>
      <c r="N98" s="639" t="s">
        <v>1668</v>
      </c>
      <c r="O98" s="640" t="s">
        <v>3960</v>
      </c>
      <c r="P98" s="644" t="s">
        <v>439</v>
      </c>
      <c r="Q98" s="639" t="s">
        <v>30</v>
      </c>
      <c r="R98" s="160">
        <v>1</v>
      </c>
      <c r="S98" s="639" t="s">
        <v>1668</v>
      </c>
      <c r="T98" s="160">
        <v>1</v>
      </c>
      <c r="U98" s="674"/>
      <c r="V98" s="674"/>
      <c r="W98" s="671"/>
      <c r="X98" s="672" t="s">
        <v>2495</v>
      </c>
      <c r="Y98" s="673" t="s">
        <v>2474</v>
      </c>
      <c r="Z98" s="706"/>
      <c r="AA98" s="674"/>
      <c r="AB98" s="674"/>
      <c r="AC98" s="672" t="s">
        <v>2496</v>
      </c>
      <c r="AD98" s="673" t="s">
        <v>2497</v>
      </c>
      <c r="AE98" s="670">
        <v>5</v>
      </c>
      <c r="AF98" s="674">
        <v>5</v>
      </c>
      <c r="AG98" s="671">
        <f t="shared" ref="AG98:AG99" si="83">AE98/AF98</f>
        <v>1</v>
      </c>
      <c r="AH98" s="672" t="s">
        <v>2498</v>
      </c>
      <c r="AI98" s="672" t="s">
        <v>3961</v>
      </c>
      <c r="AJ98" s="675"/>
      <c r="AK98" s="675"/>
      <c r="AL98" s="676"/>
      <c r="AM98" s="692" t="s">
        <v>3962</v>
      </c>
      <c r="AN98" s="677" t="s">
        <v>3963</v>
      </c>
      <c r="AO98" s="678"/>
      <c r="AP98" s="675"/>
      <c r="AQ98" s="676"/>
      <c r="AR98" s="692" t="s">
        <v>3964</v>
      </c>
      <c r="AS98" s="677" t="s">
        <v>3911</v>
      </c>
      <c r="AT98" s="679">
        <v>1</v>
      </c>
      <c r="AU98" s="679">
        <v>2</v>
      </c>
      <c r="AV98" s="671">
        <f t="shared" si="76"/>
        <v>0.5</v>
      </c>
      <c r="AW98" s="672" t="s">
        <v>3965</v>
      </c>
      <c r="AX98" s="682" t="s">
        <v>3966</v>
      </c>
      <c r="AY98" s="648"/>
      <c r="AZ98" s="683"/>
      <c r="BA98" s="684"/>
      <c r="BB98" s="649"/>
      <c r="BC98" s="649"/>
      <c r="BD98" s="683"/>
      <c r="BE98" s="683"/>
      <c r="BF98" s="684"/>
      <c r="BG98" s="686"/>
      <c r="BH98" s="686"/>
      <c r="BI98" s="655"/>
      <c r="BJ98" s="648"/>
      <c r="BK98" s="160"/>
      <c r="BL98" s="693"/>
      <c r="BM98" s="649"/>
      <c r="BN98" s="683"/>
      <c r="BO98" s="683"/>
      <c r="BP98" s="684"/>
      <c r="BQ98" s="699"/>
      <c r="BR98" s="649"/>
      <c r="BS98" s="683"/>
      <c r="BT98" s="683"/>
      <c r="BU98" s="684"/>
      <c r="BV98" s="686"/>
      <c r="BW98" s="686"/>
      <c r="BX98" s="648"/>
      <c r="BY98" s="648"/>
      <c r="BZ98" s="160"/>
      <c r="CA98" s="649"/>
      <c r="CB98" s="694"/>
      <c r="CC98" s="695"/>
      <c r="CD98" s="638"/>
      <c r="CE98" s="263">
        <f t="shared" ref="CE98:CF98" si="84">+U98+Z98+AE98+AJ98+AO98+AT98+AY98+BD98+BI98+BN98+BS98+BX98</f>
        <v>6</v>
      </c>
      <c r="CF98" s="263">
        <f t="shared" si="84"/>
        <v>7</v>
      </c>
      <c r="CG98" s="197">
        <f t="shared" si="77"/>
        <v>0.8571428571428571</v>
      </c>
      <c r="CH98" s="197">
        <f t="shared" si="78"/>
        <v>0.8571428571428571</v>
      </c>
      <c r="CI98" s="197">
        <f t="shared" si="79"/>
        <v>1</v>
      </c>
      <c r="CJ98" s="197">
        <f t="shared" si="80"/>
        <v>0.8571428571428571</v>
      </c>
      <c r="CK98" s="657"/>
    </row>
    <row r="99" spans="1:89" customFormat="1" ht="382.5" x14ac:dyDescent="0.25">
      <c r="A99" s="638"/>
      <c r="B99" s="639" t="s">
        <v>221</v>
      </c>
      <c r="C99" s="639" t="s">
        <v>204</v>
      </c>
      <c r="D99" s="639" t="s">
        <v>1722</v>
      </c>
      <c r="E99" s="639" t="s">
        <v>2499</v>
      </c>
      <c r="F99" s="669" t="s">
        <v>3902</v>
      </c>
      <c r="G99" s="640" t="s">
        <v>3967</v>
      </c>
      <c r="H99" s="640" t="s">
        <v>2500</v>
      </c>
      <c r="I99" s="640" t="s">
        <v>2501</v>
      </c>
      <c r="J99" s="644" t="s">
        <v>1710</v>
      </c>
      <c r="K99" s="640" t="s">
        <v>2502</v>
      </c>
      <c r="L99" s="640" t="s">
        <v>2503</v>
      </c>
      <c r="M99" s="640" t="s">
        <v>2504</v>
      </c>
      <c r="N99" s="639" t="s">
        <v>1668</v>
      </c>
      <c r="O99" s="640" t="s">
        <v>3968</v>
      </c>
      <c r="P99" s="644" t="s">
        <v>1713</v>
      </c>
      <c r="Q99" s="639" t="s">
        <v>30</v>
      </c>
      <c r="R99" s="160">
        <v>1</v>
      </c>
      <c r="S99" s="639" t="s">
        <v>1668</v>
      </c>
      <c r="T99" s="160">
        <v>1</v>
      </c>
      <c r="U99" s="674"/>
      <c r="V99" s="674"/>
      <c r="W99" s="671"/>
      <c r="X99" s="672" t="s">
        <v>2505</v>
      </c>
      <c r="Y99" s="673" t="s">
        <v>2506</v>
      </c>
      <c r="Z99" s="674"/>
      <c r="AA99" s="674"/>
      <c r="AB99" s="671"/>
      <c r="AC99" s="672" t="s">
        <v>2507</v>
      </c>
      <c r="AD99" s="673" t="s">
        <v>2476</v>
      </c>
      <c r="AE99" s="670">
        <v>4124</v>
      </c>
      <c r="AF99" s="674">
        <f>+AE99+73</f>
        <v>4197</v>
      </c>
      <c r="AG99" s="681">
        <f t="shared" si="83"/>
        <v>0.98260662377888963</v>
      </c>
      <c r="AH99" s="672" t="s">
        <v>2508</v>
      </c>
      <c r="AI99" s="704" t="s">
        <v>2509</v>
      </c>
      <c r="AJ99" s="675"/>
      <c r="AK99" s="675"/>
      <c r="AL99" s="676"/>
      <c r="AM99" s="692" t="s">
        <v>3969</v>
      </c>
      <c r="AN99" s="677" t="s">
        <v>3963</v>
      </c>
      <c r="AO99" s="678"/>
      <c r="AP99" s="675"/>
      <c r="AQ99" s="676"/>
      <c r="AR99" s="704" t="s">
        <v>3970</v>
      </c>
      <c r="AS99" s="677" t="s">
        <v>3911</v>
      </c>
      <c r="AT99" s="679">
        <v>0</v>
      </c>
      <c r="AU99" s="679">
        <v>4130</v>
      </c>
      <c r="AV99" s="671">
        <f t="shared" si="76"/>
        <v>0</v>
      </c>
      <c r="AW99" s="672" t="s">
        <v>3971</v>
      </c>
      <c r="AX99" s="682" t="s">
        <v>3972</v>
      </c>
      <c r="AY99" s="648"/>
      <c r="AZ99" s="683"/>
      <c r="BA99" s="684"/>
      <c r="BB99" s="686"/>
      <c r="BC99" s="649"/>
      <c r="BD99" s="683"/>
      <c r="BE99" s="683"/>
      <c r="BF99" s="684"/>
      <c r="BG99" s="686"/>
      <c r="BH99" s="686"/>
      <c r="BI99" s="648"/>
      <c r="BJ99" s="648"/>
      <c r="BK99" s="160"/>
      <c r="BL99" s="699"/>
      <c r="BM99" s="649"/>
      <c r="BN99" s="683"/>
      <c r="BO99" s="683"/>
      <c r="BP99" s="684"/>
      <c r="BQ99" s="699"/>
      <c r="BR99" s="649"/>
      <c r="BS99" s="683"/>
      <c r="BT99" s="683"/>
      <c r="BU99" s="684"/>
      <c r="BV99" s="686"/>
      <c r="BW99" s="686"/>
      <c r="BX99" s="648"/>
      <c r="BY99" s="648"/>
      <c r="BZ99" s="160"/>
      <c r="CA99" s="649"/>
      <c r="CB99" s="694"/>
      <c r="CC99" s="695"/>
      <c r="CD99" s="638"/>
      <c r="CE99" s="263">
        <f>(+U99+Z99+AJ99+AO99+AT99+AY99+BD99+BI99+BN99+BS99+BX99)/3</f>
        <v>0</v>
      </c>
      <c r="CF99" s="263">
        <f>(+V99+AA99+AK99+AP99+AU99+AZ99+BE99+BJ99+BO99+BT99+BY99)/2</f>
        <v>2065</v>
      </c>
      <c r="CG99" s="197">
        <f t="shared" si="77"/>
        <v>0</v>
      </c>
      <c r="CH99" s="197">
        <f t="shared" si="78"/>
        <v>0</v>
      </c>
      <c r="CI99" s="197">
        <f t="shared" si="79"/>
        <v>1</v>
      </c>
      <c r="CJ99" s="197">
        <f t="shared" si="80"/>
        <v>0</v>
      </c>
      <c r="CK99" s="657"/>
    </row>
    <row r="100" spans="1:89" customFormat="1" ht="218.25" customHeight="1" x14ac:dyDescent="0.25">
      <c r="A100" s="638"/>
      <c r="B100" s="639" t="s">
        <v>221</v>
      </c>
      <c r="C100" s="639" t="s">
        <v>204</v>
      </c>
      <c r="D100" s="639" t="s">
        <v>1722</v>
      </c>
      <c r="E100" s="639" t="s">
        <v>2510</v>
      </c>
      <c r="F100" s="669" t="s">
        <v>3902</v>
      </c>
      <c r="G100" s="640" t="s">
        <v>2511</v>
      </c>
      <c r="H100" s="640" t="s">
        <v>2512</v>
      </c>
      <c r="I100" s="640" t="s">
        <v>2513</v>
      </c>
      <c r="J100" s="644" t="s">
        <v>1710</v>
      </c>
      <c r="K100" s="707" t="s">
        <v>3973</v>
      </c>
      <c r="L100" s="640" t="s">
        <v>2514</v>
      </c>
      <c r="M100" s="640" t="s">
        <v>2515</v>
      </c>
      <c r="N100" s="639" t="s">
        <v>1668</v>
      </c>
      <c r="O100" s="640" t="s">
        <v>3974</v>
      </c>
      <c r="P100" s="644" t="s">
        <v>1713</v>
      </c>
      <c r="Q100" s="639" t="s">
        <v>3975</v>
      </c>
      <c r="R100" s="160">
        <v>0.95</v>
      </c>
      <c r="S100" s="639" t="s">
        <v>1668</v>
      </c>
      <c r="T100" s="160">
        <v>1</v>
      </c>
      <c r="U100" s="675"/>
      <c r="V100" s="675"/>
      <c r="W100" s="676"/>
      <c r="X100" s="672" t="s">
        <v>2516</v>
      </c>
      <c r="Y100" s="673" t="s">
        <v>2474</v>
      </c>
      <c r="Z100" s="675"/>
      <c r="AA100" s="675"/>
      <c r="AB100" s="676"/>
      <c r="AC100" s="672" t="s">
        <v>2517</v>
      </c>
      <c r="AD100" s="673" t="s">
        <v>2497</v>
      </c>
      <c r="AE100" s="678"/>
      <c r="AF100" s="675"/>
      <c r="AG100" s="676"/>
      <c r="AH100" s="672" t="s">
        <v>3976</v>
      </c>
      <c r="AI100" s="704" t="s">
        <v>2518</v>
      </c>
      <c r="AJ100" s="675"/>
      <c r="AK100" s="675"/>
      <c r="AL100" s="676"/>
      <c r="AM100" s="692" t="s">
        <v>3977</v>
      </c>
      <c r="AN100" s="677" t="s">
        <v>3978</v>
      </c>
      <c r="AO100" s="678" t="s">
        <v>1604</v>
      </c>
      <c r="AP100" s="675"/>
      <c r="AQ100" s="676"/>
      <c r="AR100" s="704" t="s">
        <v>3979</v>
      </c>
      <c r="AS100" s="677" t="s">
        <v>3911</v>
      </c>
      <c r="AT100" s="680">
        <v>14</v>
      </c>
      <c r="AU100" s="680">
        <v>20</v>
      </c>
      <c r="AV100" s="671">
        <f t="shared" si="76"/>
        <v>0.7</v>
      </c>
      <c r="AW100" s="677" t="s">
        <v>3980</v>
      </c>
      <c r="AX100" s="682" t="s">
        <v>3981</v>
      </c>
      <c r="AY100" s="648"/>
      <c r="AZ100" s="683"/>
      <c r="BA100" s="684"/>
      <c r="BB100" s="686"/>
      <c r="BC100" s="649"/>
      <c r="BD100" s="683"/>
      <c r="BE100" s="683"/>
      <c r="BF100" s="684"/>
      <c r="BG100" s="686"/>
      <c r="BH100" s="686"/>
      <c r="BI100" s="648"/>
      <c r="BJ100" s="648"/>
      <c r="BK100" s="160"/>
      <c r="BL100" s="699"/>
      <c r="BM100" s="649"/>
      <c r="BN100" s="683"/>
      <c r="BO100" s="683"/>
      <c r="BP100" s="684"/>
      <c r="BQ100" s="699"/>
      <c r="BR100" s="649"/>
      <c r="BS100" s="683"/>
      <c r="BT100" s="683"/>
      <c r="BU100" s="684"/>
      <c r="BV100" s="686"/>
      <c r="BW100" s="686"/>
      <c r="BX100" s="648"/>
      <c r="BY100" s="648"/>
      <c r="BZ100" s="160"/>
      <c r="CA100" s="649"/>
      <c r="CB100" s="694"/>
      <c r="CC100" s="695"/>
      <c r="CD100" s="638"/>
      <c r="CE100" s="263">
        <f>AT100+AY100+BD100+BI100+BN100+BS100+BX100</f>
        <v>14</v>
      </c>
      <c r="CF100" s="263">
        <f t="shared" ref="CF100" si="85">+V100+AA100+AF100+AK100+AP100+AU100+AZ100+BE100+BJ100+BO100+BT100+BY100</f>
        <v>20</v>
      </c>
      <c r="CG100" s="197">
        <f t="shared" si="77"/>
        <v>0.7</v>
      </c>
      <c r="CH100" s="197">
        <f t="shared" si="78"/>
        <v>0.7</v>
      </c>
      <c r="CI100" s="197">
        <f t="shared" si="79"/>
        <v>1</v>
      </c>
      <c r="CJ100" s="197">
        <f t="shared" si="80"/>
        <v>0.7</v>
      </c>
      <c r="CK100" s="657"/>
    </row>
    <row r="101" spans="1:89" s="40" customFormat="1" ht="204" x14ac:dyDescent="0.25">
      <c r="B101" s="300" t="s">
        <v>221</v>
      </c>
      <c r="C101" s="301" t="s">
        <v>213</v>
      </c>
      <c r="D101" s="302" t="s">
        <v>1751</v>
      </c>
      <c r="E101" s="303" t="s">
        <v>2519</v>
      </c>
      <c r="F101" s="304" t="s">
        <v>1705</v>
      </c>
      <c r="G101" s="302" t="s">
        <v>2520</v>
      </c>
      <c r="H101" s="302" t="s">
        <v>2521</v>
      </c>
      <c r="I101" s="305" t="s">
        <v>2522</v>
      </c>
      <c r="J101" s="306" t="s">
        <v>1710</v>
      </c>
      <c r="K101" s="305" t="s">
        <v>2523</v>
      </c>
      <c r="L101" s="305" t="s">
        <v>2524</v>
      </c>
      <c r="M101" s="305" t="s">
        <v>2525</v>
      </c>
      <c r="N101" s="303" t="s">
        <v>1668</v>
      </c>
      <c r="O101" s="302" t="s">
        <v>2526</v>
      </c>
      <c r="P101" s="307" t="s">
        <v>439</v>
      </c>
      <c r="Q101" s="308" t="s">
        <v>30</v>
      </c>
      <c r="R101" s="309">
        <v>1</v>
      </c>
      <c r="S101" s="310" t="s">
        <v>1668</v>
      </c>
      <c r="T101" s="309">
        <v>1</v>
      </c>
      <c r="U101" s="311"/>
      <c r="V101" s="311"/>
      <c r="W101" s="312"/>
      <c r="X101" s="272" t="s">
        <v>2527</v>
      </c>
      <c r="Y101" s="299" t="s">
        <v>2528</v>
      </c>
      <c r="Z101" s="311"/>
      <c r="AA101" s="311"/>
      <c r="AB101" s="312"/>
      <c r="AC101" s="272" t="s">
        <v>2529</v>
      </c>
      <c r="AD101" s="272" t="s">
        <v>2151</v>
      </c>
      <c r="AE101" s="191">
        <v>1301</v>
      </c>
      <c r="AF101" s="191">
        <v>1500</v>
      </c>
      <c r="AG101" s="189">
        <f>AE101/AF101</f>
        <v>0.86733333333333329</v>
      </c>
      <c r="AH101" s="272" t="s">
        <v>2530</v>
      </c>
      <c r="AI101" s="299" t="s">
        <v>2531</v>
      </c>
      <c r="AJ101" s="311"/>
      <c r="AK101" s="311"/>
      <c r="AL101" s="312"/>
      <c r="AM101" s="272" t="s">
        <v>3982</v>
      </c>
      <c r="AN101" s="299" t="s">
        <v>3983</v>
      </c>
      <c r="AO101" s="191"/>
      <c r="AP101" s="191"/>
      <c r="AQ101" s="192"/>
      <c r="AR101" s="272" t="s">
        <v>3984</v>
      </c>
      <c r="AS101" s="299" t="s">
        <v>3985</v>
      </c>
      <c r="AT101" s="191">
        <v>1998</v>
      </c>
      <c r="AU101" s="191">
        <v>1500</v>
      </c>
      <c r="AV101" s="192">
        <f>AT101/AU101</f>
        <v>1.3320000000000001</v>
      </c>
      <c r="AW101" s="272" t="s">
        <v>3986</v>
      </c>
      <c r="AX101" s="299" t="s">
        <v>3987</v>
      </c>
      <c r="AY101" s="313"/>
      <c r="AZ101" s="311"/>
      <c r="BA101" s="312"/>
      <c r="BB101" s="272"/>
      <c r="BC101" s="272"/>
      <c r="BD101" s="311"/>
      <c r="BE101" s="311"/>
      <c r="BF101" s="312"/>
      <c r="BG101" s="272"/>
      <c r="BH101" s="272"/>
      <c r="BI101" s="314"/>
      <c r="BJ101" s="315"/>
      <c r="BK101" s="316"/>
      <c r="BL101" s="317"/>
      <c r="BM101" s="272"/>
      <c r="BN101" s="191"/>
      <c r="BO101" s="191"/>
      <c r="BP101" s="318"/>
      <c r="BQ101" s="305"/>
      <c r="BR101" s="272"/>
      <c r="BS101" s="313"/>
      <c r="BT101" s="311"/>
      <c r="BU101" s="312"/>
      <c r="BV101" s="305"/>
      <c r="BW101" s="272"/>
      <c r="BX101" s="179"/>
      <c r="BY101" s="179"/>
      <c r="BZ101" s="189"/>
      <c r="CA101" s="193"/>
      <c r="CB101" s="193"/>
      <c r="CC101" s="164"/>
      <c r="CE101" s="172">
        <v>1998</v>
      </c>
      <c r="CF101" s="172">
        <v>1500</v>
      </c>
      <c r="CG101" s="197">
        <f>+CE101/CF101</f>
        <v>1.3320000000000001</v>
      </c>
      <c r="CH101" s="197">
        <f>+CG101</f>
        <v>1.3320000000000001</v>
      </c>
      <c r="CI101" s="197">
        <f>+T101</f>
        <v>1</v>
      </c>
      <c r="CJ101" s="197">
        <f>+CH101/CI101</f>
        <v>1.3320000000000001</v>
      </c>
      <c r="CK101" s="172"/>
    </row>
    <row r="102" spans="1:89" s="40" customFormat="1" ht="216" x14ac:dyDescent="0.25">
      <c r="B102" s="300" t="s">
        <v>221</v>
      </c>
      <c r="C102" s="319" t="s">
        <v>213</v>
      </c>
      <c r="D102" s="320" t="s">
        <v>1751</v>
      </c>
      <c r="E102" s="310" t="s">
        <v>2532</v>
      </c>
      <c r="F102" s="321" t="s">
        <v>2533</v>
      </c>
      <c r="G102" s="320" t="s">
        <v>2534</v>
      </c>
      <c r="H102" s="320" t="s">
        <v>2535</v>
      </c>
      <c r="I102" s="322" t="s">
        <v>2536</v>
      </c>
      <c r="J102" s="307" t="s">
        <v>1710</v>
      </c>
      <c r="K102" s="320" t="s">
        <v>2537</v>
      </c>
      <c r="L102" s="320" t="s">
        <v>2538</v>
      </c>
      <c r="M102" s="320" t="s">
        <v>2539</v>
      </c>
      <c r="N102" s="310" t="s">
        <v>1668</v>
      </c>
      <c r="O102" s="320" t="s">
        <v>2540</v>
      </c>
      <c r="P102" s="307" t="s">
        <v>1713</v>
      </c>
      <c r="Q102" s="308" t="s">
        <v>30</v>
      </c>
      <c r="R102" s="309">
        <v>0.55000000000000004</v>
      </c>
      <c r="S102" s="310" t="s">
        <v>1668</v>
      </c>
      <c r="T102" s="309">
        <v>0.85</v>
      </c>
      <c r="U102" s="311"/>
      <c r="V102" s="311"/>
      <c r="W102" s="312"/>
      <c r="X102" s="198" t="s">
        <v>2541</v>
      </c>
      <c r="Y102" s="299" t="s">
        <v>2542</v>
      </c>
      <c r="Z102" s="311"/>
      <c r="AA102" s="311"/>
      <c r="AB102" s="312"/>
      <c r="AC102" s="272" t="s">
        <v>3988</v>
      </c>
      <c r="AD102" s="272" t="s">
        <v>2151</v>
      </c>
      <c r="AE102" s="191"/>
      <c r="AF102" s="323"/>
      <c r="AG102" s="324"/>
      <c r="AH102" s="325" t="s">
        <v>2543</v>
      </c>
      <c r="AI102" s="299" t="s">
        <v>2531</v>
      </c>
      <c r="AJ102" s="311"/>
      <c r="AK102" s="311"/>
      <c r="AL102" s="312"/>
      <c r="AM102" s="326" t="s">
        <v>3989</v>
      </c>
      <c r="AN102" s="299" t="s">
        <v>3983</v>
      </c>
      <c r="AO102" s="313"/>
      <c r="AP102" s="311"/>
      <c r="AQ102" s="312"/>
      <c r="AR102" s="326" t="s">
        <v>3990</v>
      </c>
      <c r="AS102" s="272" t="s">
        <v>3991</v>
      </c>
      <c r="AT102" s="191">
        <v>107</v>
      </c>
      <c r="AU102" s="191">
        <v>107</v>
      </c>
      <c r="AV102" s="192">
        <v>1</v>
      </c>
      <c r="AW102" s="272" t="s">
        <v>3992</v>
      </c>
      <c r="AX102" s="272" t="s">
        <v>3993</v>
      </c>
      <c r="AY102" s="313"/>
      <c r="AZ102" s="311"/>
      <c r="BA102" s="312"/>
      <c r="BB102" s="272"/>
      <c r="BC102" s="272"/>
      <c r="BD102" s="327"/>
      <c r="BE102" s="311"/>
      <c r="BF102" s="312"/>
      <c r="BG102" s="272"/>
      <c r="BH102" s="272"/>
      <c r="BI102" s="328"/>
      <c r="BJ102" s="328"/>
      <c r="BK102" s="329"/>
      <c r="BL102" s="305"/>
      <c r="BM102" s="272"/>
      <c r="BN102" s="191"/>
      <c r="BO102" s="191"/>
      <c r="BP102" s="318"/>
      <c r="BQ102" s="305"/>
      <c r="BR102" s="272"/>
      <c r="BS102" s="313"/>
      <c r="BT102" s="311"/>
      <c r="BU102" s="312"/>
      <c r="BV102" s="305"/>
      <c r="BW102" s="272"/>
      <c r="BX102" s="179"/>
      <c r="BY102" s="179"/>
      <c r="BZ102" s="189"/>
      <c r="CA102" s="193"/>
      <c r="CB102" s="193"/>
      <c r="CC102" s="164"/>
      <c r="CE102" s="170">
        <f t="shared" ref="CE102:CF102" si="86">+U102+Z102+AE102+AJ102+AO102+AT102+AY102+BD102+BI102+BN102+BS102+BX102</f>
        <v>107</v>
      </c>
      <c r="CF102" s="170">
        <f t="shared" si="86"/>
        <v>107</v>
      </c>
      <c r="CG102" s="171">
        <f>+CE102/CF102</f>
        <v>1</v>
      </c>
      <c r="CH102" s="171">
        <f>+CG102</f>
        <v>1</v>
      </c>
      <c r="CI102" s="171">
        <f>+T102</f>
        <v>0.85</v>
      </c>
      <c r="CJ102" s="171">
        <f>+CH102/CI102</f>
        <v>1.1764705882352942</v>
      </c>
      <c r="CK102" s="274"/>
    </row>
    <row r="103" spans="1:89" s="40" customFormat="1" ht="409.5" x14ac:dyDescent="0.25">
      <c r="B103" s="300" t="s">
        <v>221</v>
      </c>
      <c r="C103" s="301" t="s">
        <v>213</v>
      </c>
      <c r="D103" s="302" t="s">
        <v>1751</v>
      </c>
      <c r="E103" s="303" t="s">
        <v>2544</v>
      </c>
      <c r="F103" s="304" t="s">
        <v>1705</v>
      </c>
      <c r="G103" s="302" t="s">
        <v>2545</v>
      </c>
      <c r="H103" s="302" t="s">
        <v>2546</v>
      </c>
      <c r="I103" s="305" t="s">
        <v>2547</v>
      </c>
      <c r="J103" s="306" t="s">
        <v>1710</v>
      </c>
      <c r="K103" s="305" t="s">
        <v>2548</v>
      </c>
      <c r="L103" s="305" t="s">
        <v>2549</v>
      </c>
      <c r="M103" s="305" t="s">
        <v>2550</v>
      </c>
      <c r="N103" s="303" t="s">
        <v>2551</v>
      </c>
      <c r="O103" s="302" t="s">
        <v>2552</v>
      </c>
      <c r="P103" s="307" t="s">
        <v>439</v>
      </c>
      <c r="Q103" s="308" t="s">
        <v>30</v>
      </c>
      <c r="R103" s="309" t="s">
        <v>1732</v>
      </c>
      <c r="S103" s="309" t="s">
        <v>1732</v>
      </c>
      <c r="T103" s="309">
        <v>0.6</v>
      </c>
      <c r="U103" s="311"/>
      <c r="V103" s="311"/>
      <c r="X103" s="180" t="s">
        <v>2553</v>
      </c>
      <c r="Y103" s="299" t="s">
        <v>2542</v>
      </c>
      <c r="Z103" s="311"/>
      <c r="AA103" s="311"/>
      <c r="AC103" s="245" t="s">
        <v>3994</v>
      </c>
      <c r="AD103" s="272" t="s">
        <v>2151</v>
      </c>
      <c r="AE103" s="244">
        <v>229</v>
      </c>
      <c r="AF103" s="191">
        <v>229</v>
      </c>
      <c r="AG103" s="189">
        <f t="shared" ref="AG103:AG104" si="87">AE103/AF103</f>
        <v>1</v>
      </c>
      <c r="AH103" s="245" t="s">
        <v>2554</v>
      </c>
      <c r="AI103" s="299" t="s">
        <v>2531</v>
      </c>
      <c r="AJ103" s="311"/>
      <c r="AK103" s="311"/>
      <c r="AL103" s="312"/>
      <c r="AM103" s="198" t="s">
        <v>3995</v>
      </c>
      <c r="AN103" s="299" t="s">
        <v>3983</v>
      </c>
      <c r="AO103" s="313"/>
      <c r="AP103" s="311"/>
      <c r="AQ103" s="312"/>
      <c r="AR103" s="198" t="s">
        <v>3996</v>
      </c>
      <c r="AS103" s="299" t="s">
        <v>3997</v>
      </c>
      <c r="AT103" s="191">
        <v>250</v>
      </c>
      <c r="AU103" s="191">
        <v>250</v>
      </c>
      <c r="AV103" s="192">
        <v>1</v>
      </c>
      <c r="AW103" s="708" t="s">
        <v>3998</v>
      </c>
      <c r="AX103" s="272" t="s">
        <v>3999</v>
      </c>
      <c r="AY103" s="313"/>
      <c r="AZ103" s="311"/>
      <c r="BA103" s="312"/>
      <c r="BB103" s="272"/>
      <c r="BC103" s="272"/>
      <c r="BD103" s="311"/>
      <c r="BE103" s="311"/>
      <c r="BF103" s="312"/>
      <c r="BG103" s="272"/>
      <c r="BH103" s="272"/>
      <c r="BI103" s="191"/>
      <c r="BJ103" s="191"/>
      <c r="BK103" s="318"/>
      <c r="BL103" s="305"/>
      <c r="BM103" s="194"/>
      <c r="BN103" s="191"/>
      <c r="BO103" s="191"/>
      <c r="BP103" s="318"/>
      <c r="BQ103" s="305"/>
      <c r="BR103" s="272"/>
      <c r="BS103" s="313"/>
      <c r="BT103" s="311"/>
      <c r="BU103" s="312"/>
      <c r="BV103" s="305"/>
      <c r="BW103" s="272"/>
      <c r="BX103" s="179"/>
      <c r="BY103" s="179"/>
      <c r="BZ103" s="189"/>
      <c r="CA103" s="193"/>
      <c r="CB103" s="193"/>
      <c r="CC103" s="164"/>
      <c r="CE103" s="172">
        <v>250</v>
      </c>
      <c r="CF103" s="172">
        <v>250</v>
      </c>
      <c r="CG103" s="197">
        <f>+CE103/CF103</f>
        <v>1</v>
      </c>
      <c r="CH103" s="197">
        <f>+CG103</f>
        <v>1</v>
      </c>
      <c r="CI103" s="197">
        <f>+T103</f>
        <v>0.6</v>
      </c>
      <c r="CJ103" s="197">
        <f>+CH103/CI103</f>
        <v>1.6666666666666667</v>
      </c>
      <c r="CK103" s="172"/>
    </row>
    <row r="104" spans="1:89" s="40" customFormat="1" ht="409.5" customHeight="1" x14ac:dyDescent="0.25">
      <c r="B104" s="330" t="s">
        <v>221</v>
      </c>
      <c r="C104" s="326" t="s">
        <v>213</v>
      </c>
      <c r="D104" s="301" t="s">
        <v>2555</v>
      </c>
      <c r="E104" s="331" t="s">
        <v>2556</v>
      </c>
      <c r="F104" s="304" t="s">
        <v>1705</v>
      </c>
      <c r="G104" s="332" t="s">
        <v>2557</v>
      </c>
      <c r="H104" s="332" t="s">
        <v>2558</v>
      </c>
      <c r="I104" s="320" t="s">
        <v>2559</v>
      </c>
      <c r="J104" s="307" t="s">
        <v>1710</v>
      </c>
      <c r="K104" s="320" t="s">
        <v>2560</v>
      </c>
      <c r="L104" s="320" t="s">
        <v>2561</v>
      </c>
      <c r="M104" s="320" t="s">
        <v>2562</v>
      </c>
      <c r="N104" s="331" t="s">
        <v>2551</v>
      </c>
      <c r="O104" s="332" t="s">
        <v>2563</v>
      </c>
      <c r="P104" s="307" t="s">
        <v>439</v>
      </c>
      <c r="Q104" s="308" t="s">
        <v>30</v>
      </c>
      <c r="R104" s="309" t="s">
        <v>1732</v>
      </c>
      <c r="S104" s="309" t="s">
        <v>1732</v>
      </c>
      <c r="T104" s="309">
        <v>1</v>
      </c>
      <c r="U104" s="203"/>
      <c r="V104" s="203"/>
      <c r="W104" s="204"/>
      <c r="X104" s="180" t="s">
        <v>2564</v>
      </c>
      <c r="Y104" s="299" t="s">
        <v>2542</v>
      </c>
      <c r="Z104" s="203"/>
      <c r="AA104" s="203"/>
      <c r="AB104" s="204"/>
      <c r="AC104" s="333" t="s">
        <v>2565</v>
      </c>
      <c r="AD104" s="272" t="s">
        <v>2151</v>
      </c>
      <c r="AE104" s="178">
        <v>2158</v>
      </c>
      <c r="AF104" s="179">
        <v>2400</v>
      </c>
      <c r="AG104" s="189">
        <f t="shared" si="87"/>
        <v>0.89916666666666667</v>
      </c>
      <c r="AH104" s="180" t="s">
        <v>2566</v>
      </c>
      <c r="AI104" s="299" t="s">
        <v>2531</v>
      </c>
      <c r="AJ104" s="203"/>
      <c r="AK104" s="203"/>
      <c r="AL104" s="204"/>
      <c r="AM104" s="193" t="s">
        <v>4000</v>
      </c>
      <c r="AN104" s="299" t="s">
        <v>3983</v>
      </c>
      <c r="AO104" s="265"/>
      <c r="AP104" s="203"/>
      <c r="AQ104" s="204"/>
      <c r="AR104" s="198" t="s">
        <v>4001</v>
      </c>
      <c r="AS104" s="272" t="s">
        <v>3991</v>
      </c>
      <c r="AT104" s="191">
        <v>3354</v>
      </c>
      <c r="AU104" s="191">
        <v>2400</v>
      </c>
      <c r="AV104" s="192">
        <f>AT104/AU104</f>
        <v>1.3975</v>
      </c>
      <c r="AW104" s="709" t="s">
        <v>4002</v>
      </c>
      <c r="AX104" s="272" t="s">
        <v>4003</v>
      </c>
      <c r="AY104" s="265"/>
      <c r="AZ104" s="203"/>
      <c r="BA104" s="204"/>
      <c r="BB104" s="272"/>
      <c r="BC104" s="272"/>
      <c r="BD104" s="203"/>
      <c r="BE104" s="203"/>
      <c r="BF104" s="204"/>
      <c r="BG104" s="272"/>
      <c r="BH104" s="272"/>
      <c r="BI104" s="179"/>
      <c r="BJ104" s="179"/>
      <c r="BK104" s="318"/>
      <c r="BL104" s="320"/>
      <c r="BM104" s="194"/>
      <c r="BN104" s="179"/>
      <c r="BO104" s="179"/>
      <c r="BP104" s="318"/>
      <c r="BQ104" s="320"/>
      <c r="BR104" s="272"/>
      <c r="BS104" s="265"/>
      <c r="BT104" s="203"/>
      <c r="BU104" s="204"/>
      <c r="BV104" s="320"/>
      <c r="BW104" s="272"/>
      <c r="BX104" s="179"/>
      <c r="BY104" s="179"/>
      <c r="BZ104" s="189"/>
      <c r="CA104" s="193"/>
      <c r="CB104" s="193"/>
      <c r="CC104" s="164"/>
      <c r="CE104" s="172">
        <v>3354</v>
      </c>
      <c r="CF104" s="172">
        <v>2400</v>
      </c>
      <c r="CG104" s="197">
        <f>+CE104/CF104</f>
        <v>1.3975</v>
      </c>
      <c r="CH104" s="197">
        <f>+CG104</f>
        <v>1.3975</v>
      </c>
      <c r="CI104" s="197">
        <f>+T104</f>
        <v>1</v>
      </c>
      <c r="CJ104" s="197">
        <f>+CH104/CI104</f>
        <v>1.3975</v>
      </c>
      <c r="CK104" s="172"/>
    </row>
    <row r="105" spans="1:89" s="40" customFormat="1" ht="254.25" customHeight="1" x14ac:dyDescent="0.25">
      <c r="B105" s="153" t="s">
        <v>2567</v>
      </c>
      <c r="C105" s="153" t="s">
        <v>1658</v>
      </c>
      <c r="D105" s="153" t="s">
        <v>65</v>
      </c>
      <c r="E105" s="157" t="s">
        <v>2568</v>
      </c>
      <c r="F105" s="285" t="s">
        <v>2569</v>
      </c>
      <c r="G105" s="158" t="s">
        <v>2570</v>
      </c>
      <c r="H105" s="158" t="s">
        <v>2571</v>
      </c>
      <c r="I105" s="158" t="s">
        <v>2572</v>
      </c>
      <c r="J105" s="157" t="s">
        <v>1664</v>
      </c>
      <c r="K105" s="174" t="s">
        <v>2573</v>
      </c>
      <c r="L105" s="158" t="s">
        <v>2574</v>
      </c>
      <c r="M105" s="158" t="s">
        <v>2575</v>
      </c>
      <c r="N105" s="153" t="s">
        <v>1668</v>
      </c>
      <c r="O105" s="158" t="s">
        <v>2574</v>
      </c>
      <c r="P105" s="334" t="s">
        <v>439</v>
      </c>
      <c r="Q105" s="188" t="s">
        <v>30</v>
      </c>
      <c r="R105" s="159">
        <v>0.96</v>
      </c>
      <c r="S105" s="153" t="s">
        <v>1668</v>
      </c>
      <c r="T105" s="159">
        <v>0.98</v>
      </c>
      <c r="U105" s="179"/>
      <c r="V105" s="179"/>
      <c r="W105" s="189"/>
      <c r="X105" s="257" t="s">
        <v>2576</v>
      </c>
      <c r="Y105" s="186" t="s">
        <v>2577</v>
      </c>
      <c r="Z105" s="179"/>
      <c r="AA105" s="179"/>
      <c r="AB105" s="189"/>
      <c r="AC105" s="253" t="s">
        <v>2578</v>
      </c>
      <c r="AD105" s="186" t="s">
        <v>2577</v>
      </c>
      <c r="AE105" s="189">
        <v>0.82</v>
      </c>
      <c r="AF105" s="189">
        <v>0.96</v>
      </c>
      <c r="AG105" s="189">
        <f>+AE105/AF105</f>
        <v>0.85416666666666663</v>
      </c>
      <c r="AH105" s="257" t="s">
        <v>2579</v>
      </c>
      <c r="AI105" s="186" t="s">
        <v>2054</v>
      </c>
      <c r="AJ105" s="179"/>
      <c r="AK105" s="179"/>
      <c r="AL105" s="189"/>
      <c r="AM105" s="253" t="s">
        <v>4004</v>
      </c>
      <c r="AN105" s="186" t="s">
        <v>4005</v>
      </c>
      <c r="AO105" s="189"/>
      <c r="AP105" s="179"/>
      <c r="AQ105" s="189"/>
      <c r="AR105" s="257" t="s">
        <v>4006</v>
      </c>
      <c r="AS105" s="186" t="s">
        <v>3418</v>
      </c>
      <c r="AT105" s="192">
        <v>1.0900000000000001</v>
      </c>
      <c r="AU105" s="192">
        <v>1</v>
      </c>
      <c r="AV105" s="192">
        <f t="shared" ref="AV105" si="88">+AT105/AU105</f>
        <v>1.0900000000000001</v>
      </c>
      <c r="AW105" s="710" t="s">
        <v>4007</v>
      </c>
      <c r="AX105" s="186" t="s">
        <v>4008</v>
      </c>
      <c r="AY105" s="178"/>
      <c r="AZ105" s="179"/>
      <c r="BA105" s="189"/>
      <c r="BB105" s="215"/>
      <c r="BC105" s="186"/>
      <c r="BD105" s="179"/>
      <c r="BE105" s="179"/>
      <c r="BF105" s="189"/>
      <c r="BG105" s="189"/>
      <c r="BH105" s="193"/>
      <c r="BI105" s="231"/>
      <c r="BJ105" s="189"/>
      <c r="BK105" s="189"/>
      <c r="BL105" s="215"/>
      <c r="BM105" s="186"/>
      <c r="BN105" s="179"/>
      <c r="BO105" s="179"/>
      <c r="BP105" s="189"/>
      <c r="BQ105" s="189"/>
      <c r="BR105" s="193"/>
      <c r="BS105" s="178"/>
      <c r="BT105" s="179"/>
      <c r="BU105" s="189"/>
      <c r="BV105" s="189"/>
      <c r="BW105" s="193"/>
      <c r="BX105" s="189"/>
      <c r="BY105" s="189"/>
      <c r="BZ105" s="189"/>
      <c r="CA105" s="189"/>
      <c r="CB105" s="193"/>
      <c r="CC105" s="207"/>
      <c r="CE105" s="197">
        <v>1.0900000000000001</v>
      </c>
      <c r="CF105" s="197">
        <f>AVERAGE(AF105,AU105,BJ105,BY105)</f>
        <v>0.98</v>
      </c>
      <c r="CG105" s="197">
        <f>+CE105/CF105</f>
        <v>1.1122448979591837</v>
      </c>
      <c r="CH105" s="197">
        <v>1.0900000000000001</v>
      </c>
      <c r="CI105" s="197">
        <f>+T105</f>
        <v>0.98</v>
      </c>
      <c r="CJ105" s="197">
        <f>+CH105/CI105</f>
        <v>1.1122448979591837</v>
      </c>
      <c r="CK105" s="172"/>
    </row>
    <row r="106" spans="1:89" s="40" customFormat="1" ht="372" x14ac:dyDescent="0.25">
      <c r="B106" s="153" t="s">
        <v>230</v>
      </c>
      <c r="C106" s="153" t="s">
        <v>1658</v>
      </c>
      <c r="D106" s="158" t="s">
        <v>91</v>
      </c>
      <c r="E106" s="157" t="s">
        <v>2580</v>
      </c>
      <c r="F106" s="285" t="s">
        <v>1823</v>
      </c>
      <c r="G106" s="158" t="s">
        <v>2581</v>
      </c>
      <c r="H106" s="158" t="s">
        <v>2582</v>
      </c>
      <c r="I106" s="158" t="s">
        <v>2583</v>
      </c>
      <c r="J106" s="157" t="s">
        <v>1664</v>
      </c>
      <c r="K106" s="158" t="s">
        <v>2584</v>
      </c>
      <c r="L106" s="158" t="s">
        <v>2585</v>
      </c>
      <c r="M106" s="158" t="s">
        <v>2586</v>
      </c>
      <c r="N106" s="153" t="s">
        <v>1668</v>
      </c>
      <c r="O106" s="158" t="s">
        <v>2587</v>
      </c>
      <c r="P106" s="157" t="s">
        <v>439</v>
      </c>
      <c r="Q106" s="185" t="s">
        <v>30</v>
      </c>
      <c r="R106" s="335">
        <v>0.85</v>
      </c>
      <c r="S106" s="336" t="s">
        <v>1668</v>
      </c>
      <c r="T106" s="337">
        <v>0.85</v>
      </c>
      <c r="U106" s="179"/>
      <c r="V106" s="179"/>
      <c r="W106" s="189"/>
      <c r="X106" s="193" t="s">
        <v>4009</v>
      </c>
      <c r="Y106" s="186" t="s">
        <v>2588</v>
      </c>
      <c r="Z106" s="179"/>
      <c r="AA106" s="179"/>
      <c r="AB106" s="189"/>
      <c r="AC106" s="193" t="s">
        <v>4010</v>
      </c>
      <c r="AD106" s="186" t="s">
        <v>2588</v>
      </c>
      <c r="AE106" s="281">
        <v>9</v>
      </c>
      <c r="AF106" s="281">
        <v>9</v>
      </c>
      <c r="AG106" s="189">
        <f>AE106/AF106</f>
        <v>1</v>
      </c>
      <c r="AH106" s="193" t="s">
        <v>2589</v>
      </c>
      <c r="AI106" s="222" t="s">
        <v>2590</v>
      </c>
      <c r="AJ106" s="179"/>
      <c r="AK106" s="179"/>
      <c r="AL106" s="189"/>
      <c r="AM106" s="193" t="s">
        <v>4011</v>
      </c>
      <c r="AN106" s="222" t="s">
        <v>4012</v>
      </c>
      <c r="AO106" s="179"/>
      <c r="AP106" s="179"/>
      <c r="AQ106" s="189"/>
      <c r="AR106" s="193" t="s">
        <v>4013</v>
      </c>
      <c r="AS106" s="222" t="s">
        <v>4014</v>
      </c>
      <c r="AT106" s="281">
        <v>26</v>
      </c>
      <c r="AU106" s="281">
        <v>26</v>
      </c>
      <c r="AV106" s="189">
        <f>+AT106/AU106</f>
        <v>1</v>
      </c>
      <c r="AW106" s="193" t="s">
        <v>4015</v>
      </c>
      <c r="AX106" s="222" t="s">
        <v>4016</v>
      </c>
      <c r="AY106" s="179"/>
      <c r="AZ106" s="179"/>
      <c r="BA106" s="189"/>
      <c r="BB106" s="215"/>
      <c r="BC106" s="186"/>
      <c r="BD106" s="203"/>
      <c r="BE106" s="203"/>
      <c r="BF106" s="204"/>
      <c r="BG106" s="193"/>
      <c r="BH106" s="193"/>
      <c r="BI106" s="231"/>
      <c r="BJ106" s="189"/>
      <c r="BK106" s="189"/>
      <c r="BL106" s="193"/>
      <c r="BM106" s="186"/>
      <c r="BN106" s="203"/>
      <c r="BO106" s="203"/>
      <c r="BP106" s="204"/>
      <c r="BQ106" s="193"/>
      <c r="BR106" s="186"/>
      <c r="BS106" s="203"/>
      <c r="BT106" s="179"/>
      <c r="BU106" s="189"/>
      <c r="BV106" s="232"/>
      <c r="BW106" s="193"/>
      <c r="BX106" s="231"/>
      <c r="BY106" s="231"/>
      <c r="BZ106" s="189"/>
      <c r="CA106" s="193"/>
      <c r="CB106" s="186"/>
      <c r="CC106" s="193"/>
      <c r="CE106" s="263">
        <f>AE106+AT106+BI106+BX106</f>
        <v>35</v>
      </c>
      <c r="CF106" s="263">
        <f>AF106+AU106+BJ106+BY106</f>
        <v>35</v>
      </c>
      <c r="CG106" s="197">
        <f>CE106/CF106</f>
        <v>1</v>
      </c>
      <c r="CH106" s="197">
        <f>CG106</f>
        <v>1</v>
      </c>
      <c r="CI106" s="197">
        <f>T106</f>
        <v>0.85</v>
      </c>
      <c r="CJ106" s="197">
        <f>CH106/CI106</f>
        <v>1.1764705882352942</v>
      </c>
      <c r="CK106" s="172"/>
    </row>
    <row r="107" spans="1:89" s="40" customFormat="1" ht="12" x14ac:dyDescent="0.25">
      <c r="B107" s="153"/>
      <c r="C107" s="153"/>
      <c r="D107" s="158"/>
      <c r="E107" s="157"/>
      <c r="F107" s="285"/>
      <c r="G107" s="158"/>
      <c r="H107" s="154"/>
      <c r="I107" s="154"/>
      <c r="J107" s="155"/>
      <c r="K107" s="293"/>
      <c r="L107" s="154"/>
      <c r="M107" s="154"/>
      <c r="N107" s="153"/>
      <c r="O107" s="154"/>
      <c r="P107" s="157"/>
      <c r="Q107" s="294"/>
      <c r="R107" s="189"/>
      <c r="S107" s="294"/>
      <c r="T107" s="163"/>
      <c r="U107" s="179"/>
      <c r="V107" s="179"/>
      <c r="W107" s="189"/>
      <c r="X107" s="200"/>
      <c r="Y107" s="273"/>
      <c r="Z107" s="179"/>
      <c r="AA107" s="179"/>
      <c r="AB107" s="189"/>
      <c r="AC107" s="180"/>
      <c r="AD107" s="273"/>
      <c r="AE107" s="180"/>
      <c r="AF107" s="179"/>
      <c r="AG107" s="189"/>
      <c r="AH107" s="180"/>
      <c r="AI107" s="273"/>
      <c r="AJ107" s="179"/>
      <c r="AK107" s="179"/>
      <c r="AL107" s="189"/>
      <c r="AM107" s="180"/>
      <c r="AN107" s="273"/>
      <c r="AO107" s="179"/>
      <c r="AP107" s="179"/>
      <c r="AQ107" s="189"/>
      <c r="AR107" s="180"/>
      <c r="AS107" s="273"/>
      <c r="AT107" s="179"/>
      <c r="AU107" s="179"/>
      <c r="AV107" s="189"/>
      <c r="AW107" s="180"/>
      <c r="AX107" s="273"/>
      <c r="AY107" s="178"/>
      <c r="AZ107" s="179"/>
      <c r="BA107" s="189"/>
      <c r="BB107" s="180"/>
      <c r="BC107" s="273"/>
      <c r="BD107" s="179"/>
      <c r="BE107" s="179"/>
      <c r="BF107" s="189"/>
      <c r="BG107" s="180"/>
      <c r="BH107" s="273"/>
      <c r="BI107" s="178"/>
      <c r="BJ107" s="179"/>
      <c r="BK107" s="189"/>
      <c r="BL107" s="181"/>
      <c r="BM107" s="273"/>
      <c r="BN107" s="179"/>
      <c r="BO107" s="179"/>
      <c r="BP107" s="189"/>
      <c r="BQ107" s="201"/>
      <c r="BR107" s="273"/>
      <c r="BS107" s="178"/>
      <c r="BT107" s="179"/>
      <c r="BU107" s="189"/>
      <c r="BV107" s="201"/>
      <c r="BW107" s="273"/>
      <c r="BX107" s="179"/>
      <c r="BY107" s="179"/>
      <c r="BZ107" s="189"/>
      <c r="CA107" s="201"/>
      <c r="CB107" s="193"/>
      <c r="CC107" s="201"/>
      <c r="CE107" s="172"/>
      <c r="CF107" s="172"/>
      <c r="CG107" s="197"/>
      <c r="CH107" s="197"/>
      <c r="CI107" s="197"/>
      <c r="CJ107" s="197"/>
      <c r="CK107" s="172"/>
    </row>
    <row r="108" spans="1:89" ht="15" customHeight="1" x14ac:dyDescent="0.25">
      <c r="E108" s="40"/>
      <c r="G108" s="41"/>
      <c r="R108" s="41"/>
      <c r="S108" s="40"/>
      <c r="W108" s="42"/>
      <c r="X108" s="712"/>
      <c r="Y108" s="40"/>
      <c r="AB108" s="42"/>
      <c r="AC108" s="42"/>
      <c r="AG108" s="42"/>
      <c r="AH108" s="42"/>
      <c r="AL108" s="42"/>
      <c r="AM108" s="42"/>
      <c r="AN108" s="40"/>
      <c r="AQ108" s="42"/>
      <c r="AR108" s="42"/>
      <c r="AV108" s="42"/>
      <c r="AW108" s="42"/>
      <c r="BA108" s="42"/>
      <c r="BB108" s="42"/>
      <c r="BF108" s="42"/>
      <c r="BG108" s="42"/>
      <c r="BK108" s="42"/>
      <c r="BL108" s="42"/>
      <c r="BP108" s="42"/>
      <c r="BQ108" s="42"/>
      <c r="BU108" s="42"/>
      <c r="BV108" s="42"/>
      <c r="BZ108" s="42"/>
      <c r="CA108" s="42"/>
      <c r="CE108" s="43"/>
      <c r="CF108" s="43"/>
      <c r="CG108" s="43"/>
    </row>
    <row r="109" spans="1:89" ht="0" hidden="1" customHeight="1" x14ac:dyDescent="0.2">
      <c r="CE109" s="141" t="s">
        <v>3378</v>
      </c>
      <c r="CF109" s="713">
        <f>+AG120</f>
        <v>0</v>
      </c>
      <c r="CG109" s="713">
        <f>+$CI$87</f>
        <v>0.98</v>
      </c>
    </row>
    <row r="126" spans="5:5" ht="0" hidden="1" customHeight="1" x14ac:dyDescent="0.25">
      <c r="E126" s="714">
        <f>+'Indicadores de Gestión'!CJ89</f>
        <v>0.49828178694158076</v>
      </c>
    </row>
  </sheetData>
  <sheetProtection formatCells="0" formatColumns="0" formatRows="0" sort="0" autoFilter="0" pivotTables="0"/>
  <autoFilter ref="A12:EI106" xr:uid="{00000000-0001-0000-0000-000000000000}"/>
  <dataConsolidate/>
  <mergeCells count="30">
    <mergeCell ref="B2:C5"/>
    <mergeCell ref="D2:BY5"/>
    <mergeCell ref="BZ2:CC2"/>
    <mergeCell ref="BZ3:CC3"/>
    <mergeCell ref="BZ4:CC4"/>
    <mergeCell ref="BZ5:CC5"/>
    <mergeCell ref="B7:C8"/>
    <mergeCell ref="E7:F7"/>
    <mergeCell ref="G7:G8"/>
    <mergeCell ref="E8:F8"/>
    <mergeCell ref="B10:T10"/>
    <mergeCell ref="CE10:CG11"/>
    <mergeCell ref="CH10:CK11"/>
    <mergeCell ref="B11:D11"/>
    <mergeCell ref="E11:I11"/>
    <mergeCell ref="J11:Q11"/>
    <mergeCell ref="R11:T11"/>
    <mergeCell ref="U11:Y11"/>
    <mergeCell ref="Z11:AD11"/>
    <mergeCell ref="AE11:AI11"/>
    <mergeCell ref="AJ11:AN11"/>
    <mergeCell ref="U10:CB10"/>
    <mergeCell ref="BS11:BW11"/>
    <mergeCell ref="BX11:CB11"/>
    <mergeCell ref="AO11:AS11"/>
    <mergeCell ref="AT11:AX11"/>
    <mergeCell ref="AY11:BC11"/>
    <mergeCell ref="BD11:BH11"/>
    <mergeCell ref="BI11:BM11"/>
    <mergeCell ref="BN11:BR11"/>
  </mergeCells>
  <conditionalFormatting sqref="E62">
    <cfRule type="containsText" dxfId="232" priority="9" operator="containsText" text="NO">
      <formula>NOT(ISERROR(SEARCH("NO",E62)))</formula>
    </cfRule>
    <cfRule type="containsText" dxfId="231" priority="10" operator="containsText" text="SI">
      <formula>NOT(ISERROR(SEARCH("SI",E62)))</formula>
    </cfRule>
  </conditionalFormatting>
  <conditionalFormatting sqref="E81:E82">
    <cfRule type="containsText" dxfId="230" priority="7" operator="containsText" text="NO">
      <formula>NOT(ISERROR(SEARCH("NO",E81)))</formula>
    </cfRule>
    <cfRule type="containsText" dxfId="229" priority="8" operator="containsText" text="SI">
      <formula>NOT(ISERROR(SEARCH("SI",E81)))</formula>
    </cfRule>
  </conditionalFormatting>
  <conditionalFormatting sqref="E80">
    <cfRule type="containsText" dxfId="228" priority="5" operator="containsText" text="NO">
      <formula>NOT(ISERROR(SEARCH("NO",E80)))</formula>
    </cfRule>
    <cfRule type="containsText" dxfId="227" priority="6" operator="containsText" text="SI">
      <formula>NOT(ISERROR(SEARCH("SI",E80)))</formula>
    </cfRule>
  </conditionalFormatting>
  <conditionalFormatting sqref="E93:E99">
    <cfRule type="containsText" dxfId="226" priority="3" operator="containsText" text="NO">
      <formula>NOT(ISERROR(SEARCH(("NO"),(E93))))</formula>
    </cfRule>
  </conditionalFormatting>
  <conditionalFormatting sqref="E93:E99">
    <cfRule type="containsText" dxfId="225" priority="4" operator="containsText" text="SI">
      <formula>NOT(ISERROR(SEARCH(("SI"),(E93))))</formula>
    </cfRule>
  </conditionalFormatting>
  <conditionalFormatting sqref="E105">
    <cfRule type="containsText" dxfId="224" priority="1" operator="containsText" text="NO">
      <formula>NOT(ISERROR(SEARCH("NO",E105)))</formula>
    </cfRule>
    <cfRule type="containsText" dxfId="223" priority="2" operator="containsText" text="SI">
      <formula>NOT(ISERROR(SEARCH("SI",E105)))</formula>
    </cfRule>
  </conditionalFormatting>
  <dataValidations count="46">
    <dataValidation type="textLength" allowBlank="1" showInputMessage="1" showErrorMessage="1" errorTitle="Entrada no válida" error="Escriba un texto  Maximo 100 Caracteres" promptTitle="Cualquier contenido Maximo 100 Caracteres" sqref="G56:G57" xr:uid="{7847807E-D5E0-4879-BBAA-98CF8B024FBA}">
      <formula1>0</formula1>
      <formula2>100</formula2>
    </dataValidation>
    <dataValidation type="textLength" allowBlank="1" showInputMessage="1" showErrorMessage="1" errorTitle="Entrada no válida" error="Escriba un texto  Maximo 500 Caracteres" promptTitle="Cualquier contenido Maximo 500 Caracteres" sqref="H56:I57" xr:uid="{7B55C944-E719-4D5B-B107-18B69999D08D}">
      <formula1>0</formula1>
      <formula2>500</formula2>
    </dataValidation>
    <dataValidation type="list" allowBlank="1" showInputMessage="1" showErrorMessage="1" errorTitle="Error" error="Seleccione un valor de la lista desplegable" sqref="Q22:Q24" xr:uid="{1D1FE534-7129-4B26-B4DF-1365308CC3A4}">
      <formula1>#REF!</formula1>
    </dataValidation>
    <dataValidation type="list" allowBlank="1" showErrorMessage="1" sqref="T97" xr:uid="{5B257054-4CB0-4E0B-B32F-1773D0ADED07}">
      <formula1>TipoMeta</formula1>
    </dataValidation>
    <dataValidation type="list" allowBlank="1" showInputMessage="1" showErrorMessage="1" sqref="B86:C86 B63:C63 P22:P24" xr:uid="{3F4F407D-2A0C-45DD-B9D9-E6345F0C8C29}">
      <formula1>#REF!</formula1>
    </dataValidation>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12" xr:uid="{3BF8DC07-50D7-43E9-86CA-0B45F290B702}"/>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12" xr:uid="{156851D7-63BE-4C50-909E-4B732544334F}"/>
    <dataValidation allowBlank="1" showInputMessage="1" showErrorMessage="1" prompt="Registre las observaciones o recomendaciones de la revisión del seguimiento reportado por el proceso. Se diligencia por parte del equipo del Sistema de Gestión al recibir el reporte del seguimiento." sqref="CB12 BW12 BR12 BM12 BH12 BC12 AX12 AS12 AN12 AI12 AD12 Y12" xr:uid="{7101CBEC-AE8F-4A06-829D-BD1EF01BF658}"/>
    <dataValidation allowBlank="1" showInputMessage="1" showErrorMessage="1" prompt="Es el producto de dividir el resultado del indicador para la vigencia (columna BV) entre la meta anual del indicador para la vigencia (columna BW)." sqref="CJ12" xr:uid="{3C4B73F6-121B-41EB-9597-F39A53C2ECB5}"/>
    <dataValidation allowBlank="1" showInputMessage="1" showErrorMessage="1" prompt="Registrar la meta anual formulada para el indicador, es decir, el valor de la columna S." sqref="CI12" xr:uid="{046EF64F-35EC-4EC9-A2D8-7D4195D0F2A5}"/>
    <dataValidation allowBlank="1" showInputMessage="1" showErrorMessage="1" prompt="Corresponde al porcentaje de avance acumulado, es decir, es el mismo valor calculado en la columna anterior (BU)._x000a_" sqref="CH12" xr:uid="{D2CBDFC4-C34D-4993-8A9D-7E0545CE622F}"/>
    <dataValidation allowBlank="1" showInputMessage="1" showErrorMessage="1" prompt="Es el producto de dividir el resultado del indicador acumulado (columna BS) entre lo programado del indicador acumulado (columna BT)._x000a_" sqref="CG12" xr:uid="{97CB31CC-A6CB-4BA0-87D9-AA6D12D94E46}"/>
    <dataValidation allowBlank="1" showInputMessage="1" showErrorMessage="1" prompt="Corresponde al avance programado acumulado (constante; suma o promedio) o al último reporte de programación (creciente o decreciente) del indicador, según corresponda y de acuerdo a su periodicidad." sqref="CF12" xr:uid="{C7360946-DC0F-42C1-BD01-115D260E3947}"/>
    <dataValidation allowBlank="1" showInputMessage="1" showErrorMessage="1" prompt="Corresponde al avance ejecutado acumulado (constante; suma o promedio) o al último reporte de ejecución (creciente o decreciente) del indicador, según corresponda y de acuerdo a su periodicidad." sqref="CE12" xr:uid="{788CD3B3-132F-41D4-8EA6-90DA02D5DAA5}"/>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12" xr:uid="{4122BA05-B3EC-46A5-B814-7AD215532FDD}"/>
    <dataValidation type="list" allowBlank="1" showInputMessage="1" showErrorMessage="1" sqref="B108:B1048576" xr:uid="{307B6FFD-8C3F-4E86-91B9-06B05EF7E3FD}">
      <formula1>Procesos</formula1>
    </dataValidation>
    <dataValidation type="list" allowBlank="1" showInputMessage="1" showErrorMessage="1" sqref="P109:P1048576 P43" xr:uid="{028C7026-C9DE-4703-B128-EF53672C5119}">
      <formula1>TipoInd</formula1>
    </dataValidation>
    <dataValidation type="list" allowBlank="1" showInputMessage="1" showErrorMessage="1" sqref="C109:C1048576 C43" xr:uid="{6C281005-2345-4E80-99E9-61A38B05EC9F}">
      <formula1>Subsistema</formula1>
    </dataValidation>
    <dataValidation allowBlank="1" showInputMessage="1" showErrorMessage="1" prompt="Formúlese según las características y programación del indicador." sqref="CE10 CH10" xr:uid="{E1D8819E-45F7-4221-A82B-C7DB59F2314A}"/>
    <dataValidation type="list" allowBlank="1" showInputMessage="1" showErrorMessage="1" sqref="E109:E1048576 D107:D108 E43 D91" xr:uid="{0AFCE974-EA67-4C12-903D-B1975486739C}">
      <formula1>ObjEstratégico</formula1>
    </dataValidation>
    <dataValidation type="list" allowBlank="1" showInputMessage="1" showErrorMessage="1" sqref="C108 D109:D1048576 D43" xr:uid="{F09C4B34-B68B-4F1F-AB0F-E68F8675F960}">
      <formula1>ProyectoInv</formula1>
    </dataValidation>
    <dataValidation type="list" allowBlank="1" showInputMessage="1" showErrorMessage="1" sqref="P108 M109:N1048576 M43:N43" xr:uid="{CA821FEC-BF05-4136-A16D-FFD915D48AEC}">
      <formula1>periodicidad</formula1>
    </dataValidation>
    <dataValidation type="list" allowBlank="1" showInputMessage="1" showErrorMessage="1" sqref="E7:E8" xr:uid="{6F71D98A-5599-4DB6-B4D4-CE8480E6FCF1}">
      <formula1>Meses</formula1>
    </dataValidation>
    <dataValidation allowBlank="1" showInputMessage="1" showErrorMessage="1" prompt="Corresponde a los logros obtenidos durante el periodo de medición así como la identificación de las situaciones que conllevaron al incumplimiento de las metas propuestas." sqref="CA12 BL12 BG12 BB12 AW12 AR12 AM12 AH12 AC12 X12 BV12 BQ12" xr:uid="{9B8F55BD-A248-4501-A155-82DD8952B319}"/>
    <dataValidation allowBlank="1" showInputMessage="1" showErrorMessage="1" prompt="Corresponde a la operación matemática de la fórmula del indicador y que reflejará el resultado del indicador para el periodo de medición." sqref="BZ12 BP12 BK12 BF12 BA12 AV12 AG12 AL12 AQ12 BU12 W12 AB12" xr:uid="{FA0609CD-8EB2-497A-92EC-738828FBCFB9}"/>
    <dataValidation allowBlank="1" showInputMessage="1" showErrorMessage="1" prompt="Corresponde a los resultados planificados para el periodo de medición. Todos los indicadores de gestión deben incluir programación." sqref="BY12 BT12 BO12 BJ12 BE12 AZ12 AK12 AP12 AU12 V12 AA12 AF12" xr:uid="{B09C78E1-F212-40BB-A0F0-3087C8090EB5}"/>
    <dataValidation allowBlank="1" showInputMessage="1" showErrorMessage="1" prompt="Corresponde a los resultados obtenidos en el periodo de medición." sqref="BX12 BS12 BN12 BI12 BD12 AY12 AO12 AT12 AJ12 Z12 AE12 U12" xr:uid="{F2633362-09AC-4E62-A8FD-F697CFBB1FB5}"/>
    <dataValidation allowBlank="1" showInputMessage="1" showErrorMessage="1" prompt="Es el resultado del indicador que se pretende alcanzar durante la vigencia, se debe tener como referencia la unidad de medida formulada para el indicador." sqref="T12" xr:uid="{F1337C9E-7BBB-4C37-9B46-2771B5480CA6}"/>
    <dataValidation allowBlank="1" showInputMessage="1" showErrorMessage="1" prompt="Debe coincidir con la unidad de medida del indicador para poder ser comparables." sqref="S12" xr:uid="{9D4BEEC4-D25F-4DBC-BB11-6E3240509C84}"/>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12" xr:uid="{F8A8B941-1FE0-4115-8549-3F59CEF03328}"/>
    <dataValidation allowBlank="1" showInputMessage="1" showErrorMessage="1" prompt="Es el elemento que soporta la medición del indicador, estos pueden ser; documento, base de datos, entre otros. " sqref="O12" xr:uid="{12196131-A997-4CD1-97A5-A41407938927}"/>
    <dataValidation allowBlank="1" showInputMessage="1" showErrorMessage="1" prompt="Corresponde a la información a partir de la cual se obtienen los datos para el cálculo del indicador." sqref="L12" xr:uid="{67F5988B-F0CA-4C4F-8FCE-B8A1CA814C24}"/>
    <dataValidation allowBlank="1" showInputMessage="1" showErrorMessage="1" prompt="Relacionar la medida en la cual se obtiene el resultado del indicador, la cual para el presente formato se estandariza en &quot;Porcentaje&quot;." sqref="N12" xr:uid="{B09B59F6-5CCA-48BE-8FF2-9F8FA8AAD675}"/>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12" xr:uid="{47967385-21AC-4401-BC9A-9FE0296D04BC}"/>
    <dataValidation allowBlank="1" showInputMessage="1" showErrorMessage="1" prompt="Hace referencia a la clasificación del indicador._x000a__x000a_De la lista desplegable seleccione una de las siguientes opciones: eficacia, eficiencia o efectividad." sqref="J12" xr:uid="{B6337183-E13A-4251-8CA8-D83C18B3D472}"/>
    <dataValidation allowBlank="1" showInputMessage="1" showErrorMessage="1" prompt="Corresponde a la ecuación matemática que relaciona las variables del indicador (numerador/denominador)." sqref="K12" xr:uid="{51BE042E-1ECC-4846-90C9-314B5D21EE6A}"/>
    <dataValidation allowBlank="1" showInputMessage="1" showErrorMessage="1" prompt="Corresponde al aspecto clave de cuyo resultado depende el logro de la meta propuesta para el indicador." sqref="I12" xr:uid="{86062503-06F7-46B5-8D78-FC4843A468DB}"/>
    <dataValidation allowBlank="1" showInputMessage="1" showErrorMessage="1" prompt="Describe al fin para el cual se formuló el indicador." sqref="H12" xr:uid="{26EEEC54-512D-4498-B2E9-37A8999729B1}"/>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xr:uid="{42093390-B34C-4E61-A54B-310E8528261E}"/>
    <dataValidation allowBlank="1" showInputMessage="1" showErrorMessage="1" prompt="Hace referencia a la fecha de expedición de la circular mediante la cual se solicita la creación o actualización del indicador de gestión." sqref="F12" xr:uid="{5D4D4627-8382-4363-A27C-55E37494191F}"/>
    <dataValidation allowBlank="1" showInputMessage="1" showErrorMessage="1" prompt="Se refiere al código consecutivo que es asignado por la Subdirección de Diseño, Evaluación y Sistematización – Equipo del Sistema Integrado de Gestión." sqref="E12" xr:uid="{CEA77505-DAD2-40C9-AA42-9938022E8064}"/>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xr:uid="{A6C6EDA8-F473-4D03-957D-796BACFA3D95}"/>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xr:uid="{B255F390-B2B4-49B0-A6C0-EC2C639DC969}"/>
    <dataValidation allowBlank="1" showInputMessage="1" showErrorMessage="1" prompt="Indicar el proceso institucional al cuál está asociado el indicador de gestión._x000a__x000a_De la lista despegable  seleccione el proceso." sqref="B12" xr:uid="{69297221-896F-4583-BEFE-8864FBA0D43B}"/>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xr:uid="{A0EA110A-51ED-47BB-9A7D-D03C66E5FC21}"/>
    <dataValidation type="list" allowBlank="1" showInputMessage="1" showErrorMessage="1" sqref="T108 Q108:Q1048576 Q43 S54:S57" xr:uid="{4E94B71B-C959-4C79-AB21-E273D54A8A9A}">
      <formula1>TipoMeta</formula1>
    </dataValidation>
  </dataValidation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PBrush" shapeId="10241" r:id="rId4">
          <objectPr defaultSize="0" autoPict="0" r:id="rId5">
            <anchor moveWithCells="1">
              <from>
                <xdr:col>88</xdr:col>
                <xdr:colOff>323850</xdr:colOff>
                <xdr:row>36</xdr:row>
                <xdr:rowOff>209550</xdr:rowOff>
              </from>
              <to>
                <xdr:col>88</xdr:col>
                <xdr:colOff>5314950</xdr:colOff>
                <xdr:row>36</xdr:row>
                <xdr:rowOff>2628900</xdr:rowOff>
              </to>
            </anchor>
          </objectPr>
        </oleObject>
      </mc:Choice>
      <mc:Fallback>
        <oleObject progId="PBrush" shapeId="10241" r:id="rId4"/>
      </mc:Fallback>
    </mc:AlternateContent>
    <mc:AlternateContent xmlns:mc="http://schemas.openxmlformats.org/markup-compatibility/2006">
      <mc:Choice Requires="x14">
        <oleObject progId="PBrush" shapeId="10242" r:id="rId6">
          <objectPr defaultSize="0" autoPict="0" r:id="rId7">
            <anchor moveWithCells="1">
              <from>
                <xdr:col>88</xdr:col>
                <xdr:colOff>447675</xdr:colOff>
                <xdr:row>38</xdr:row>
                <xdr:rowOff>285750</xdr:rowOff>
              </from>
              <to>
                <xdr:col>88</xdr:col>
                <xdr:colOff>5391150</xdr:colOff>
                <xdr:row>38</xdr:row>
                <xdr:rowOff>3143250</xdr:rowOff>
              </to>
            </anchor>
          </objectPr>
        </oleObject>
      </mc:Choice>
      <mc:Fallback>
        <oleObject progId="PBrush" shapeId="10242" r:id="rId6"/>
      </mc:Fallback>
    </mc:AlternateContent>
    <mc:AlternateContent xmlns:mc="http://schemas.openxmlformats.org/markup-compatibility/2006">
      <mc:Choice Requires="x14">
        <oleObject progId="PBrush" shapeId="10243" r:id="rId8">
          <objectPr defaultSize="0" autoPict="0" r:id="rId9">
            <anchor moveWithCells="1">
              <from>
                <xdr:col>88</xdr:col>
                <xdr:colOff>323850</xdr:colOff>
                <xdr:row>41</xdr:row>
                <xdr:rowOff>200025</xdr:rowOff>
              </from>
              <to>
                <xdr:col>88</xdr:col>
                <xdr:colOff>5372100</xdr:colOff>
                <xdr:row>41</xdr:row>
                <xdr:rowOff>2305050</xdr:rowOff>
              </to>
            </anchor>
          </objectPr>
        </oleObject>
      </mc:Choice>
      <mc:Fallback>
        <oleObject progId="PBrush" shapeId="10243" r:id="rId8"/>
      </mc:Fallback>
    </mc:AlternateContent>
    <mc:AlternateContent xmlns:mc="http://schemas.openxmlformats.org/markup-compatibility/2006">
      <mc:Choice Requires="x14">
        <oleObject progId="PBrush" shapeId="10244" r:id="rId10">
          <objectPr defaultSize="0" autoPict="0" r:id="rId11">
            <anchor moveWithCells="1">
              <from>
                <xdr:col>88</xdr:col>
                <xdr:colOff>485775</xdr:colOff>
                <xdr:row>37</xdr:row>
                <xdr:rowOff>266700</xdr:rowOff>
              </from>
              <to>
                <xdr:col>88</xdr:col>
                <xdr:colOff>5295900</xdr:colOff>
                <xdr:row>37</xdr:row>
                <xdr:rowOff>3543300</xdr:rowOff>
              </to>
            </anchor>
          </objectPr>
        </oleObject>
      </mc:Choice>
      <mc:Fallback>
        <oleObject progId="PBrush" shapeId="10244" r:id="rId10"/>
      </mc:Fallback>
    </mc:AlternateContent>
    <mc:AlternateContent xmlns:mc="http://schemas.openxmlformats.org/markup-compatibility/2006">
      <mc:Choice Requires="x14">
        <oleObject progId="PBrush" shapeId="10245" r:id="rId12">
          <objectPr defaultSize="0" autoPict="0" r:id="rId13">
            <anchor moveWithCells="1">
              <from>
                <xdr:col>88</xdr:col>
                <xdr:colOff>381000</xdr:colOff>
                <xdr:row>39</xdr:row>
                <xdr:rowOff>133350</xdr:rowOff>
              </from>
              <to>
                <xdr:col>88</xdr:col>
                <xdr:colOff>5276850</xdr:colOff>
                <xdr:row>39</xdr:row>
                <xdr:rowOff>2724150</xdr:rowOff>
              </to>
            </anchor>
          </objectPr>
        </oleObject>
      </mc:Choice>
      <mc:Fallback>
        <oleObject progId="PBrush" shapeId="10245" r:id="rId12"/>
      </mc:Fallback>
    </mc:AlternateContent>
    <mc:AlternateContent xmlns:mc="http://schemas.openxmlformats.org/markup-compatibility/2006">
      <mc:Choice Requires="x14">
        <oleObject progId="PBrush" shapeId="10246" r:id="rId14">
          <objectPr defaultSize="0" autoPict="0" r:id="rId15">
            <anchor moveWithCells="1">
              <from>
                <xdr:col>88</xdr:col>
                <xdr:colOff>409575</xdr:colOff>
                <xdr:row>40</xdr:row>
                <xdr:rowOff>247650</xdr:rowOff>
              </from>
              <to>
                <xdr:col>88</xdr:col>
                <xdr:colOff>5429250</xdr:colOff>
                <xdr:row>40</xdr:row>
                <xdr:rowOff>3181350</xdr:rowOff>
              </to>
            </anchor>
          </objectPr>
        </oleObject>
      </mc:Choice>
      <mc:Fallback>
        <oleObject progId="PBrush" shapeId="10246" r:id="rId14"/>
      </mc:Fallback>
    </mc:AlternateContent>
    <mc:AlternateContent xmlns:mc="http://schemas.openxmlformats.org/markup-compatibility/2006">
      <mc:Choice Requires="x14">
        <oleObject progId="PBrush" shapeId="10247" r:id="rId16">
          <objectPr defaultSize="0" autoPict="0" r:id="rId17">
            <anchor moveWithCells="1">
              <from>
                <xdr:col>88</xdr:col>
                <xdr:colOff>333375</xdr:colOff>
                <xdr:row>42</xdr:row>
                <xdr:rowOff>114300</xdr:rowOff>
              </from>
              <to>
                <xdr:col>88</xdr:col>
                <xdr:colOff>5486400</xdr:colOff>
                <xdr:row>42</xdr:row>
                <xdr:rowOff>2762250</xdr:rowOff>
              </to>
            </anchor>
          </objectPr>
        </oleObject>
      </mc:Choice>
      <mc:Fallback>
        <oleObject progId="PBrush" shapeId="10247" r:id="rId16"/>
      </mc:Fallback>
    </mc:AlternateContent>
    <mc:AlternateContent xmlns:mc="http://schemas.openxmlformats.org/markup-compatibility/2006">
      <mc:Choice Requires="x14">
        <oleObject progId="PBrush" shapeId="10248" r:id="rId18">
          <objectPr defaultSize="0" autoPict="0" r:id="rId19">
            <anchor moveWithCells="1">
              <from>
                <xdr:col>88</xdr:col>
                <xdr:colOff>333375</xdr:colOff>
                <xdr:row>43</xdr:row>
                <xdr:rowOff>200025</xdr:rowOff>
              </from>
              <to>
                <xdr:col>88</xdr:col>
                <xdr:colOff>5429250</xdr:colOff>
                <xdr:row>43</xdr:row>
                <xdr:rowOff>2933700</xdr:rowOff>
              </to>
            </anchor>
          </objectPr>
        </oleObject>
      </mc:Choice>
      <mc:Fallback>
        <oleObject progId="PBrush" shapeId="10248" r:id="rId1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68AAF-BC80-46DB-A3C0-65B577E86E31}">
  <dimension ref="A1:K61"/>
  <sheetViews>
    <sheetView showGridLines="0" topLeftCell="C1" zoomScale="70" zoomScaleNormal="70" workbookViewId="0">
      <selection activeCell="G11" sqref="G11"/>
    </sheetView>
  </sheetViews>
  <sheetFormatPr baseColWidth="10" defaultColWidth="11.42578125" defaultRowHeight="15" x14ac:dyDescent="0.25"/>
  <cols>
    <col min="1" max="1" width="6.5703125" style="61" customWidth="1"/>
    <col min="2" max="2" width="45.140625" style="61" customWidth="1"/>
    <col min="3" max="3" width="59.42578125" style="61" customWidth="1"/>
    <col min="4" max="4" width="21" style="61" customWidth="1"/>
    <col min="5" max="5" width="17" style="61" customWidth="1"/>
    <col min="6" max="6" width="11.42578125" style="61" customWidth="1"/>
    <col min="7" max="7" width="52.140625" style="65" customWidth="1"/>
    <col min="8" max="8" width="11.42578125" style="65" customWidth="1"/>
    <col min="9" max="9" width="23" style="65" customWidth="1"/>
    <col min="10" max="11" width="35" style="61" customWidth="1"/>
    <col min="12" max="16384" width="11.42578125" style="61"/>
  </cols>
  <sheetData>
    <row r="1" spans="1:11" s="59" customFormat="1" ht="39.75" customHeight="1" x14ac:dyDescent="0.3">
      <c r="A1" s="58"/>
      <c r="C1" s="60"/>
      <c r="E1" s="60"/>
    </row>
    <row r="2" spans="1:11" customFormat="1" ht="27" customHeight="1" x14ac:dyDescent="0.3">
      <c r="A2" s="58"/>
      <c r="B2" s="920"/>
      <c r="C2" s="814"/>
      <c r="D2" s="814"/>
      <c r="E2" s="814"/>
      <c r="F2" s="814"/>
      <c r="G2" s="814"/>
      <c r="H2" s="814"/>
      <c r="I2" s="814"/>
    </row>
    <row r="3" spans="1:11" customFormat="1" ht="27" customHeight="1" x14ac:dyDescent="0.3">
      <c r="A3" s="58"/>
      <c r="B3" s="920"/>
      <c r="C3" s="814"/>
      <c r="D3" s="814"/>
      <c r="E3" s="814"/>
      <c r="F3" s="814"/>
      <c r="G3" s="814"/>
      <c r="H3" s="814"/>
      <c r="I3" s="814"/>
    </row>
    <row r="4" spans="1:11" customFormat="1" ht="27" customHeight="1" x14ac:dyDescent="0.3">
      <c r="A4" s="58"/>
      <c r="B4" s="920"/>
      <c r="C4" s="814"/>
      <c r="D4" s="814"/>
      <c r="E4" s="814"/>
      <c r="F4" s="814"/>
      <c r="G4" s="814"/>
      <c r="H4" s="814"/>
      <c r="I4" s="814"/>
    </row>
    <row r="5" spans="1:11" customFormat="1" ht="27" customHeight="1" x14ac:dyDescent="0.3">
      <c r="A5" s="58"/>
      <c r="B5" s="920"/>
      <c r="C5" s="814"/>
      <c r="D5" s="814"/>
      <c r="E5" s="814"/>
      <c r="F5" s="814"/>
      <c r="G5" s="814"/>
      <c r="H5" s="814"/>
      <c r="I5" s="814"/>
    </row>
    <row r="6" spans="1:11" customFormat="1" x14ac:dyDescent="0.25"/>
    <row r="7" spans="1:11" ht="50.25" customHeight="1" x14ac:dyDescent="0.25">
      <c r="B7" s="62" t="s">
        <v>2591</v>
      </c>
      <c r="C7" s="62" t="s">
        <v>2592</v>
      </c>
      <c r="D7" s="63" t="s">
        <v>2593</v>
      </c>
      <c r="E7" s="63" t="s">
        <v>2594</v>
      </c>
      <c r="F7" s="64" t="s">
        <v>2595</v>
      </c>
      <c r="G7" s="63" t="s">
        <v>2596</v>
      </c>
      <c r="H7" s="63" t="s">
        <v>2597</v>
      </c>
      <c r="I7" s="63" t="s">
        <v>2598</v>
      </c>
      <c r="J7" s="132" t="s">
        <v>2599</v>
      </c>
      <c r="K7" s="132" t="s">
        <v>414</v>
      </c>
    </row>
    <row r="8" spans="1:11" ht="50.25" customHeight="1" x14ac:dyDescent="0.2">
      <c r="B8" s="350" t="s">
        <v>2600</v>
      </c>
      <c r="C8" s="375" t="s">
        <v>2601</v>
      </c>
      <c r="D8" s="376">
        <v>7757</v>
      </c>
      <c r="E8" s="377">
        <v>13</v>
      </c>
      <c r="F8" s="378" t="s">
        <v>2602</v>
      </c>
      <c r="G8" s="379" t="s">
        <v>2603</v>
      </c>
      <c r="H8" s="380">
        <v>1</v>
      </c>
      <c r="I8" s="381" t="s">
        <v>494</v>
      </c>
      <c r="J8" s="382" t="s">
        <v>536</v>
      </c>
      <c r="K8" s="382" t="s">
        <v>2604</v>
      </c>
    </row>
    <row r="9" spans="1:11" ht="50.25" customHeight="1" x14ac:dyDescent="0.2">
      <c r="B9" s="383" t="s">
        <v>2600</v>
      </c>
      <c r="C9" s="384" t="s">
        <v>2601</v>
      </c>
      <c r="D9" s="376">
        <v>7768</v>
      </c>
      <c r="E9" s="385">
        <v>14</v>
      </c>
      <c r="F9" s="386" t="s">
        <v>2605</v>
      </c>
      <c r="G9" s="379" t="s">
        <v>2606</v>
      </c>
      <c r="H9" s="356">
        <v>1</v>
      </c>
      <c r="I9" s="387" t="s">
        <v>448</v>
      </c>
      <c r="J9" s="382">
        <v>0</v>
      </c>
      <c r="K9" s="550" t="s">
        <v>2607</v>
      </c>
    </row>
    <row r="10" spans="1:11" ht="50.25" customHeight="1" x14ac:dyDescent="0.2">
      <c r="B10" s="383" t="s">
        <v>2600</v>
      </c>
      <c r="C10" s="384" t="s">
        <v>2601</v>
      </c>
      <c r="D10" s="376">
        <v>7768</v>
      </c>
      <c r="E10" s="385">
        <v>15</v>
      </c>
      <c r="F10" s="386" t="s">
        <v>2608</v>
      </c>
      <c r="G10" s="379" t="s">
        <v>2609</v>
      </c>
      <c r="H10" s="356">
        <v>1</v>
      </c>
      <c r="I10" s="387" t="s">
        <v>448</v>
      </c>
      <c r="J10" s="382" t="s">
        <v>437</v>
      </c>
      <c r="K10" s="550" t="s">
        <v>2610</v>
      </c>
    </row>
    <row r="11" spans="1:11" ht="50.25" customHeight="1" x14ac:dyDescent="0.2">
      <c r="B11" s="383" t="s">
        <v>2600</v>
      </c>
      <c r="C11" s="384" t="s">
        <v>2601</v>
      </c>
      <c r="D11" s="376">
        <v>7768</v>
      </c>
      <c r="E11" s="385">
        <v>15</v>
      </c>
      <c r="F11" s="386" t="s">
        <v>2608</v>
      </c>
      <c r="G11" s="379" t="s">
        <v>2611</v>
      </c>
      <c r="H11" s="356">
        <v>500000</v>
      </c>
      <c r="I11" s="387">
        <v>178.39400000000001</v>
      </c>
      <c r="J11" s="382">
        <v>357</v>
      </c>
      <c r="K11" s="550">
        <v>2580</v>
      </c>
    </row>
    <row r="12" spans="1:11" ht="50.25" customHeight="1" x14ac:dyDescent="0.2">
      <c r="B12" s="383" t="s">
        <v>2600</v>
      </c>
      <c r="C12" s="384" t="s">
        <v>2601</v>
      </c>
      <c r="D12" s="376">
        <v>7768</v>
      </c>
      <c r="E12" s="385">
        <v>15</v>
      </c>
      <c r="F12" s="386" t="s">
        <v>2608</v>
      </c>
      <c r="G12" s="379" t="s">
        <v>2612</v>
      </c>
      <c r="H12" s="361">
        <v>1</v>
      </c>
      <c r="I12" s="388">
        <v>1</v>
      </c>
      <c r="J12" s="382">
        <v>80</v>
      </c>
      <c r="K12" s="550">
        <v>95</v>
      </c>
    </row>
    <row r="13" spans="1:11" ht="50.25" customHeight="1" x14ac:dyDescent="0.2">
      <c r="B13" s="383" t="s">
        <v>2600</v>
      </c>
      <c r="C13" s="384" t="s">
        <v>2601</v>
      </c>
      <c r="D13" s="376">
        <v>7757</v>
      </c>
      <c r="E13" s="385">
        <v>16</v>
      </c>
      <c r="F13" s="386" t="s">
        <v>2613</v>
      </c>
      <c r="G13" s="379" t="s">
        <v>2614</v>
      </c>
      <c r="H13" s="356">
        <v>1</v>
      </c>
      <c r="I13" s="387" t="s">
        <v>494</v>
      </c>
      <c r="J13" s="382" t="s">
        <v>536</v>
      </c>
      <c r="K13" s="550" t="s">
        <v>2604</v>
      </c>
    </row>
    <row r="14" spans="1:11" ht="50.25" customHeight="1" x14ac:dyDescent="0.2">
      <c r="B14" s="383" t="s">
        <v>2600</v>
      </c>
      <c r="C14" s="384" t="s">
        <v>2601</v>
      </c>
      <c r="D14" s="376">
        <v>7757</v>
      </c>
      <c r="E14" s="385">
        <v>16</v>
      </c>
      <c r="F14" s="386" t="s">
        <v>2613</v>
      </c>
      <c r="G14" s="379" t="s">
        <v>2615</v>
      </c>
      <c r="H14" s="356">
        <v>17000</v>
      </c>
      <c r="I14" s="387">
        <v>17</v>
      </c>
      <c r="J14" s="382">
        <v>6386</v>
      </c>
      <c r="K14" s="550">
        <v>9473</v>
      </c>
    </row>
    <row r="15" spans="1:11" ht="50.25" customHeight="1" x14ac:dyDescent="0.2">
      <c r="B15" s="383" t="s">
        <v>2600</v>
      </c>
      <c r="C15" s="384" t="s">
        <v>2601</v>
      </c>
      <c r="D15" s="376">
        <v>7757</v>
      </c>
      <c r="E15" s="385">
        <v>17</v>
      </c>
      <c r="F15" s="386" t="s">
        <v>2616</v>
      </c>
      <c r="G15" s="379" t="s">
        <v>2617</v>
      </c>
      <c r="H15" s="356">
        <v>2987</v>
      </c>
      <c r="I15" s="387">
        <v>2.6619999999999999</v>
      </c>
      <c r="J15" s="382">
        <v>2462</v>
      </c>
      <c r="K15" s="550">
        <v>2487</v>
      </c>
    </row>
    <row r="16" spans="1:11" ht="50.25" customHeight="1" x14ac:dyDescent="0.2">
      <c r="A16" s="61" t="s">
        <v>2618</v>
      </c>
      <c r="B16" s="383" t="s">
        <v>2600</v>
      </c>
      <c r="C16" s="386" t="s">
        <v>2619</v>
      </c>
      <c r="D16" s="376">
        <v>7730</v>
      </c>
      <c r="E16" s="385">
        <v>21</v>
      </c>
      <c r="F16" s="386" t="s">
        <v>2620</v>
      </c>
      <c r="G16" s="379" t="s">
        <v>2621</v>
      </c>
      <c r="H16" s="356">
        <v>65.150999999999996</v>
      </c>
      <c r="I16" s="387">
        <v>13.111000000000001</v>
      </c>
      <c r="J16" s="382">
        <v>5716</v>
      </c>
      <c r="K16" s="550">
        <v>7023</v>
      </c>
    </row>
    <row r="17" spans="2:11" ht="50.25" customHeight="1" x14ac:dyDescent="0.2">
      <c r="B17" s="383" t="s">
        <v>2600</v>
      </c>
      <c r="C17" s="386" t="s">
        <v>2619</v>
      </c>
      <c r="D17" s="376">
        <v>7756</v>
      </c>
      <c r="E17" s="385">
        <v>25</v>
      </c>
      <c r="F17" s="386" t="s">
        <v>2622</v>
      </c>
      <c r="G17" s="379" t="s">
        <v>2623</v>
      </c>
      <c r="H17" s="356">
        <v>16000</v>
      </c>
      <c r="I17" s="389">
        <v>4.2510000000000003</v>
      </c>
      <c r="J17" s="382">
        <v>1380</v>
      </c>
      <c r="K17" s="550">
        <v>3353</v>
      </c>
    </row>
    <row r="18" spans="2:11" ht="50.25" customHeight="1" x14ac:dyDescent="0.2">
      <c r="B18" s="383" t="s">
        <v>2600</v>
      </c>
      <c r="C18" s="386" t="s">
        <v>2619</v>
      </c>
      <c r="D18" s="376">
        <v>7756</v>
      </c>
      <c r="E18" s="385">
        <v>31</v>
      </c>
      <c r="F18" s="386" t="s">
        <v>2624</v>
      </c>
      <c r="G18" s="379" t="s">
        <v>2625</v>
      </c>
      <c r="H18" s="356">
        <v>1</v>
      </c>
      <c r="I18" s="389" t="s">
        <v>456</v>
      </c>
      <c r="J18" s="382" t="s">
        <v>529</v>
      </c>
      <c r="K18" s="550" t="s">
        <v>523</v>
      </c>
    </row>
    <row r="19" spans="2:11" ht="50.25" customHeight="1" x14ac:dyDescent="0.2">
      <c r="B19" s="383" t="s">
        <v>2600</v>
      </c>
      <c r="C19" s="386" t="s">
        <v>2619</v>
      </c>
      <c r="D19" s="376">
        <v>7744</v>
      </c>
      <c r="E19" s="385">
        <v>41</v>
      </c>
      <c r="F19" s="386" t="s">
        <v>2626</v>
      </c>
      <c r="G19" s="379" t="s">
        <v>2627</v>
      </c>
      <c r="H19" s="356">
        <v>1</v>
      </c>
      <c r="I19" s="387" t="s">
        <v>476</v>
      </c>
      <c r="J19" s="382" t="s">
        <v>495</v>
      </c>
      <c r="K19" s="550" t="s">
        <v>2628</v>
      </c>
    </row>
    <row r="20" spans="2:11" ht="50.25" customHeight="1" x14ac:dyDescent="0.2">
      <c r="B20" s="383" t="s">
        <v>2600</v>
      </c>
      <c r="C20" s="386" t="s">
        <v>2619</v>
      </c>
      <c r="D20" s="376">
        <v>7744</v>
      </c>
      <c r="E20" s="385">
        <v>42</v>
      </c>
      <c r="F20" s="386" t="s">
        <v>2629</v>
      </c>
      <c r="G20" s="379" t="s">
        <v>2630</v>
      </c>
      <c r="H20" s="356">
        <v>71000</v>
      </c>
      <c r="I20" s="387">
        <v>71</v>
      </c>
      <c r="J20" s="382">
        <v>26401</v>
      </c>
      <c r="K20" s="550">
        <v>62381</v>
      </c>
    </row>
    <row r="21" spans="2:11" ht="50.25" customHeight="1" x14ac:dyDescent="0.2">
      <c r="B21" s="383" t="s">
        <v>2600</v>
      </c>
      <c r="C21" s="386" t="s">
        <v>2619</v>
      </c>
      <c r="D21" s="376">
        <v>7744</v>
      </c>
      <c r="E21" s="385">
        <v>43</v>
      </c>
      <c r="F21" s="386" t="s">
        <v>2631</v>
      </c>
      <c r="G21" s="379" t="s">
        <v>2632</v>
      </c>
      <c r="H21" s="356">
        <v>15000</v>
      </c>
      <c r="I21" s="387">
        <v>12.3</v>
      </c>
      <c r="J21" s="382">
        <v>10918</v>
      </c>
      <c r="K21" s="550">
        <v>12794</v>
      </c>
    </row>
    <row r="22" spans="2:11" ht="50.25" customHeight="1" x14ac:dyDescent="0.2">
      <c r="B22" s="383" t="s">
        <v>2600</v>
      </c>
      <c r="C22" s="386" t="s">
        <v>2619</v>
      </c>
      <c r="D22" s="376">
        <v>7752</v>
      </c>
      <c r="E22" s="385">
        <v>44</v>
      </c>
      <c r="F22" s="386" t="s">
        <v>2633</v>
      </c>
      <c r="G22" s="379" t="s">
        <v>2634</v>
      </c>
      <c r="H22" s="361">
        <v>1</v>
      </c>
      <c r="I22" s="388">
        <v>1</v>
      </c>
      <c r="J22" s="382">
        <v>100</v>
      </c>
      <c r="K22" s="550">
        <v>1</v>
      </c>
    </row>
    <row r="23" spans="2:11" ht="50.25" customHeight="1" x14ac:dyDescent="0.2">
      <c r="B23" s="383" t="s">
        <v>2600</v>
      </c>
      <c r="C23" s="386" t="s">
        <v>2619</v>
      </c>
      <c r="D23" s="376">
        <v>7745</v>
      </c>
      <c r="E23" s="385">
        <v>45</v>
      </c>
      <c r="F23" s="386" t="s">
        <v>2635</v>
      </c>
      <c r="G23" s="379" t="s">
        <v>2636</v>
      </c>
      <c r="H23" s="356">
        <v>15000</v>
      </c>
      <c r="I23" s="387">
        <v>15</v>
      </c>
      <c r="J23" s="382">
        <v>11138</v>
      </c>
      <c r="K23" s="550">
        <v>15737</v>
      </c>
    </row>
    <row r="24" spans="2:11" ht="50.25" customHeight="1" x14ac:dyDescent="0.2">
      <c r="B24" s="383" t="s">
        <v>2600</v>
      </c>
      <c r="C24" s="386" t="s">
        <v>2619</v>
      </c>
      <c r="D24" s="376">
        <v>7745</v>
      </c>
      <c r="E24" s="385">
        <v>46</v>
      </c>
      <c r="F24" s="386" t="s">
        <v>2637</v>
      </c>
      <c r="G24" s="379" t="s">
        <v>2638</v>
      </c>
      <c r="H24" s="356">
        <v>4500</v>
      </c>
      <c r="I24" s="387">
        <v>1.5</v>
      </c>
      <c r="J24" s="382">
        <v>22</v>
      </c>
      <c r="K24" s="550">
        <v>22</v>
      </c>
    </row>
    <row r="25" spans="2:11" ht="50.25" customHeight="1" x14ac:dyDescent="0.2">
      <c r="B25" s="383" t="s">
        <v>2600</v>
      </c>
      <c r="C25" s="386" t="s">
        <v>2619</v>
      </c>
      <c r="D25" s="376">
        <v>7744</v>
      </c>
      <c r="E25" s="385">
        <v>47</v>
      </c>
      <c r="F25" s="386" t="s">
        <v>2639</v>
      </c>
      <c r="G25" s="379" t="s">
        <v>2640</v>
      </c>
      <c r="H25" s="356">
        <v>8300</v>
      </c>
      <c r="I25" s="387">
        <v>4.5</v>
      </c>
      <c r="J25" s="382">
        <v>3248</v>
      </c>
      <c r="K25" s="550">
        <v>3966</v>
      </c>
    </row>
    <row r="26" spans="2:11" ht="50.25" customHeight="1" x14ac:dyDescent="0.2">
      <c r="B26" s="383" t="s">
        <v>2600</v>
      </c>
      <c r="C26" s="386" t="s">
        <v>2619</v>
      </c>
      <c r="D26" s="376">
        <v>7770</v>
      </c>
      <c r="E26" s="385">
        <v>49</v>
      </c>
      <c r="F26" s="386" t="s">
        <v>2641</v>
      </c>
      <c r="G26" s="379" t="s">
        <v>2642</v>
      </c>
      <c r="H26" s="356">
        <v>20</v>
      </c>
      <c r="I26" s="387">
        <v>20</v>
      </c>
      <c r="J26" s="382">
        <v>10</v>
      </c>
      <c r="K26" s="550">
        <v>14</v>
      </c>
    </row>
    <row r="27" spans="2:11" ht="50.25" customHeight="1" x14ac:dyDescent="0.2">
      <c r="B27" s="383" t="s">
        <v>2600</v>
      </c>
      <c r="C27" s="386" t="s">
        <v>2619</v>
      </c>
      <c r="D27" s="376">
        <v>7745</v>
      </c>
      <c r="E27" s="385">
        <v>50</v>
      </c>
      <c r="F27" s="386" t="s">
        <v>2643</v>
      </c>
      <c r="G27" s="379" t="s">
        <v>2644</v>
      </c>
      <c r="H27" s="361">
        <v>1</v>
      </c>
      <c r="I27" s="388">
        <v>1</v>
      </c>
      <c r="J27" s="382" t="s">
        <v>2645</v>
      </c>
      <c r="K27" s="550" t="s">
        <v>2646</v>
      </c>
    </row>
    <row r="28" spans="2:11" ht="50.25" customHeight="1" x14ac:dyDescent="0.2">
      <c r="B28" s="383" t="s">
        <v>2600</v>
      </c>
      <c r="C28" s="386" t="s">
        <v>2619</v>
      </c>
      <c r="D28" s="376">
        <v>7745</v>
      </c>
      <c r="E28" s="385">
        <v>51</v>
      </c>
      <c r="F28" s="386" t="s">
        <v>2647</v>
      </c>
      <c r="G28" s="379" t="s">
        <v>2648</v>
      </c>
      <c r="H28" s="361">
        <v>1</v>
      </c>
      <c r="I28" s="388">
        <v>1</v>
      </c>
      <c r="J28" s="382" t="s">
        <v>2649</v>
      </c>
      <c r="K28" s="550">
        <v>97</v>
      </c>
    </row>
    <row r="29" spans="2:11" ht="50.25" customHeight="1" x14ac:dyDescent="0.2">
      <c r="B29" s="383" t="s">
        <v>2600</v>
      </c>
      <c r="C29" s="386" t="s">
        <v>2619</v>
      </c>
      <c r="D29" s="376">
        <v>7745</v>
      </c>
      <c r="E29" s="385">
        <v>54</v>
      </c>
      <c r="F29" s="386" t="s">
        <v>2650</v>
      </c>
      <c r="G29" s="379" t="s">
        <v>2651</v>
      </c>
      <c r="H29" s="356">
        <v>1</v>
      </c>
      <c r="I29" s="387" t="s">
        <v>494</v>
      </c>
      <c r="J29" s="382" t="s">
        <v>495</v>
      </c>
      <c r="K29" s="550" t="s">
        <v>2652</v>
      </c>
    </row>
    <row r="30" spans="2:11" ht="50.25" customHeight="1" x14ac:dyDescent="0.2">
      <c r="B30" s="383" t="s">
        <v>2600</v>
      </c>
      <c r="C30" s="386" t="s">
        <v>2619</v>
      </c>
      <c r="D30" s="376">
        <v>7752</v>
      </c>
      <c r="E30" s="385">
        <v>55</v>
      </c>
      <c r="F30" s="386" t="s">
        <v>2653</v>
      </c>
      <c r="G30" s="379" t="s">
        <v>2654</v>
      </c>
      <c r="H30" s="356">
        <v>1</v>
      </c>
      <c r="I30" s="387" t="s">
        <v>515</v>
      </c>
      <c r="J30" s="382" t="s">
        <v>516</v>
      </c>
      <c r="K30" s="550" t="s">
        <v>2655</v>
      </c>
    </row>
    <row r="31" spans="2:11" ht="50.25" customHeight="1" x14ac:dyDescent="0.2">
      <c r="B31" s="383" t="s">
        <v>2600</v>
      </c>
      <c r="C31" s="386" t="s">
        <v>2619</v>
      </c>
      <c r="D31" s="376">
        <v>7771</v>
      </c>
      <c r="E31" s="385">
        <v>57</v>
      </c>
      <c r="F31" s="386" t="s">
        <v>2656</v>
      </c>
      <c r="G31" s="379" t="s">
        <v>2657</v>
      </c>
      <c r="H31" s="356">
        <v>1</v>
      </c>
      <c r="I31" s="387" t="s">
        <v>467</v>
      </c>
      <c r="J31" s="382" t="s">
        <v>2658</v>
      </c>
      <c r="K31" s="550" t="s">
        <v>2659</v>
      </c>
    </row>
    <row r="32" spans="2:11" ht="50.25" customHeight="1" x14ac:dyDescent="0.2">
      <c r="B32" s="383" t="s">
        <v>2600</v>
      </c>
      <c r="C32" s="386" t="s">
        <v>2619</v>
      </c>
      <c r="D32" s="376">
        <v>7771</v>
      </c>
      <c r="E32" s="385">
        <v>58</v>
      </c>
      <c r="F32" s="386" t="s">
        <v>2660</v>
      </c>
      <c r="G32" s="379" t="s">
        <v>2661</v>
      </c>
      <c r="H32" s="361">
        <v>0.3</v>
      </c>
      <c r="I32" s="387" t="s">
        <v>2662</v>
      </c>
      <c r="J32" s="382" t="s">
        <v>2663</v>
      </c>
      <c r="K32" s="550" t="s">
        <v>2664</v>
      </c>
    </row>
    <row r="33" spans="2:11" ht="50.25" customHeight="1" x14ac:dyDescent="0.2">
      <c r="B33" s="383" t="s">
        <v>2600</v>
      </c>
      <c r="C33" s="386" t="s">
        <v>2619</v>
      </c>
      <c r="D33" s="376">
        <v>7771</v>
      </c>
      <c r="E33" s="385">
        <v>58</v>
      </c>
      <c r="F33" s="386" t="s">
        <v>2660</v>
      </c>
      <c r="G33" s="379" t="s">
        <v>2665</v>
      </c>
      <c r="H33" s="356">
        <v>4.258</v>
      </c>
      <c r="I33" s="387">
        <v>3.9529999999999998</v>
      </c>
      <c r="J33" s="382">
        <v>3712</v>
      </c>
      <c r="K33" s="550">
        <v>3836</v>
      </c>
    </row>
    <row r="34" spans="2:11" ht="50.25" customHeight="1" x14ac:dyDescent="0.2">
      <c r="B34" s="383" t="s">
        <v>2600</v>
      </c>
      <c r="C34" s="386" t="s">
        <v>2619</v>
      </c>
      <c r="D34" s="376">
        <v>7771</v>
      </c>
      <c r="E34" s="385">
        <v>59</v>
      </c>
      <c r="F34" s="386" t="s">
        <v>2666</v>
      </c>
      <c r="G34" s="379" t="s">
        <v>2667</v>
      </c>
      <c r="H34" s="361">
        <v>0.4</v>
      </c>
      <c r="I34" s="387" t="s">
        <v>2668</v>
      </c>
      <c r="J34" s="382" t="s">
        <v>2669</v>
      </c>
      <c r="K34" s="550" t="s">
        <v>2670</v>
      </c>
    </row>
    <row r="35" spans="2:11" ht="50.25" customHeight="1" x14ac:dyDescent="0.2">
      <c r="B35" s="383" t="s">
        <v>2600</v>
      </c>
      <c r="C35" s="386" t="s">
        <v>2619</v>
      </c>
      <c r="D35" s="376">
        <v>7771</v>
      </c>
      <c r="E35" s="385">
        <v>59</v>
      </c>
      <c r="F35" s="386" t="s">
        <v>2666</v>
      </c>
      <c r="G35" s="379" t="s">
        <v>2671</v>
      </c>
      <c r="H35" s="356">
        <v>2.5609999999999999</v>
      </c>
      <c r="I35" s="387">
        <v>692</v>
      </c>
      <c r="J35" s="382">
        <v>86</v>
      </c>
      <c r="K35" s="550">
        <v>291</v>
      </c>
    </row>
    <row r="36" spans="2:11" ht="50.25" customHeight="1" x14ac:dyDescent="0.2">
      <c r="B36" s="383" t="s">
        <v>2600</v>
      </c>
      <c r="C36" s="386" t="s">
        <v>2619</v>
      </c>
      <c r="D36" s="376">
        <v>7770</v>
      </c>
      <c r="E36" s="385">
        <v>60</v>
      </c>
      <c r="F36" s="386" t="s">
        <v>2672</v>
      </c>
      <c r="G36" s="379" t="s">
        <v>2673</v>
      </c>
      <c r="H36" s="361">
        <v>0.56999999999999995</v>
      </c>
      <c r="I36" s="387" t="s">
        <v>2674</v>
      </c>
      <c r="J36" s="382">
        <v>39</v>
      </c>
      <c r="K36" s="550" t="s">
        <v>2675</v>
      </c>
    </row>
    <row r="37" spans="2:11" ht="50.25" customHeight="1" x14ac:dyDescent="0.2">
      <c r="B37" s="383" t="s">
        <v>2600</v>
      </c>
      <c r="C37" s="386" t="s">
        <v>2619</v>
      </c>
      <c r="D37" s="376">
        <v>7770</v>
      </c>
      <c r="E37" s="385">
        <v>60</v>
      </c>
      <c r="F37" s="386" t="s">
        <v>2672</v>
      </c>
      <c r="G37" s="379" t="s">
        <v>2676</v>
      </c>
      <c r="H37" s="356">
        <v>40820</v>
      </c>
      <c r="I37" s="387">
        <v>34.103999999999999</v>
      </c>
      <c r="J37" s="382">
        <v>28577</v>
      </c>
      <c r="K37" s="550">
        <v>31046</v>
      </c>
    </row>
    <row r="38" spans="2:11" ht="50.25" customHeight="1" x14ac:dyDescent="0.2">
      <c r="B38" s="383" t="s">
        <v>2600</v>
      </c>
      <c r="C38" s="384" t="s">
        <v>2601</v>
      </c>
      <c r="D38" s="376">
        <v>7770</v>
      </c>
      <c r="E38" s="385">
        <v>61</v>
      </c>
      <c r="F38" s="386" t="s">
        <v>2677</v>
      </c>
      <c r="G38" s="379" t="s">
        <v>2678</v>
      </c>
      <c r="H38" s="390">
        <v>200</v>
      </c>
      <c r="I38" s="391">
        <v>135</v>
      </c>
      <c r="J38" s="382">
        <v>130000</v>
      </c>
      <c r="K38" s="550">
        <v>130000</v>
      </c>
    </row>
    <row r="39" spans="2:11" ht="50.25" customHeight="1" x14ac:dyDescent="0.2">
      <c r="B39" s="383" t="s">
        <v>2600</v>
      </c>
      <c r="C39" s="384" t="s">
        <v>2601</v>
      </c>
      <c r="D39" s="376">
        <v>7770</v>
      </c>
      <c r="E39" s="385">
        <v>61</v>
      </c>
      <c r="F39" s="386" t="s">
        <v>2677</v>
      </c>
      <c r="G39" s="379" t="s">
        <v>2679</v>
      </c>
      <c r="H39" s="356">
        <v>92500</v>
      </c>
      <c r="I39" s="387">
        <v>89.837999999999994</v>
      </c>
      <c r="J39" s="382">
        <v>89838</v>
      </c>
      <c r="K39" s="550">
        <v>89840</v>
      </c>
    </row>
    <row r="40" spans="2:11" ht="50.25" customHeight="1" x14ac:dyDescent="0.2">
      <c r="B40" s="383" t="s">
        <v>2600</v>
      </c>
      <c r="C40" s="386" t="s">
        <v>2619</v>
      </c>
      <c r="D40" s="376">
        <v>7565</v>
      </c>
      <c r="E40" s="385">
        <v>62</v>
      </c>
      <c r="F40" s="386" t="s">
        <v>2680</v>
      </c>
      <c r="G40" s="379" t="s">
        <v>2681</v>
      </c>
      <c r="H40" s="361">
        <v>1</v>
      </c>
      <c r="I40" s="388">
        <v>0.2</v>
      </c>
      <c r="J40" s="382" t="s">
        <v>2682</v>
      </c>
      <c r="K40" s="550" t="s">
        <v>2683</v>
      </c>
    </row>
    <row r="41" spans="2:11" ht="50.25" customHeight="1" x14ac:dyDescent="0.2">
      <c r="B41" s="383" t="s">
        <v>2600</v>
      </c>
      <c r="C41" s="386" t="s">
        <v>2619</v>
      </c>
      <c r="D41" s="376">
        <v>7565</v>
      </c>
      <c r="E41" s="385">
        <v>62</v>
      </c>
      <c r="F41" s="386" t="s">
        <v>2680</v>
      </c>
      <c r="G41" s="379" t="s">
        <v>2684</v>
      </c>
      <c r="H41" s="356">
        <v>6</v>
      </c>
      <c r="I41" s="387">
        <v>1</v>
      </c>
      <c r="J41" s="382">
        <v>0</v>
      </c>
      <c r="K41" s="550">
        <v>0</v>
      </c>
    </row>
    <row r="42" spans="2:11" ht="50.25" customHeight="1" x14ac:dyDescent="0.2">
      <c r="B42" s="383" t="s">
        <v>2600</v>
      </c>
      <c r="C42" s="386" t="s">
        <v>2619</v>
      </c>
      <c r="D42" s="376">
        <v>7565</v>
      </c>
      <c r="E42" s="385">
        <v>62</v>
      </c>
      <c r="F42" s="386" t="s">
        <v>2680</v>
      </c>
      <c r="G42" s="379" t="s">
        <v>2685</v>
      </c>
      <c r="H42" s="361">
        <v>0.6</v>
      </c>
      <c r="I42" s="388">
        <v>0.6</v>
      </c>
      <c r="J42" s="382">
        <v>37</v>
      </c>
      <c r="K42" s="550" t="s">
        <v>2686</v>
      </c>
    </row>
    <row r="43" spans="2:11" ht="50.25" customHeight="1" x14ac:dyDescent="0.2">
      <c r="B43" s="383" t="s">
        <v>2600</v>
      </c>
      <c r="C43" s="386" t="s">
        <v>2619</v>
      </c>
      <c r="D43" s="376">
        <v>7565</v>
      </c>
      <c r="E43" s="385">
        <v>62</v>
      </c>
      <c r="F43" s="386" t="s">
        <v>2680</v>
      </c>
      <c r="G43" s="379" t="s">
        <v>2687</v>
      </c>
      <c r="H43" s="356">
        <v>6</v>
      </c>
      <c r="I43" s="387">
        <v>1</v>
      </c>
      <c r="J43" s="382">
        <v>0</v>
      </c>
      <c r="K43" s="550">
        <v>0</v>
      </c>
    </row>
    <row r="44" spans="2:11" ht="50.25" customHeight="1" x14ac:dyDescent="0.2">
      <c r="B44" s="383" t="s">
        <v>2600</v>
      </c>
      <c r="C44" s="386" t="s">
        <v>2619</v>
      </c>
      <c r="D44" s="376">
        <v>7749</v>
      </c>
      <c r="E44" s="385">
        <v>63</v>
      </c>
      <c r="F44" s="386" t="s">
        <v>2688</v>
      </c>
      <c r="G44" s="379" t="s">
        <v>2689</v>
      </c>
      <c r="H44" s="356" t="s">
        <v>436</v>
      </c>
      <c r="I44" s="387" t="s">
        <v>436</v>
      </c>
      <c r="J44" s="382" t="s">
        <v>2690</v>
      </c>
      <c r="K44" s="550" t="s">
        <v>529</v>
      </c>
    </row>
    <row r="45" spans="2:11" ht="50.25" customHeight="1" x14ac:dyDescent="0.2">
      <c r="B45" s="383" t="s">
        <v>2600</v>
      </c>
      <c r="C45" s="386" t="s">
        <v>2619</v>
      </c>
      <c r="D45" s="376">
        <v>7749</v>
      </c>
      <c r="E45" s="385">
        <v>63</v>
      </c>
      <c r="F45" s="386" t="s">
        <v>2688</v>
      </c>
      <c r="G45" s="379" t="s">
        <v>2691</v>
      </c>
      <c r="H45" s="356">
        <v>135.87299999999999</v>
      </c>
      <c r="I45" s="389">
        <v>27.765000000000001</v>
      </c>
      <c r="J45" s="382">
        <v>19815</v>
      </c>
      <c r="K45" s="550">
        <v>32096</v>
      </c>
    </row>
    <row r="46" spans="2:11" ht="50.25" customHeight="1" x14ac:dyDescent="0.2">
      <c r="B46" s="383" t="s">
        <v>2600</v>
      </c>
      <c r="C46" s="386" t="s">
        <v>2619</v>
      </c>
      <c r="D46" s="376">
        <v>7745</v>
      </c>
      <c r="E46" s="385">
        <v>64</v>
      </c>
      <c r="F46" s="386" t="s">
        <v>2692</v>
      </c>
      <c r="G46" s="379" t="s">
        <v>2693</v>
      </c>
      <c r="H46" s="361">
        <v>1</v>
      </c>
      <c r="I46" s="388">
        <v>1</v>
      </c>
      <c r="J46" s="382">
        <v>100</v>
      </c>
      <c r="K46" s="550">
        <v>1</v>
      </c>
    </row>
    <row r="47" spans="2:11" ht="50.25" customHeight="1" x14ac:dyDescent="0.2">
      <c r="B47" s="383" t="s">
        <v>2600</v>
      </c>
      <c r="C47" s="386" t="s">
        <v>2619</v>
      </c>
      <c r="D47" s="376">
        <v>7753</v>
      </c>
      <c r="E47" s="385">
        <v>73</v>
      </c>
      <c r="F47" s="386" t="s">
        <v>2694</v>
      </c>
      <c r="G47" s="379" t="s">
        <v>2695</v>
      </c>
      <c r="H47" s="356">
        <v>70000</v>
      </c>
      <c r="I47" s="389">
        <v>19.254999999999999</v>
      </c>
      <c r="J47" s="382">
        <v>3553</v>
      </c>
      <c r="K47" s="550">
        <v>11940</v>
      </c>
    </row>
    <row r="48" spans="2:11" ht="50.25" customHeight="1" x14ac:dyDescent="0.2">
      <c r="B48" s="383" t="s">
        <v>2600</v>
      </c>
      <c r="C48" s="384" t="s">
        <v>2696</v>
      </c>
      <c r="D48" s="376">
        <v>7740</v>
      </c>
      <c r="E48" s="385">
        <v>110</v>
      </c>
      <c r="F48" s="386" t="s">
        <v>2697</v>
      </c>
      <c r="G48" s="379" t="s">
        <v>2698</v>
      </c>
      <c r="H48" s="356">
        <v>2.4540000000000002</v>
      </c>
      <c r="I48" s="387">
        <v>570</v>
      </c>
      <c r="J48" s="382">
        <v>462</v>
      </c>
      <c r="K48" s="550">
        <v>506</v>
      </c>
    </row>
    <row r="49" spans="2:11" ht="50.25" customHeight="1" x14ac:dyDescent="0.2">
      <c r="B49" s="383" t="s">
        <v>2600</v>
      </c>
      <c r="C49" s="384" t="s">
        <v>2696</v>
      </c>
      <c r="D49" s="376">
        <v>7740</v>
      </c>
      <c r="E49" s="385">
        <v>113</v>
      </c>
      <c r="F49" s="386" t="s">
        <v>2699</v>
      </c>
      <c r="G49" s="379" t="s">
        <v>2700</v>
      </c>
      <c r="H49" s="356">
        <v>6.4950000000000001</v>
      </c>
      <c r="I49" s="387">
        <v>1.6</v>
      </c>
      <c r="J49" s="382">
        <v>4035</v>
      </c>
      <c r="K49" s="550">
        <v>8998</v>
      </c>
    </row>
    <row r="50" spans="2:11" ht="50.25" customHeight="1" x14ac:dyDescent="0.2">
      <c r="B50" s="383" t="s">
        <v>2600</v>
      </c>
      <c r="C50" s="384" t="s">
        <v>2696</v>
      </c>
      <c r="D50" s="376">
        <v>7740</v>
      </c>
      <c r="E50" s="385">
        <v>114</v>
      </c>
      <c r="F50" s="386" t="s">
        <v>2701</v>
      </c>
      <c r="G50" s="379" t="s">
        <v>2702</v>
      </c>
      <c r="H50" s="361">
        <v>1</v>
      </c>
      <c r="I50" s="389" t="s">
        <v>460</v>
      </c>
      <c r="J50" s="382" t="s">
        <v>2703</v>
      </c>
      <c r="K50" s="550" t="s">
        <v>2704</v>
      </c>
    </row>
    <row r="51" spans="2:11" ht="50.25" customHeight="1" x14ac:dyDescent="0.2">
      <c r="B51" s="383" t="s">
        <v>2600</v>
      </c>
      <c r="C51" s="384" t="s">
        <v>2696</v>
      </c>
      <c r="D51" s="376">
        <v>7740</v>
      </c>
      <c r="E51" s="385">
        <v>114</v>
      </c>
      <c r="F51" s="386" t="s">
        <v>2701</v>
      </c>
      <c r="G51" s="379" t="s">
        <v>2705</v>
      </c>
      <c r="H51" s="356">
        <v>216940</v>
      </c>
      <c r="I51" s="387">
        <v>57.067999999999998</v>
      </c>
      <c r="J51" s="382">
        <v>9460</v>
      </c>
      <c r="K51" s="550">
        <v>34633</v>
      </c>
    </row>
    <row r="52" spans="2:11" ht="50.25" customHeight="1" x14ac:dyDescent="0.2">
      <c r="B52" s="383" t="s">
        <v>2600</v>
      </c>
      <c r="C52" s="384" t="s">
        <v>2696</v>
      </c>
      <c r="D52" s="376">
        <v>7740</v>
      </c>
      <c r="E52" s="385">
        <v>114</v>
      </c>
      <c r="F52" s="386" t="s">
        <v>2701</v>
      </c>
      <c r="G52" s="379" t="s">
        <v>2706</v>
      </c>
      <c r="H52" s="356">
        <v>50000</v>
      </c>
      <c r="I52" s="387">
        <v>13.5</v>
      </c>
      <c r="J52" s="382">
        <v>3410</v>
      </c>
      <c r="K52" s="550">
        <v>13936</v>
      </c>
    </row>
    <row r="53" spans="2:11" ht="50.25" customHeight="1" x14ac:dyDescent="0.2">
      <c r="B53" s="383" t="s">
        <v>2707</v>
      </c>
      <c r="C53" s="384" t="s">
        <v>2708</v>
      </c>
      <c r="D53" s="376">
        <v>7564</v>
      </c>
      <c r="E53" s="385">
        <v>364</v>
      </c>
      <c r="F53" s="386" t="s">
        <v>2709</v>
      </c>
      <c r="G53" s="379" t="s">
        <v>2710</v>
      </c>
      <c r="H53" s="361">
        <v>1</v>
      </c>
      <c r="I53" s="387" t="s">
        <v>2711</v>
      </c>
      <c r="J53" s="382">
        <v>13</v>
      </c>
      <c r="K53" s="550">
        <v>23</v>
      </c>
    </row>
    <row r="54" spans="2:11" ht="50.25" customHeight="1" x14ac:dyDescent="0.2">
      <c r="B54" s="383" t="s">
        <v>2712</v>
      </c>
      <c r="C54" s="384" t="s">
        <v>2713</v>
      </c>
      <c r="D54" s="376">
        <v>7741</v>
      </c>
      <c r="E54" s="385">
        <v>411</v>
      </c>
      <c r="F54" s="386" t="s">
        <v>2714</v>
      </c>
      <c r="G54" s="379" t="s">
        <v>2715</v>
      </c>
      <c r="H54" s="361">
        <v>1</v>
      </c>
      <c r="I54" s="387" t="s">
        <v>2716</v>
      </c>
      <c r="J54" s="382" t="s">
        <v>2717</v>
      </c>
      <c r="K54" s="550" t="s">
        <v>2718</v>
      </c>
    </row>
    <row r="55" spans="2:11" ht="50.25" customHeight="1" x14ac:dyDescent="0.2">
      <c r="B55" s="383" t="s">
        <v>2712</v>
      </c>
      <c r="C55" s="384" t="s">
        <v>2713</v>
      </c>
      <c r="D55" s="376">
        <v>7741</v>
      </c>
      <c r="E55" s="385">
        <v>412</v>
      </c>
      <c r="F55" s="386" t="s">
        <v>2719</v>
      </c>
      <c r="G55" s="379" t="s">
        <v>2720</v>
      </c>
      <c r="H55" s="361">
        <v>1</v>
      </c>
      <c r="I55" s="387" t="s">
        <v>2721</v>
      </c>
      <c r="J55" s="382" t="s">
        <v>2722</v>
      </c>
      <c r="K55" s="550" t="s">
        <v>2722</v>
      </c>
    </row>
    <row r="56" spans="2:11" ht="50.25" customHeight="1" x14ac:dyDescent="0.2">
      <c r="B56" s="383" t="s">
        <v>2712</v>
      </c>
      <c r="C56" s="384" t="s">
        <v>2713</v>
      </c>
      <c r="D56" s="376">
        <v>7733</v>
      </c>
      <c r="E56" s="385">
        <v>481</v>
      </c>
      <c r="F56" s="386" t="s">
        <v>2723</v>
      </c>
      <c r="G56" s="379" t="s">
        <v>2724</v>
      </c>
      <c r="H56" s="356">
        <v>92</v>
      </c>
      <c r="I56" s="387">
        <v>92</v>
      </c>
      <c r="J56" s="382">
        <v>0</v>
      </c>
      <c r="K56" s="550">
        <v>0</v>
      </c>
    </row>
    <row r="57" spans="2:11" ht="50.25" customHeight="1" x14ac:dyDescent="0.2">
      <c r="B57" s="383" t="s">
        <v>2712</v>
      </c>
      <c r="C57" s="384" t="s">
        <v>2713</v>
      </c>
      <c r="D57" s="376">
        <v>7733</v>
      </c>
      <c r="E57" s="385">
        <v>484</v>
      </c>
      <c r="F57" s="386" t="s">
        <v>2725</v>
      </c>
      <c r="G57" s="379" t="s">
        <v>2726</v>
      </c>
      <c r="H57" s="356">
        <v>43</v>
      </c>
      <c r="I57" s="387" t="s">
        <v>2727</v>
      </c>
      <c r="J57" s="382" t="s">
        <v>2728</v>
      </c>
      <c r="K57" s="550" t="s">
        <v>2729</v>
      </c>
    </row>
    <row r="58" spans="2:11" ht="50.25" customHeight="1" x14ac:dyDescent="0.2">
      <c r="B58" s="383" t="s">
        <v>2712</v>
      </c>
      <c r="C58" s="384" t="s">
        <v>2713</v>
      </c>
      <c r="D58" s="376">
        <v>7748</v>
      </c>
      <c r="E58" s="385">
        <v>513</v>
      </c>
      <c r="F58" s="386" t="s">
        <v>2730</v>
      </c>
      <c r="G58" s="379" t="s">
        <v>2731</v>
      </c>
      <c r="H58" s="361">
        <v>1</v>
      </c>
      <c r="I58" s="388">
        <v>1</v>
      </c>
      <c r="J58" s="382" t="s">
        <v>2732</v>
      </c>
      <c r="K58" s="550" t="s">
        <v>2733</v>
      </c>
    </row>
    <row r="59" spans="2:11" ht="50.25" customHeight="1" x14ac:dyDescent="0.2">
      <c r="B59" s="383" t="s">
        <v>2712</v>
      </c>
      <c r="C59" s="384" t="s">
        <v>2713</v>
      </c>
      <c r="D59" s="376">
        <v>7748</v>
      </c>
      <c r="E59" s="385">
        <v>519</v>
      </c>
      <c r="F59" s="386" t="s">
        <v>2734</v>
      </c>
      <c r="G59" s="379" t="s">
        <v>2735</v>
      </c>
      <c r="H59" s="361">
        <v>1</v>
      </c>
      <c r="I59" s="388">
        <v>1</v>
      </c>
      <c r="J59" s="382" t="s">
        <v>2736</v>
      </c>
      <c r="K59" s="550" t="s">
        <v>2737</v>
      </c>
    </row>
    <row r="60" spans="2:11" ht="50.25" customHeight="1" x14ac:dyDescent="0.2">
      <c r="B60" s="383" t="s">
        <v>2712</v>
      </c>
      <c r="C60" s="384" t="s">
        <v>2713</v>
      </c>
      <c r="D60" s="376">
        <v>7735</v>
      </c>
      <c r="E60" s="385">
        <v>545</v>
      </c>
      <c r="F60" s="386" t="s">
        <v>2738</v>
      </c>
      <c r="G60" s="379" t="s">
        <v>2739</v>
      </c>
      <c r="H60" s="356">
        <v>20</v>
      </c>
      <c r="I60" s="387">
        <v>20</v>
      </c>
      <c r="J60" s="382">
        <v>20</v>
      </c>
      <c r="K60" s="550">
        <v>20</v>
      </c>
    </row>
    <row r="61" spans="2:11" ht="50.25" customHeight="1" thickBot="1" x14ac:dyDescent="0.25">
      <c r="B61" s="383" t="s">
        <v>2712</v>
      </c>
      <c r="C61" s="384" t="s">
        <v>2713</v>
      </c>
      <c r="D61" s="392">
        <v>7735</v>
      </c>
      <c r="E61" s="393">
        <v>546</v>
      </c>
      <c r="F61" s="394" t="s">
        <v>2740</v>
      </c>
      <c r="G61" s="379" t="s">
        <v>2741</v>
      </c>
      <c r="H61" s="395">
        <v>1</v>
      </c>
      <c r="I61" s="396" t="s">
        <v>2742</v>
      </c>
      <c r="J61" s="397" t="s">
        <v>2743</v>
      </c>
      <c r="K61" s="550" t="s">
        <v>2744</v>
      </c>
    </row>
  </sheetData>
  <mergeCells count="2">
    <mergeCell ref="B2:B5"/>
    <mergeCell ref="C2:I5"/>
  </mergeCells>
  <pageMargins left="0.7" right="0.7" top="0.75" bottom="0.75" header="0.3" footer="0.3"/>
  <pageSetup paperSize="9" orientation="portrait" r:id="rId1"/>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FBB80-1FB3-480A-B364-D7909BE61911}">
  <dimension ref="A1:K85"/>
  <sheetViews>
    <sheetView zoomScale="90" zoomScaleNormal="90" workbookViewId="0">
      <selection activeCell="I7" sqref="I7:K7"/>
    </sheetView>
  </sheetViews>
  <sheetFormatPr baseColWidth="10" defaultColWidth="11.42578125" defaultRowHeight="15" x14ac:dyDescent="0.25"/>
  <cols>
    <col min="1" max="1" width="5.28515625" style="57" customWidth="1"/>
    <col min="2" max="2" width="26" style="398" bestFit="1" customWidth="1"/>
    <col min="3" max="3" width="93.42578125" customWidth="1"/>
    <col min="4" max="4" width="42.140625" style="44" bestFit="1" customWidth="1"/>
    <col min="5" max="5" width="28.7109375" style="44" bestFit="1" customWidth="1"/>
    <col min="6" max="7" width="28.7109375" style="44" customWidth="1"/>
    <col min="8" max="8" width="15.5703125" style="44" bestFit="1" customWidth="1"/>
    <col min="9" max="9" width="25.28515625" customWidth="1"/>
    <col min="10" max="10" width="25.42578125" customWidth="1"/>
    <col min="11" max="11" width="16.5703125" customWidth="1"/>
  </cols>
  <sheetData>
    <row r="1" spans="2:11" s="39" customFormat="1" ht="36" customHeight="1" x14ac:dyDescent="0.25">
      <c r="C1" s="38"/>
      <c r="D1" s="38"/>
    </row>
    <row r="2" spans="2:11" ht="18" customHeight="1" x14ac:dyDescent="0.25">
      <c r="B2" s="920"/>
      <c r="C2" s="921" t="s">
        <v>2745</v>
      </c>
      <c r="D2" s="922"/>
      <c r="E2" s="922"/>
      <c r="F2" s="136"/>
      <c r="G2" s="136"/>
      <c r="H2" s="136"/>
    </row>
    <row r="3" spans="2:11" ht="18" customHeight="1" x14ac:dyDescent="0.25">
      <c r="B3" s="920"/>
      <c r="C3" s="922"/>
      <c r="D3" s="922"/>
      <c r="E3" s="922"/>
      <c r="F3" s="136"/>
      <c r="G3" s="136"/>
      <c r="H3" s="136"/>
    </row>
    <row r="4" spans="2:11" ht="18" customHeight="1" x14ac:dyDescent="0.25">
      <c r="B4" s="920"/>
      <c r="C4" s="922"/>
      <c r="D4" s="922"/>
      <c r="E4" s="922"/>
      <c r="F4" s="136"/>
      <c r="G4" s="136"/>
      <c r="H4" s="136"/>
    </row>
    <row r="5" spans="2:11" ht="18" customHeight="1" x14ac:dyDescent="0.25">
      <c r="B5" s="920"/>
      <c r="C5" s="922"/>
      <c r="D5" s="922"/>
      <c r="E5" s="922"/>
      <c r="F5" s="136"/>
      <c r="G5" s="136"/>
      <c r="H5" s="136"/>
    </row>
    <row r="6" spans="2:11" ht="18" customHeight="1" x14ac:dyDescent="0.25">
      <c r="C6" s="136"/>
      <c r="D6" s="136"/>
      <c r="E6" s="136"/>
      <c r="F6" s="136"/>
      <c r="G6" s="136"/>
      <c r="H6" s="136"/>
    </row>
    <row r="7" spans="2:11" x14ac:dyDescent="0.25">
      <c r="B7" s="49" t="s">
        <v>2746</v>
      </c>
      <c r="C7" s="49"/>
      <c r="D7" s="50"/>
      <c r="E7" s="50"/>
      <c r="F7" s="923" t="s">
        <v>2747</v>
      </c>
      <c r="G7" s="923"/>
      <c r="H7" s="923"/>
      <c r="I7" s="923" t="s">
        <v>2748</v>
      </c>
      <c r="J7" s="923"/>
      <c r="K7" s="923"/>
    </row>
    <row r="8" spans="2:11" x14ac:dyDescent="0.25">
      <c r="B8" s="55" t="s">
        <v>2749</v>
      </c>
      <c r="C8" s="55" t="s">
        <v>2750</v>
      </c>
      <c r="D8" s="56" t="s">
        <v>2751</v>
      </c>
      <c r="E8" s="137" t="s">
        <v>2752</v>
      </c>
      <c r="F8" s="133" t="s">
        <v>2753</v>
      </c>
      <c r="G8" s="133" t="s">
        <v>2754</v>
      </c>
      <c r="H8" s="134" t="s">
        <v>2755</v>
      </c>
      <c r="I8" s="133" t="s">
        <v>2753</v>
      </c>
      <c r="J8" s="133" t="s">
        <v>2754</v>
      </c>
      <c r="K8" s="134" t="s">
        <v>2755</v>
      </c>
    </row>
    <row r="9" spans="2:11" x14ac:dyDescent="0.25">
      <c r="B9" s="924" t="s">
        <v>40</v>
      </c>
      <c r="C9" s="924"/>
      <c r="D9" s="51" t="s">
        <v>2756</v>
      </c>
      <c r="E9" s="138">
        <v>29485902000</v>
      </c>
      <c r="F9" s="138">
        <v>29485902000</v>
      </c>
      <c r="G9" s="138">
        <v>4680380453</v>
      </c>
      <c r="H9" s="135">
        <f>+G9/F9</f>
        <v>0.15873282265538291</v>
      </c>
      <c r="I9" s="138">
        <v>29485902000</v>
      </c>
      <c r="J9" s="138">
        <v>11836315609</v>
      </c>
      <c r="K9" s="135">
        <f>+J9/I9</f>
        <v>0.40142287690571582</v>
      </c>
    </row>
    <row r="10" spans="2:11" x14ac:dyDescent="0.25">
      <c r="B10" s="399">
        <v>7757</v>
      </c>
      <c r="C10" s="52" t="s">
        <v>2757</v>
      </c>
      <c r="D10" s="51" t="s">
        <v>2756</v>
      </c>
      <c r="E10" s="138">
        <v>22320122000</v>
      </c>
      <c r="F10" s="138">
        <v>22320122000</v>
      </c>
      <c r="G10" s="138">
        <v>22158357359</v>
      </c>
      <c r="H10" s="135">
        <f t="shared" ref="H10:H79" si="0">+G10/F10</f>
        <v>0.99275251985629831</v>
      </c>
      <c r="I10" s="138">
        <v>22320122000</v>
      </c>
      <c r="J10" s="138">
        <v>22177761081</v>
      </c>
      <c r="K10" s="135">
        <f t="shared" ref="K10:K79" si="1">+J10/I10</f>
        <v>0.99362185748805498</v>
      </c>
    </row>
    <row r="11" spans="2:11" x14ac:dyDescent="0.25">
      <c r="B11" s="399">
        <v>7757</v>
      </c>
      <c r="C11" s="52" t="s">
        <v>2757</v>
      </c>
      <c r="D11" s="51" t="s">
        <v>2758</v>
      </c>
      <c r="E11" s="138">
        <v>9114541000</v>
      </c>
      <c r="F11" s="138">
        <v>9114541000</v>
      </c>
      <c r="G11" s="138">
        <v>1979721760</v>
      </c>
      <c r="H11" s="135">
        <f t="shared" si="0"/>
        <v>0.21720476763448648</v>
      </c>
      <c r="I11" s="138">
        <v>9114541000</v>
      </c>
      <c r="J11" s="138">
        <v>5018243181</v>
      </c>
      <c r="K11" s="135">
        <f t="shared" si="1"/>
        <v>0.55057552333134496</v>
      </c>
    </row>
    <row r="12" spans="2:11" x14ac:dyDescent="0.25">
      <c r="B12" s="399">
        <v>7757</v>
      </c>
      <c r="C12" s="52" t="s">
        <v>2757</v>
      </c>
      <c r="D12" s="51" t="s">
        <v>2759</v>
      </c>
      <c r="E12" s="138">
        <v>6415000</v>
      </c>
      <c r="F12" s="138">
        <v>6415000</v>
      </c>
      <c r="G12" s="138">
        <v>0</v>
      </c>
      <c r="H12" s="135">
        <f t="shared" si="0"/>
        <v>0</v>
      </c>
      <c r="I12" s="138">
        <v>6415000</v>
      </c>
      <c r="J12" s="138">
        <v>3375633</v>
      </c>
      <c r="K12" s="135">
        <f t="shared" si="1"/>
        <v>0.52620935307872174</v>
      </c>
    </row>
    <row r="13" spans="2:11" x14ac:dyDescent="0.25">
      <c r="B13" s="399">
        <v>7757</v>
      </c>
      <c r="C13" s="52" t="s">
        <v>2757</v>
      </c>
      <c r="D13" s="51" t="s">
        <v>2760</v>
      </c>
      <c r="E13" s="138">
        <v>1256000</v>
      </c>
      <c r="F13" s="138">
        <v>1256000</v>
      </c>
      <c r="G13" s="138">
        <v>0</v>
      </c>
      <c r="H13" s="135">
        <f t="shared" si="0"/>
        <v>0</v>
      </c>
      <c r="I13" s="138">
        <v>1256000</v>
      </c>
      <c r="J13" s="138">
        <v>647733</v>
      </c>
      <c r="K13" s="135">
        <f>+J13/I13</f>
        <v>0.5157109872611465</v>
      </c>
    </row>
    <row r="14" spans="2:11" x14ac:dyDescent="0.25">
      <c r="B14" s="399">
        <v>7757</v>
      </c>
      <c r="C14" s="52" t="s">
        <v>2757</v>
      </c>
      <c r="D14" s="51" t="s">
        <v>2761</v>
      </c>
      <c r="E14" s="138">
        <v>729000</v>
      </c>
      <c r="F14" s="138">
        <v>729000</v>
      </c>
      <c r="G14" s="138">
        <v>0</v>
      </c>
      <c r="H14" s="135">
        <f t="shared" si="0"/>
        <v>0</v>
      </c>
      <c r="I14" s="138">
        <v>729000</v>
      </c>
      <c r="J14" s="138">
        <v>0</v>
      </c>
      <c r="K14" s="135">
        <f>+J14/I14</f>
        <v>0</v>
      </c>
    </row>
    <row r="15" spans="2:11" x14ac:dyDescent="0.25">
      <c r="B15" s="399">
        <v>7757</v>
      </c>
      <c r="C15" s="52" t="s">
        <v>2757</v>
      </c>
      <c r="D15" s="51" t="s">
        <v>2762</v>
      </c>
      <c r="E15" s="138">
        <v>28135000</v>
      </c>
      <c r="F15" s="138">
        <v>28135000</v>
      </c>
      <c r="G15" s="138">
        <v>28100770</v>
      </c>
      <c r="H15" s="135">
        <f t="shared" si="0"/>
        <v>0.99878336591434158</v>
      </c>
      <c r="I15" s="138">
        <v>28135000</v>
      </c>
      <c r="J15" s="138">
        <v>28100770</v>
      </c>
      <c r="K15" s="135">
        <f>+J15/I15</f>
        <v>0.99878336591434158</v>
      </c>
    </row>
    <row r="16" spans="2:11" x14ac:dyDescent="0.25">
      <c r="B16" s="399">
        <v>7757</v>
      </c>
      <c r="C16" s="52" t="s">
        <v>2757</v>
      </c>
      <c r="D16" s="51" t="s">
        <v>2763</v>
      </c>
      <c r="E16" s="138">
        <v>10772754000</v>
      </c>
      <c r="F16" s="138">
        <v>10772754000</v>
      </c>
      <c r="G16" s="138">
        <v>3315346700</v>
      </c>
      <c r="H16" s="135">
        <f t="shared" si="0"/>
        <v>0.30775293857076846</v>
      </c>
      <c r="I16" s="138">
        <v>10772754000</v>
      </c>
      <c r="J16" s="138">
        <v>4905976773</v>
      </c>
      <c r="K16" s="135">
        <f t="shared" si="1"/>
        <v>0.4554059967395524</v>
      </c>
    </row>
    <row r="17" spans="2:11" x14ac:dyDescent="0.25">
      <c r="B17" s="399">
        <v>7768</v>
      </c>
      <c r="C17" s="52" t="s">
        <v>2764</v>
      </c>
      <c r="D17" s="51" t="s">
        <v>2756</v>
      </c>
      <c r="E17" s="138">
        <v>5870191000</v>
      </c>
      <c r="F17" s="138">
        <v>5870191000</v>
      </c>
      <c r="G17" s="138">
        <v>1205403230</v>
      </c>
      <c r="H17" s="135">
        <f t="shared" si="0"/>
        <v>0.20534310212393431</v>
      </c>
      <c r="I17" s="138">
        <v>5820191000</v>
      </c>
      <c r="J17" s="138">
        <v>1283800517</v>
      </c>
      <c r="K17" s="135">
        <f>+J17/I17</f>
        <v>0.22057704240290396</v>
      </c>
    </row>
    <row r="18" spans="2:11" x14ac:dyDescent="0.25">
      <c r="B18" s="399">
        <v>7768</v>
      </c>
      <c r="C18" s="52" t="s">
        <v>2764</v>
      </c>
      <c r="D18" s="51" t="s">
        <v>2763</v>
      </c>
      <c r="E18" s="138">
        <v>1500000000</v>
      </c>
      <c r="F18" s="138">
        <v>1500000000</v>
      </c>
      <c r="G18" s="138">
        <v>0</v>
      </c>
      <c r="H18" s="135">
        <f t="shared" si="0"/>
        <v>0</v>
      </c>
      <c r="I18" s="138">
        <v>1500000000</v>
      </c>
      <c r="J18" s="138">
        <v>0</v>
      </c>
      <c r="K18" s="135">
        <f>+J18/I18</f>
        <v>0</v>
      </c>
    </row>
    <row r="19" spans="2:11" x14ac:dyDescent="0.25">
      <c r="B19" s="399">
        <v>7730</v>
      </c>
      <c r="C19" s="52" t="s">
        <v>2765</v>
      </c>
      <c r="D19" s="51" t="s">
        <v>2756</v>
      </c>
      <c r="E19" s="138">
        <v>2111601000</v>
      </c>
      <c r="F19" s="138">
        <v>2111601000</v>
      </c>
      <c r="G19" s="138">
        <v>349429000</v>
      </c>
      <c r="H19" s="135">
        <f t="shared" si="0"/>
        <v>0.16548059979134316</v>
      </c>
      <c r="I19" s="138">
        <v>1391601000</v>
      </c>
      <c r="J19" s="138">
        <v>435923000</v>
      </c>
      <c r="K19" s="135">
        <f t="shared" si="1"/>
        <v>0.3132528648657194</v>
      </c>
    </row>
    <row r="20" spans="2:11" x14ac:dyDescent="0.25">
      <c r="B20" s="399">
        <v>7730</v>
      </c>
      <c r="C20" s="52" t="s">
        <v>2765</v>
      </c>
      <c r="D20" s="51" t="s">
        <v>2763</v>
      </c>
      <c r="E20" s="138">
        <v>1500000000</v>
      </c>
      <c r="F20" s="138">
        <v>1500000000</v>
      </c>
      <c r="G20" s="138">
        <v>0</v>
      </c>
      <c r="H20" s="135">
        <f t="shared" si="0"/>
        <v>0</v>
      </c>
      <c r="I20" s="138">
        <v>1500000000</v>
      </c>
      <c r="J20" s="138">
        <v>0</v>
      </c>
      <c r="K20" s="135">
        <f t="shared" si="1"/>
        <v>0</v>
      </c>
    </row>
    <row r="21" spans="2:11" x14ac:dyDescent="0.25">
      <c r="B21" s="399">
        <v>7756</v>
      </c>
      <c r="C21" s="52" t="s">
        <v>2766</v>
      </c>
      <c r="D21" s="51" t="s">
        <v>2756</v>
      </c>
      <c r="E21" s="138">
        <v>2994709000</v>
      </c>
      <c r="F21" s="138">
        <v>2994709000</v>
      </c>
      <c r="G21" s="138">
        <v>1645211960</v>
      </c>
      <c r="H21" s="135">
        <f t="shared" si="0"/>
        <v>0.54937289733326344</v>
      </c>
      <c r="I21" s="138">
        <v>2994709000</v>
      </c>
      <c r="J21" s="138">
        <v>1863993324</v>
      </c>
      <c r="K21" s="135">
        <f t="shared" si="1"/>
        <v>0.62242886504164507</v>
      </c>
    </row>
    <row r="22" spans="2:11" x14ac:dyDescent="0.25">
      <c r="B22" s="399">
        <v>7756</v>
      </c>
      <c r="C22" s="52" t="s">
        <v>2766</v>
      </c>
      <c r="D22" s="51" t="s">
        <v>2767</v>
      </c>
      <c r="E22" s="138">
        <v>1239000000</v>
      </c>
      <c r="F22" s="138">
        <v>1239000000</v>
      </c>
      <c r="G22" s="138">
        <v>0</v>
      </c>
      <c r="H22" s="135">
        <f t="shared" si="0"/>
        <v>0</v>
      </c>
      <c r="I22" s="138">
        <v>1239000000</v>
      </c>
      <c r="J22" s="138">
        <v>1080000000</v>
      </c>
      <c r="K22" s="135">
        <f t="shared" si="1"/>
        <v>0.87167070217917675</v>
      </c>
    </row>
    <row r="23" spans="2:11" x14ac:dyDescent="0.25">
      <c r="B23" s="399">
        <v>7756</v>
      </c>
      <c r="C23" s="52" t="s">
        <v>2766</v>
      </c>
      <c r="D23" s="51" t="s">
        <v>2763</v>
      </c>
      <c r="E23" s="138">
        <v>337778000</v>
      </c>
      <c r="F23" s="138">
        <v>337778000</v>
      </c>
      <c r="G23" s="138">
        <v>0</v>
      </c>
      <c r="H23" s="135">
        <f t="shared" si="0"/>
        <v>0</v>
      </c>
      <c r="I23" s="138">
        <v>337778000</v>
      </c>
      <c r="J23" s="138">
        <v>0</v>
      </c>
      <c r="K23" s="135">
        <f t="shared" si="1"/>
        <v>0</v>
      </c>
    </row>
    <row r="24" spans="2:11" x14ac:dyDescent="0.25">
      <c r="B24" s="399">
        <v>7565</v>
      </c>
      <c r="C24" s="52" t="s">
        <v>2768</v>
      </c>
      <c r="D24" s="51" t="s">
        <v>2756</v>
      </c>
      <c r="E24" s="138">
        <v>18849724000</v>
      </c>
      <c r="F24" s="138">
        <v>18849724000</v>
      </c>
      <c r="G24" s="138">
        <v>6222935919</v>
      </c>
      <c r="H24" s="135">
        <f t="shared" si="0"/>
        <v>0.33013406026528558</v>
      </c>
      <c r="I24" s="138">
        <v>18101089854</v>
      </c>
      <c r="J24" s="138">
        <v>8588309162</v>
      </c>
      <c r="K24" s="135">
        <f t="shared" si="1"/>
        <v>0.47446365004934471</v>
      </c>
    </row>
    <row r="25" spans="2:11" x14ac:dyDescent="0.25">
      <c r="B25" s="399">
        <v>7565</v>
      </c>
      <c r="C25" s="52" t="s">
        <v>2768</v>
      </c>
      <c r="D25" s="51" t="s">
        <v>2767</v>
      </c>
      <c r="E25" s="138">
        <v>77477000000</v>
      </c>
      <c r="F25" s="138">
        <v>77477000000</v>
      </c>
      <c r="G25" s="138">
        <v>44431838450</v>
      </c>
      <c r="H25" s="135">
        <f t="shared" si="0"/>
        <v>0.57348423983891994</v>
      </c>
      <c r="I25" s="138">
        <v>77477000000</v>
      </c>
      <c r="J25" s="138">
        <v>44431838450</v>
      </c>
      <c r="K25" s="135">
        <f t="shared" si="1"/>
        <v>0.57348423983891994</v>
      </c>
    </row>
    <row r="26" spans="2:11" x14ac:dyDescent="0.25">
      <c r="B26" s="399">
        <v>7565</v>
      </c>
      <c r="C26" s="52" t="s">
        <v>2768</v>
      </c>
      <c r="D26" s="51" t="s">
        <v>2769</v>
      </c>
      <c r="E26" s="138">
        <v>535332000</v>
      </c>
      <c r="F26" s="138">
        <v>535332000</v>
      </c>
      <c r="G26" s="138">
        <v>212637383</v>
      </c>
      <c r="H26" s="135">
        <f t="shared" si="0"/>
        <v>0.39720656153564515</v>
      </c>
      <c r="I26" s="138">
        <v>535332000</v>
      </c>
      <c r="J26" s="138">
        <v>306388887</v>
      </c>
      <c r="K26" s="135">
        <f t="shared" si="1"/>
        <v>0.57233434018515617</v>
      </c>
    </row>
    <row r="27" spans="2:11" x14ac:dyDescent="0.25">
      <c r="B27" s="399">
        <v>7565</v>
      </c>
      <c r="C27" s="52" t="s">
        <v>2768</v>
      </c>
      <c r="D27" s="51" t="s">
        <v>2770</v>
      </c>
      <c r="E27" s="138">
        <v>1365605000</v>
      </c>
      <c r="F27" s="138">
        <v>1365605000</v>
      </c>
      <c r="G27" s="138">
        <v>0</v>
      </c>
      <c r="H27" s="135">
        <f t="shared" si="0"/>
        <v>0</v>
      </c>
      <c r="I27" s="138">
        <v>1365605000</v>
      </c>
      <c r="J27" s="138">
        <v>221274791</v>
      </c>
      <c r="K27" s="135">
        <f t="shared" si="1"/>
        <v>0.16203425661153847</v>
      </c>
    </row>
    <row r="28" spans="2:11" x14ac:dyDescent="0.25">
      <c r="B28" s="399">
        <v>7565</v>
      </c>
      <c r="C28" s="52" t="s">
        <v>2768</v>
      </c>
      <c r="D28" s="543" t="s">
        <v>2771</v>
      </c>
      <c r="E28" s="138"/>
      <c r="F28" s="138"/>
      <c r="G28" s="138"/>
      <c r="H28" s="135"/>
      <c r="I28" s="138">
        <v>114166000</v>
      </c>
      <c r="J28" s="138">
        <v>0</v>
      </c>
      <c r="K28" s="135">
        <f t="shared" ref="K28:K29" si="2">+J28/I28</f>
        <v>0</v>
      </c>
    </row>
    <row r="29" spans="2:11" x14ac:dyDescent="0.25">
      <c r="B29" s="399">
        <v>7565</v>
      </c>
      <c r="C29" s="52" t="s">
        <v>2768</v>
      </c>
      <c r="D29" s="543" t="s">
        <v>2772</v>
      </c>
      <c r="E29" s="138"/>
      <c r="F29" s="138"/>
      <c r="G29" s="138"/>
      <c r="H29" s="135"/>
      <c r="I29" s="138">
        <v>46845648</v>
      </c>
      <c r="J29" s="138">
        <v>0</v>
      </c>
      <c r="K29" s="135">
        <f t="shared" si="2"/>
        <v>0</v>
      </c>
    </row>
    <row r="30" spans="2:11" x14ac:dyDescent="0.25">
      <c r="B30" s="399">
        <v>7565</v>
      </c>
      <c r="C30" s="52" t="s">
        <v>2768</v>
      </c>
      <c r="D30" s="543" t="s">
        <v>2773</v>
      </c>
      <c r="E30" s="138"/>
      <c r="F30" s="138"/>
      <c r="G30" s="138"/>
      <c r="H30" s="135"/>
      <c r="I30" s="138">
        <v>301788498</v>
      </c>
      <c r="J30" s="138">
        <v>112294223</v>
      </c>
      <c r="K30" s="135">
        <f t="shared" ref="K30" si="3">+J30/I30</f>
        <v>0.37209576820916479</v>
      </c>
    </row>
    <row r="31" spans="2:11" x14ac:dyDescent="0.25">
      <c r="B31" s="399">
        <v>7744</v>
      </c>
      <c r="C31" s="52" t="s">
        <v>2774</v>
      </c>
      <c r="D31" s="51" t="s">
        <v>2756</v>
      </c>
      <c r="E31" s="138">
        <v>50245414000</v>
      </c>
      <c r="F31" s="138">
        <v>50245414000</v>
      </c>
      <c r="G31" s="138">
        <v>19527287603</v>
      </c>
      <c r="H31" s="135">
        <f t="shared" si="0"/>
        <v>0.38863820692173023</v>
      </c>
      <c r="I31" s="138">
        <v>32726890935</v>
      </c>
      <c r="J31" s="138">
        <v>28010678203</v>
      </c>
      <c r="K31" s="135">
        <f t="shared" si="1"/>
        <v>0.85589181870752618</v>
      </c>
    </row>
    <row r="32" spans="2:11" x14ac:dyDescent="0.25">
      <c r="B32" s="399">
        <v>7744</v>
      </c>
      <c r="C32" s="52" t="s">
        <v>2774</v>
      </c>
      <c r="D32" s="51" t="s">
        <v>2775</v>
      </c>
      <c r="E32" s="138">
        <v>7721615000</v>
      </c>
      <c r="F32" s="138">
        <v>7721615000</v>
      </c>
      <c r="G32" s="138">
        <v>0</v>
      </c>
      <c r="H32" s="135">
        <f t="shared" si="0"/>
        <v>0</v>
      </c>
      <c r="I32" s="138">
        <v>7721615000</v>
      </c>
      <c r="J32" s="138">
        <v>2245284360</v>
      </c>
      <c r="K32" s="135">
        <f t="shared" si="1"/>
        <v>0.29077911291873526</v>
      </c>
    </row>
    <row r="33" spans="2:11" x14ac:dyDescent="0.25">
      <c r="B33" s="399">
        <v>7744</v>
      </c>
      <c r="C33" s="52" t="s">
        <v>2774</v>
      </c>
      <c r="D33" s="51" t="s">
        <v>2776</v>
      </c>
      <c r="E33" s="138">
        <v>61549000</v>
      </c>
      <c r="F33" s="138">
        <v>61549000</v>
      </c>
      <c r="G33" s="138">
        <v>9999889</v>
      </c>
      <c r="H33" s="135">
        <f t="shared" si="0"/>
        <v>0.16247037319858973</v>
      </c>
      <c r="I33" s="138">
        <v>61549000</v>
      </c>
      <c r="J33" s="138">
        <v>15258555</v>
      </c>
      <c r="K33" s="135">
        <f t="shared" si="1"/>
        <v>0.24790906432273474</v>
      </c>
    </row>
    <row r="34" spans="2:11" x14ac:dyDescent="0.25">
      <c r="B34" s="399">
        <v>7744</v>
      </c>
      <c r="C34" s="52" t="s">
        <v>2774</v>
      </c>
      <c r="D34" s="51" t="s">
        <v>2760</v>
      </c>
      <c r="E34" s="138">
        <v>153433000</v>
      </c>
      <c r="F34" s="138">
        <v>153433000</v>
      </c>
      <c r="G34" s="138">
        <v>1297686</v>
      </c>
      <c r="H34" s="135">
        <f t="shared" si="0"/>
        <v>8.4576720783664534E-3</v>
      </c>
      <c r="I34" s="138">
        <v>153433000</v>
      </c>
      <c r="J34" s="138">
        <v>8047694</v>
      </c>
      <c r="K34" s="135">
        <f t="shared" si="1"/>
        <v>5.2450867805491651E-2</v>
      </c>
    </row>
    <row r="35" spans="2:11" x14ac:dyDescent="0.25">
      <c r="B35" s="399">
        <v>7744</v>
      </c>
      <c r="C35" s="52" t="s">
        <v>2774</v>
      </c>
      <c r="D35" s="51" t="s">
        <v>2763</v>
      </c>
      <c r="E35" s="138">
        <v>104584779000</v>
      </c>
      <c r="F35" s="138">
        <v>89584779000</v>
      </c>
      <c r="G35" s="138">
        <v>37835238867</v>
      </c>
      <c r="H35" s="135">
        <f t="shared" si="0"/>
        <v>0.42234003688282806</v>
      </c>
      <c r="I35" s="138">
        <v>89584779000</v>
      </c>
      <c r="J35" s="138">
        <v>50064297675</v>
      </c>
      <c r="K35" s="135">
        <f t="shared" si="1"/>
        <v>0.55884825786085823</v>
      </c>
    </row>
    <row r="36" spans="2:11" x14ac:dyDescent="0.25">
      <c r="B36" s="399">
        <v>7744</v>
      </c>
      <c r="C36" s="52" t="s">
        <v>2774</v>
      </c>
      <c r="D36" s="51" t="s">
        <v>2777</v>
      </c>
      <c r="E36" s="138">
        <v>50640000000</v>
      </c>
      <c r="F36" s="138">
        <v>50640000000</v>
      </c>
      <c r="G36" s="138">
        <v>13124902102</v>
      </c>
      <c r="H36" s="135">
        <f t="shared" si="0"/>
        <v>0.25918053124012636</v>
      </c>
      <c r="I36" s="138">
        <v>50640000000</v>
      </c>
      <c r="J36" s="138">
        <v>21606548147</v>
      </c>
      <c r="K36" s="135">
        <f t="shared" si="1"/>
        <v>0.42666959216034755</v>
      </c>
    </row>
    <row r="37" spans="2:11" x14ac:dyDescent="0.25">
      <c r="B37" s="399">
        <v>7744</v>
      </c>
      <c r="C37" s="52" t="s">
        <v>2774</v>
      </c>
      <c r="D37" s="543" t="s">
        <v>2773</v>
      </c>
      <c r="E37" s="138"/>
      <c r="F37" s="138"/>
      <c r="G37" s="138"/>
      <c r="H37" s="135"/>
      <c r="I37" s="138">
        <v>26323065</v>
      </c>
      <c r="J37" s="138">
        <v>379767</v>
      </c>
      <c r="K37" s="135">
        <f t="shared" ref="K37" si="4">+J37/I37</f>
        <v>1.4427157323814685E-2</v>
      </c>
    </row>
    <row r="38" spans="2:11" x14ac:dyDescent="0.25">
      <c r="B38" s="399">
        <v>7745</v>
      </c>
      <c r="C38" s="52" t="s">
        <v>2778</v>
      </c>
      <c r="D38" s="51" t="s">
        <v>2756</v>
      </c>
      <c r="E38" s="138">
        <v>145776206000</v>
      </c>
      <c r="F38" s="138">
        <v>145776206000</v>
      </c>
      <c r="G38" s="138">
        <v>39434955430</v>
      </c>
      <c r="H38" s="135">
        <f t="shared" si="0"/>
        <v>0.27051709268658014</v>
      </c>
      <c r="I38" s="138">
        <v>137149105659</v>
      </c>
      <c r="J38" s="138">
        <v>72511048411</v>
      </c>
      <c r="K38" s="135">
        <f t="shared" si="1"/>
        <v>0.52870230587786327</v>
      </c>
    </row>
    <row r="39" spans="2:11" x14ac:dyDescent="0.25">
      <c r="B39" s="399">
        <v>7745</v>
      </c>
      <c r="C39" s="52" t="s">
        <v>2778</v>
      </c>
      <c r="D39" s="51" t="s">
        <v>2767</v>
      </c>
      <c r="E39" s="138">
        <v>15060000000</v>
      </c>
      <c r="F39" s="138">
        <v>15060000000</v>
      </c>
      <c r="G39" s="138">
        <v>351601830</v>
      </c>
      <c r="H39" s="135">
        <f t="shared" si="0"/>
        <v>2.3346735059760957E-2</v>
      </c>
      <c r="I39" s="138">
        <v>15060000000</v>
      </c>
      <c r="J39" s="138">
        <v>2759401830</v>
      </c>
      <c r="K39" s="135">
        <f t="shared" si="1"/>
        <v>0.18322721314741036</v>
      </c>
    </row>
    <row r="40" spans="2:11" x14ac:dyDescent="0.25">
      <c r="B40" s="399">
        <v>7745</v>
      </c>
      <c r="C40" s="52" t="s">
        <v>2778</v>
      </c>
      <c r="D40" s="51" t="s">
        <v>2769</v>
      </c>
      <c r="E40" s="138">
        <v>1225793000</v>
      </c>
      <c r="F40" s="138">
        <v>25928832000</v>
      </c>
      <c r="G40" s="138">
        <v>8278040000</v>
      </c>
      <c r="H40" s="135">
        <f t="shared" si="0"/>
        <v>0.31926004225720617</v>
      </c>
      <c r="I40" s="138">
        <v>25928832000</v>
      </c>
      <c r="J40" s="138">
        <v>8416136405</v>
      </c>
      <c r="K40" s="135">
        <f t="shared" si="1"/>
        <v>0.32458602088208216</v>
      </c>
    </row>
    <row r="41" spans="2:11" x14ac:dyDescent="0.25">
      <c r="B41" s="399">
        <v>7745</v>
      </c>
      <c r="C41" s="52" t="s">
        <v>2778</v>
      </c>
      <c r="D41" s="51" t="s">
        <v>2779</v>
      </c>
      <c r="E41" s="138">
        <v>17500000000</v>
      </c>
      <c r="F41" s="138">
        <v>17500000000</v>
      </c>
      <c r="G41" s="138">
        <v>14133948816</v>
      </c>
      <c r="H41" s="135">
        <f t="shared" si="0"/>
        <v>0.80765421805714288</v>
      </c>
      <c r="I41" s="138">
        <v>17500000000</v>
      </c>
      <c r="J41" s="138">
        <v>17413715685</v>
      </c>
      <c r="K41" s="135">
        <f t="shared" si="1"/>
        <v>0.99506946771428573</v>
      </c>
    </row>
    <row r="42" spans="2:11" x14ac:dyDescent="0.25">
      <c r="B42" s="399">
        <v>7745</v>
      </c>
      <c r="C42" s="52" t="s">
        <v>2778</v>
      </c>
      <c r="D42" s="51" t="s">
        <v>2780</v>
      </c>
      <c r="E42" s="138">
        <v>46000</v>
      </c>
      <c r="F42" s="138">
        <v>46000</v>
      </c>
      <c r="G42" s="138">
        <v>0</v>
      </c>
      <c r="H42" s="135">
        <f t="shared" si="0"/>
        <v>0</v>
      </c>
      <c r="I42" s="138">
        <v>46000</v>
      </c>
      <c r="J42" s="138">
        <v>0</v>
      </c>
      <c r="K42" s="135">
        <f t="shared" si="1"/>
        <v>0</v>
      </c>
    </row>
    <row r="43" spans="2:11" x14ac:dyDescent="0.25">
      <c r="B43" s="399">
        <v>7745</v>
      </c>
      <c r="C43" s="52" t="s">
        <v>2778</v>
      </c>
      <c r="D43" s="51" t="s">
        <v>2770</v>
      </c>
      <c r="E43" s="138">
        <v>740742000</v>
      </c>
      <c r="F43" s="138">
        <v>740742000</v>
      </c>
      <c r="G43" s="138">
        <v>0</v>
      </c>
      <c r="H43" s="135">
        <f t="shared" si="0"/>
        <v>0</v>
      </c>
      <c r="I43" s="138">
        <v>740742000</v>
      </c>
      <c r="J43" s="138">
        <v>0</v>
      </c>
      <c r="K43" s="135">
        <f t="shared" si="1"/>
        <v>0</v>
      </c>
    </row>
    <row r="44" spans="2:11" x14ac:dyDescent="0.25">
      <c r="B44" s="399">
        <v>7745</v>
      </c>
      <c r="C44" s="52" t="s">
        <v>2778</v>
      </c>
      <c r="D44" s="51" t="s">
        <v>2781</v>
      </c>
      <c r="E44" s="138">
        <v>39118000</v>
      </c>
      <c r="F44" s="138">
        <v>39118000</v>
      </c>
      <c r="G44" s="138">
        <v>5168162</v>
      </c>
      <c r="H44" s="135">
        <f t="shared" si="0"/>
        <v>0.13211723503246586</v>
      </c>
      <c r="I44" s="138">
        <v>39118000</v>
      </c>
      <c r="J44" s="138">
        <v>5168162</v>
      </c>
      <c r="K44" s="135">
        <f t="shared" si="1"/>
        <v>0.13211723503246586</v>
      </c>
    </row>
    <row r="45" spans="2:11" x14ac:dyDescent="0.25">
      <c r="B45" s="399">
        <v>7745</v>
      </c>
      <c r="C45" s="52" t="s">
        <v>2778</v>
      </c>
      <c r="D45" s="51" t="s">
        <v>2782</v>
      </c>
      <c r="E45" s="138">
        <v>68676000</v>
      </c>
      <c r="F45" s="138">
        <v>68676000</v>
      </c>
      <c r="G45" s="138">
        <v>68676000</v>
      </c>
      <c r="H45" s="135">
        <f t="shared" si="0"/>
        <v>1</v>
      </c>
      <c r="I45" s="138">
        <v>68676000</v>
      </c>
      <c r="J45" s="138">
        <v>68676000</v>
      </c>
      <c r="K45" s="135">
        <f t="shared" si="1"/>
        <v>1</v>
      </c>
    </row>
    <row r="46" spans="2:11" x14ac:dyDescent="0.25">
      <c r="B46" s="399">
        <v>7745</v>
      </c>
      <c r="C46" s="52" t="s">
        <v>2778</v>
      </c>
      <c r="D46" s="51" t="s">
        <v>2760</v>
      </c>
      <c r="E46" s="138">
        <v>2721977000</v>
      </c>
      <c r="F46" s="138">
        <v>2721977000</v>
      </c>
      <c r="G46" s="138">
        <v>31181176</v>
      </c>
      <c r="H46" s="135">
        <f t="shared" si="0"/>
        <v>1.1455341466882343E-2</v>
      </c>
      <c r="I46" s="138">
        <v>2721977000</v>
      </c>
      <c r="J46" s="138">
        <v>150850110</v>
      </c>
      <c r="K46" s="135">
        <f t="shared" si="1"/>
        <v>5.5419318385129632E-2</v>
      </c>
    </row>
    <row r="47" spans="2:11" x14ac:dyDescent="0.25">
      <c r="B47" s="399">
        <v>7745</v>
      </c>
      <c r="C47" s="52" t="s">
        <v>2778</v>
      </c>
      <c r="D47" s="51" t="s">
        <v>2762</v>
      </c>
      <c r="E47" s="138">
        <v>73549000</v>
      </c>
      <c r="F47" s="138">
        <v>73549000</v>
      </c>
      <c r="G47" s="138">
        <v>0</v>
      </c>
      <c r="H47" s="135">
        <f t="shared" si="0"/>
        <v>0</v>
      </c>
      <c r="I47" s="138">
        <v>73549000</v>
      </c>
      <c r="J47" s="138">
        <v>0</v>
      </c>
      <c r="K47" s="135">
        <f t="shared" si="1"/>
        <v>0</v>
      </c>
    </row>
    <row r="48" spans="2:11" x14ac:dyDescent="0.25">
      <c r="B48" s="399">
        <v>7745</v>
      </c>
      <c r="C48" s="52" t="s">
        <v>2778</v>
      </c>
      <c r="D48" s="51" t="s">
        <v>2763</v>
      </c>
      <c r="E48" s="138">
        <v>13747027000</v>
      </c>
      <c r="F48" s="138">
        <v>28747027000</v>
      </c>
      <c r="G48" s="138">
        <v>6168733439</v>
      </c>
      <c r="H48" s="135">
        <f t="shared" si="0"/>
        <v>0.21458683150087138</v>
      </c>
      <c r="I48" s="138">
        <v>28747027000</v>
      </c>
      <c r="J48" s="138">
        <v>28147027000</v>
      </c>
      <c r="K48" s="135">
        <f t="shared" si="1"/>
        <v>0.97912827646490197</v>
      </c>
    </row>
    <row r="49" spans="2:11" x14ac:dyDescent="0.25">
      <c r="B49" s="399">
        <v>7745</v>
      </c>
      <c r="C49" s="52" t="s">
        <v>2778</v>
      </c>
      <c r="D49" t="s">
        <v>2783</v>
      </c>
      <c r="E49" s="138"/>
      <c r="F49" s="138">
        <v>3308993000</v>
      </c>
      <c r="G49" s="138">
        <v>0</v>
      </c>
      <c r="H49" s="135">
        <f t="shared" si="0"/>
        <v>0</v>
      </c>
      <c r="I49" s="138">
        <v>3308993000</v>
      </c>
      <c r="J49" s="138">
        <v>0</v>
      </c>
      <c r="K49" s="135">
        <f t="shared" si="1"/>
        <v>0</v>
      </c>
    </row>
    <row r="50" spans="2:11" x14ac:dyDescent="0.25">
      <c r="B50" s="399">
        <v>7745</v>
      </c>
      <c r="C50" s="52" t="s">
        <v>2778</v>
      </c>
      <c r="D50" s="543" t="s">
        <v>2773</v>
      </c>
      <c r="E50" s="138"/>
      <c r="F50" s="138"/>
      <c r="G50" s="138"/>
      <c r="H50" s="135"/>
      <c r="I50" s="138">
        <v>401247341</v>
      </c>
      <c r="J50" s="138">
        <v>0</v>
      </c>
      <c r="K50" s="135">
        <f t="shared" ref="K50" si="5">+J50/I50</f>
        <v>0</v>
      </c>
    </row>
    <row r="51" spans="2:11" x14ac:dyDescent="0.25">
      <c r="B51" s="399">
        <v>7749</v>
      </c>
      <c r="C51" s="52" t="s">
        <v>2784</v>
      </c>
      <c r="D51" s="51" t="s">
        <v>2756</v>
      </c>
      <c r="E51" s="138">
        <v>6958238000</v>
      </c>
      <c r="F51" s="138">
        <v>6958238000</v>
      </c>
      <c r="G51" s="138">
        <v>1274117015</v>
      </c>
      <c r="H51" s="135">
        <f t="shared" si="0"/>
        <v>0.18310914559116834</v>
      </c>
      <c r="I51" s="138">
        <v>6918238000</v>
      </c>
      <c r="J51" s="138">
        <v>2478323525</v>
      </c>
      <c r="K51" s="135">
        <f t="shared" si="1"/>
        <v>0.35823045188673763</v>
      </c>
    </row>
    <row r="52" spans="2:11" x14ac:dyDescent="0.25">
      <c r="B52" s="399">
        <v>7749</v>
      </c>
      <c r="C52" s="52" t="s">
        <v>2784</v>
      </c>
      <c r="D52" s="51" t="s">
        <v>2763</v>
      </c>
      <c r="E52" s="138">
        <v>448101000</v>
      </c>
      <c r="F52" s="138">
        <v>448101000</v>
      </c>
      <c r="G52" s="138">
        <v>0</v>
      </c>
      <c r="H52" s="135">
        <f t="shared" si="0"/>
        <v>0</v>
      </c>
      <c r="I52" s="138">
        <v>448101000</v>
      </c>
      <c r="J52" s="138">
        <v>0</v>
      </c>
      <c r="K52" s="135">
        <f t="shared" si="1"/>
        <v>0</v>
      </c>
    </row>
    <row r="53" spans="2:11" x14ac:dyDescent="0.25">
      <c r="B53" s="399">
        <v>7752</v>
      </c>
      <c r="C53" s="52" t="s">
        <v>2785</v>
      </c>
      <c r="D53" s="51" t="s">
        <v>2756</v>
      </c>
      <c r="E53" s="138">
        <v>111353000</v>
      </c>
      <c r="F53" s="138">
        <v>111353000</v>
      </c>
      <c r="G53" s="138">
        <v>0</v>
      </c>
      <c r="H53" s="135">
        <f t="shared" si="0"/>
        <v>0</v>
      </c>
      <c r="I53" s="138">
        <v>111353000</v>
      </c>
      <c r="J53" s="138">
        <v>74846497</v>
      </c>
      <c r="K53" s="135">
        <f t="shared" si="1"/>
        <v>0.6721551911488689</v>
      </c>
    </row>
    <row r="54" spans="2:11" x14ac:dyDescent="0.25">
      <c r="B54" s="399">
        <v>7752</v>
      </c>
      <c r="C54" s="52" t="s">
        <v>2785</v>
      </c>
      <c r="D54" s="51" t="s">
        <v>2760</v>
      </c>
      <c r="E54" s="138">
        <v>1754000</v>
      </c>
      <c r="F54" s="138">
        <v>1754000</v>
      </c>
      <c r="G54" s="138">
        <v>0</v>
      </c>
      <c r="H54" s="135">
        <f t="shared" si="0"/>
        <v>0</v>
      </c>
      <c r="I54" s="138">
        <v>1754000</v>
      </c>
      <c r="J54" s="138">
        <v>0</v>
      </c>
      <c r="K54" s="135">
        <f t="shared" si="1"/>
        <v>0</v>
      </c>
    </row>
    <row r="55" spans="2:11" x14ac:dyDescent="0.25">
      <c r="B55" s="399">
        <v>7752</v>
      </c>
      <c r="C55" s="52" t="s">
        <v>2785</v>
      </c>
      <c r="D55" s="51" t="s">
        <v>2763</v>
      </c>
      <c r="E55" s="138">
        <v>4789647000</v>
      </c>
      <c r="F55" s="138">
        <v>4789647000</v>
      </c>
      <c r="G55" s="138">
        <v>2969877934</v>
      </c>
      <c r="H55" s="135">
        <f t="shared" si="0"/>
        <v>0.62006196573567951</v>
      </c>
      <c r="I55" s="138">
        <v>4789647000</v>
      </c>
      <c r="J55" s="138">
        <v>3127363634</v>
      </c>
      <c r="K55" s="135">
        <f t="shared" si="1"/>
        <v>0.65294240556767547</v>
      </c>
    </row>
    <row r="56" spans="2:11" x14ac:dyDescent="0.25">
      <c r="B56" s="399">
        <v>7770</v>
      </c>
      <c r="C56" s="52" t="s">
        <v>2786</v>
      </c>
      <c r="D56" s="51" t="s">
        <v>2756</v>
      </c>
      <c r="E56" s="138">
        <v>101153770000</v>
      </c>
      <c r="F56" s="138">
        <v>101153770000</v>
      </c>
      <c r="G56" s="138">
        <v>82086644271</v>
      </c>
      <c r="H56" s="135">
        <f t="shared" si="0"/>
        <v>0.81150355810762165</v>
      </c>
      <c r="I56" s="138">
        <v>112153770000</v>
      </c>
      <c r="J56" s="138">
        <v>94709113451</v>
      </c>
      <c r="K56" s="135">
        <f t="shared" si="1"/>
        <v>0.84445768921544051</v>
      </c>
    </row>
    <row r="57" spans="2:11" x14ac:dyDescent="0.25">
      <c r="B57" s="399">
        <v>7770</v>
      </c>
      <c r="C57" s="52" t="s">
        <v>2786</v>
      </c>
      <c r="D57" s="51" t="s">
        <v>2769</v>
      </c>
      <c r="E57" s="138">
        <v>68134704000</v>
      </c>
      <c r="F57" s="138">
        <v>43431665000</v>
      </c>
      <c r="G57" s="138">
        <v>32037404703</v>
      </c>
      <c r="H57" s="135">
        <f t="shared" si="0"/>
        <v>0.73765085227563809</v>
      </c>
      <c r="I57" s="138">
        <v>43431665000</v>
      </c>
      <c r="J57" s="138">
        <v>33316343469</v>
      </c>
      <c r="K57" s="135">
        <f t="shared" si="1"/>
        <v>0.76709800255182481</v>
      </c>
    </row>
    <row r="58" spans="2:11" x14ac:dyDescent="0.25">
      <c r="B58" s="399">
        <v>7770</v>
      </c>
      <c r="C58" s="52" t="s">
        <v>2786</v>
      </c>
      <c r="D58" s="51" t="s">
        <v>2779</v>
      </c>
      <c r="E58" s="138">
        <v>11500000000</v>
      </c>
      <c r="F58" s="138">
        <v>11500000000</v>
      </c>
      <c r="G58" s="138">
        <v>968979344</v>
      </c>
      <c r="H58" s="135">
        <f t="shared" si="0"/>
        <v>8.4259073391304354E-2</v>
      </c>
      <c r="I58" s="138">
        <v>11500000000</v>
      </c>
      <c r="J58" s="138">
        <v>2479399425</v>
      </c>
      <c r="K58" s="135">
        <f t="shared" si="1"/>
        <v>0.21559995000000001</v>
      </c>
    </row>
    <row r="59" spans="2:11" x14ac:dyDescent="0.25">
      <c r="B59" s="399">
        <v>7770</v>
      </c>
      <c r="C59" s="52" t="s">
        <v>2786</v>
      </c>
      <c r="D59" s="51" t="s">
        <v>2783</v>
      </c>
      <c r="E59" s="138">
        <v>7734748000</v>
      </c>
      <c r="F59" s="138">
        <v>4425755000</v>
      </c>
      <c r="G59" s="138">
        <v>0</v>
      </c>
      <c r="H59" s="135">
        <f t="shared" si="0"/>
        <v>0</v>
      </c>
      <c r="I59" s="138">
        <v>4425755000</v>
      </c>
      <c r="J59" s="138">
        <v>2908329670</v>
      </c>
      <c r="K59" s="135">
        <f t="shared" si="1"/>
        <v>0.6571375211687045</v>
      </c>
    </row>
    <row r="60" spans="2:11" x14ac:dyDescent="0.25">
      <c r="B60" s="399">
        <v>7770</v>
      </c>
      <c r="C60" s="52" t="s">
        <v>2786</v>
      </c>
      <c r="D60" s="51" t="s">
        <v>2771</v>
      </c>
      <c r="E60" s="138">
        <v>10837104000</v>
      </c>
      <c r="F60" s="138">
        <v>10837104000</v>
      </c>
      <c r="G60" s="138">
        <v>0</v>
      </c>
      <c r="H60" s="135">
        <f t="shared" si="0"/>
        <v>0</v>
      </c>
      <c r="I60" s="138">
        <v>9091149148</v>
      </c>
      <c r="J60" s="138">
        <v>0</v>
      </c>
      <c r="K60" s="135">
        <f t="shared" si="1"/>
        <v>0</v>
      </c>
    </row>
    <row r="61" spans="2:11" x14ac:dyDescent="0.25">
      <c r="B61" s="399">
        <v>7770</v>
      </c>
      <c r="C61" s="52" t="s">
        <v>2786</v>
      </c>
      <c r="D61" s="51" t="s">
        <v>2770</v>
      </c>
      <c r="E61" s="138">
        <v>1173691000</v>
      </c>
      <c r="F61" s="138">
        <v>1173691000</v>
      </c>
      <c r="G61" s="138">
        <v>0</v>
      </c>
      <c r="H61" s="135">
        <f t="shared" si="0"/>
        <v>0</v>
      </c>
      <c r="I61" s="138">
        <v>1173691000</v>
      </c>
      <c r="J61" s="138">
        <v>0</v>
      </c>
      <c r="K61" s="135">
        <f t="shared" si="1"/>
        <v>0</v>
      </c>
    </row>
    <row r="62" spans="2:11" x14ac:dyDescent="0.25">
      <c r="B62" s="399">
        <v>7770</v>
      </c>
      <c r="C62" s="52" t="s">
        <v>2786</v>
      </c>
      <c r="D62" s="51" t="s">
        <v>2760</v>
      </c>
      <c r="E62" s="138">
        <v>89961000</v>
      </c>
      <c r="F62" s="138">
        <v>89961000</v>
      </c>
      <c r="G62" s="138">
        <v>0</v>
      </c>
      <c r="H62" s="135">
        <f t="shared" si="0"/>
        <v>0</v>
      </c>
      <c r="I62" s="138">
        <v>89961000</v>
      </c>
      <c r="J62" s="138">
        <v>0</v>
      </c>
      <c r="K62" s="135">
        <f t="shared" si="1"/>
        <v>0</v>
      </c>
    </row>
    <row r="63" spans="2:11" x14ac:dyDescent="0.25">
      <c r="B63" s="399">
        <v>7771</v>
      </c>
      <c r="C63" s="52" t="s">
        <v>2787</v>
      </c>
      <c r="D63" s="51" t="s">
        <v>2756</v>
      </c>
      <c r="E63" s="138">
        <v>4497855000</v>
      </c>
      <c r="F63" s="138">
        <v>4497855000</v>
      </c>
      <c r="G63" s="138">
        <v>3882420526</v>
      </c>
      <c r="H63" s="135">
        <f t="shared" si="0"/>
        <v>0.86317156200010892</v>
      </c>
      <c r="I63" s="138">
        <v>4497477235</v>
      </c>
      <c r="J63" s="138">
        <v>3882420526</v>
      </c>
      <c r="K63" s="135">
        <f t="shared" si="1"/>
        <v>0.86324406398023712</v>
      </c>
    </row>
    <row r="64" spans="2:11" x14ac:dyDescent="0.25">
      <c r="B64" s="399">
        <v>7771</v>
      </c>
      <c r="C64" s="52" t="s">
        <v>2787</v>
      </c>
      <c r="D64" s="51" t="s">
        <v>2767</v>
      </c>
      <c r="E64" s="138">
        <v>2340000000</v>
      </c>
      <c r="F64" s="138">
        <v>2340000000</v>
      </c>
      <c r="G64" s="138">
        <v>0</v>
      </c>
      <c r="H64" s="135">
        <f t="shared" si="0"/>
        <v>0</v>
      </c>
      <c r="I64" s="138">
        <v>2340000000</v>
      </c>
      <c r="J64" s="138">
        <v>0</v>
      </c>
      <c r="K64" s="135">
        <f t="shared" si="1"/>
        <v>0</v>
      </c>
    </row>
    <row r="65" spans="2:11" x14ac:dyDescent="0.25">
      <c r="B65" s="399">
        <v>7771</v>
      </c>
      <c r="C65" s="52" t="s">
        <v>2787</v>
      </c>
      <c r="D65" s="51" t="s">
        <v>2788</v>
      </c>
      <c r="E65" s="138">
        <v>11807000</v>
      </c>
      <c r="F65" s="138">
        <v>11807000</v>
      </c>
      <c r="G65" s="138">
        <v>2697474</v>
      </c>
      <c r="H65" s="135">
        <f t="shared" si="0"/>
        <v>0.2284639620564072</v>
      </c>
      <c r="I65" s="138">
        <v>11807000</v>
      </c>
      <c r="J65" s="138">
        <v>2697474</v>
      </c>
      <c r="K65" s="135">
        <f t="shared" si="1"/>
        <v>0.2284639620564072</v>
      </c>
    </row>
    <row r="66" spans="2:11" x14ac:dyDescent="0.25">
      <c r="B66" s="399">
        <v>7771</v>
      </c>
      <c r="C66" s="52" t="s">
        <v>2787</v>
      </c>
      <c r="D66" s="51" t="s">
        <v>2763</v>
      </c>
      <c r="E66" s="138">
        <v>58819436000</v>
      </c>
      <c r="F66" s="138">
        <v>58819436000</v>
      </c>
      <c r="G66" s="138">
        <v>39918813775</v>
      </c>
      <c r="H66" s="135">
        <f t="shared" si="0"/>
        <v>0.67866706125845888</v>
      </c>
      <c r="I66" s="138">
        <v>58819436000</v>
      </c>
      <c r="J66" s="138">
        <v>38936312025</v>
      </c>
      <c r="K66" s="135">
        <f t="shared" si="1"/>
        <v>0.6619633691319311</v>
      </c>
    </row>
    <row r="67" spans="2:11" x14ac:dyDescent="0.25">
      <c r="B67" s="399">
        <v>7771</v>
      </c>
      <c r="C67" s="52" t="s">
        <v>2787</v>
      </c>
      <c r="D67" s="51" t="s">
        <v>2773</v>
      </c>
      <c r="E67" s="138"/>
      <c r="F67" s="138"/>
      <c r="G67" s="138"/>
      <c r="H67" s="135"/>
      <c r="I67" s="138">
        <v>377765</v>
      </c>
      <c r="J67" s="138">
        <v>0</v>
      </c>
      <c r="K67" s="135">
        <f t="shared" ref="K67" si="6">+J67/I67</f>
        <v>0</v>
      </c>
    </row>
    <row r="68" spans="2:11" x14ac:dyDescent="0.25">
      <c r="B68" s="399">
        <v>7753</v>
      </c>
      <c r="C68" s="52" t="s">
        <v>2789</v>
      </c>
      <c r="D68" s="51" t="s">
        <v>2756</v>
      </c>
      <c r="E68" s="138">
        <v>1125662000</v>
      </c>
      <c r="F68" s="138">
        <v>1125662000</v>
      </c>
      <c r="G68" s="138">
        <v>238418500</v>
      </c>
      <c r="H68" s="135">
        <f t="shared" si="0"/>
        <v>0.21180292130319758</v>
      </c>
      <c r="I68" s="138">
        <v>1125662000</v>
      </c>
      <c r="J68" s="138">
        <v>238418500</v>
      </c>
      <c r="K68" s="135">
        <f t="shared" si="1"/>
        <v>0.21180292130319758</v>
      </c>
    </row>
    <row r="69" spans="2:11" x14ac:dyDescent="0.25">
      <c r="B69" s="399">
        <v>7740</v>
      </c>
      <c r="C69" s="52" t="s">
        <v>2790</v>
      </c>
      <c r="D69" s="51" t="s">
        <v>2756</v>
      </c>
      <c r="E69" s="138">
        <v>7237035000</v>
      </c>
      <c r="F69" s="138">
        <v>7237035000</v>
      </c>
      <c r="G69" s="138">
        <v>5010698590</v>
      </c>
      <c r="H69" s="135">
        <f t="shared" si="0"/>
        <v>0.69236898674664415</v>
      </c>
      <c r="I69" s="138">
        <v>7237035000</v>
      </c>
      <c r="J69" s="138">
        <v>5791199969</v>
      </c>
      <c r="K69" s="135">
        <f t="shared" si="1"/>
        <v>0.80021721174486515</v>
      </c>
    </row>
    <row r="70" spans="2:11" x14ac:dyDescent="0.25">
      <c r="B70" s="399">
        <v>7740</v>
      </c>
      <c r="C70" s="52" t="s">
        <v>2790</v>
      </c>
      <c r="D70" s="51" t="s">
        <v>2767</v>
      </c>
      <c r="E70" s="138">
        <v>7429000000</v>
      </c>
      <c r="F70" s="138">
        <v>7429000000</v>
      </c>
      <c r="G70" s="138">
        <v>4800000000</v>
      </c>
      <c r="H70" s="135">
        <f t="shared" si="0"/>
        <v>0.64611657019787316</v>
      </c>
      <c r="I70" s="138">
        <v>7429000000</v>
      </c>
      <c r="J70" s="138">
        <v>4891446000</v>
      </c>
      <c r="K70" s="135">
        <f t="shared" si="1"/>
        <v>0.65842589850585542</v>
      </c>
    </row>
    <row r="71" spans="2:11" x14ac:dyDescent="0.25">
      <c r="B71" s="399">
        <v>7740</v>
      </c>
      <c r="C71" s="52" t="s">
        <v>2790</v>
      </c>
      <c r="D71" s="51" t="s">
        <v>2763</v>
      </c>
      <c r="E71" s="138">
        <v>1000000000</v>
      </c>
      <c r="F71" s="138">
        <v>1000000000</v>
      </c>
      <c r="G71" s="138">
        <v>738840000</v>
      </c>
      <c r="H71" s="135">
        <f t="shared" si="0"/>
        <v>0.73884000000000005</v>
      </c>
      <c r="I71" s="138">
        <v>1000000000</v>
      </c>
      <c r="J71" s="138">
        <v>738840000</v>
      </c>
      <c r="K71" s="135">
        <f t="shared" si="1"/>
        <v>0.73884000000000005</v>
      </c>
    </row>
    <row r="72" spans="2:11" x14ac:dyDescent="0.25">
      <c r="B72" s="399">
        <v>7564</v>
      </c>
      <c r="C72" s="52" t="s">
        <v>2791</v>
      </c>
      <c r="D72" s="51" t="s">
        <v>2756</v>
      </c>
      <c r="E72" s="138">
        <v>2441212000</v>
      </c>
      <c r="F72" s="138">
        <v>2441212000</v>
      </c>
      <c r="G72" s="138">
        <v>317315468</v>
      </c>
      <c r="H72" s="135">
        <f t="shared" si="0"/>
        <v>0.12998275774492343</v>
      </c>
      <c r="I72" s="138">
        <v>2101212000</v>
      </c>
      <c r="J72" s="138">
        <v>883811053</v>
      </c>
      <c r="K72" s="135">
        <f t="shared" si="1"/>
        <v>0.42061964856473311</v>
      </c>
    </row>
    <row r="73" spans="2:11" x14ac:dyDescent="0.25">
      <c r="B73" s="399">
        <v>7564</v>
      </c>
      <c r="C73" s="52" t="s">
        <v>2791</v>
      </c>
      <c r="D73" s="51" t="s">
        <v>2767</v>
      </c>
      <c r="E73" s="138">
        <v>2467000000</v>
      </c>
      <c r="F73" s="138">
        <v>2467000000</v>
      </c>
      <c r="G73" s="138">
        <v>0</v>
      </c>
      <c r="H73" s="135">
        <f t="shared" si="0"/>
        <v>0</v>
      </c>
      <c r="I73" s="138">
        <v>2467000000</v>
      </c>
      <c r="J73" s="138">
        <v>400000000</v>
      </c>
      <c r="K73" s="135">
        <f t="shared" si="1"/>
        <v>0.16214025131738954</v>
      </c>
    </row>
    <row r="74" spans="2:11" x14ac:dyDescent="0.25">
      <c r="B74" s="399">
        <v>7564</v>
      </c>
      <c r="C74" s="52" t="s">
        <v>2791</v>
      </c>
      <c r="D74" s="51" t="s">
        <v>2760</v>
      </c>
      <c r="E74" s="138">
        <v>18981000</v>
      </c>
      <c r="F74" s="138">
        <v>18981000</v>
      </c>
      <c r="G74" s="138">
        <v>0</v>
      </c>
      <c r="H74" s="135">
        <f t="shared" si="0"/>
        <v>0</v>
      </c>
      <c r="I74" s="138">
        <v>18981000</v>
      </c>
      <c r="J74" s="138">
        <v>0</v>
      </c>
      <c r="K74" s="135">
        <f t="shared" si="1"/>
        <v>0</v>
      </c>
    </row>
    <row r="75" spans="2:11" x14ac:dyDescent="0.25">
      <c r="B75" s="399">
        <v>7564</v>
      </c>
      <c r="C75" s="52" t="s">
        <v>2791</v>
      </c>
      <c r="D75" s="51" t="s">
        <v>2763</v>
      </c>
      <c r="E75" s="138">
        <v>13914788000</v>
      </c>
      <c r="F75" s="138">
        <v>13914788000</v>
      </c>
      <c r="G75" s="138">
        <v>8831259462</v>
      </c>
      <c r="H75" s="135">
        <f t="shared" si="0"/>
        <v>0.63466719449839981</v>
      </c>
      <c r="I75" s="138">
        <v>13914788000</v>
      </c>
      <c r="J75" s="138">
        <v>9842008262</v>
      </c>
      <c r="K75" s="135">
        <f t="shared" si="1"/>
        <v>0.70730565654324018</v>
      </c>
    </row>
    <row r="76" spans="2:11" x14ac:dyDescent="0.25">
      <c r="B76" s="399">
        <v>7741</v>
      </c>
      <c r="C76" s="52" t="s">
        <v>2792</v>
      </c>
      <c r="D76" s="51" t="s">
        <v>2756</v>
      </c>
      <c r="E76" s="138">
        <v>18557475000</v>
      </c>
      <c r="F76" s="138">
        <v>18557475000</v>
      </c>
      <c r="G76" s="138">
        <v>10966618730</v>
      </c>
      <c r="H76" s="135">
        <f t="shared" si="0"/>
        <v>0.59095425051091277</v>
      </c>
      <c r="I76" s="138">
        <v>18557475000</v>
      </c>
      <c r="J76" s="138">
        <v>12986012373</v>
      </c>
      <c r="K76" s="135">
        <f t="shared" si="1"/>
        <v>0.69977259152982829</v>
      </c>
    </row>
    <row r="77" spans="2:11" x14ac:dyDescent="0.25">
      <c r="B77" s="399">
        <v>7733</v>
      </c>
      <c r="C77" s="52" t="s">
        <v>2793</v>
      </c>
      <c r="D77" s="51" t="s">
        <v>2756</v>
      </c>
      <c r="E77" s="138">
        <v>3806152000</v>
      </c>
      <c r="F77" s="138">
        <v>3806152000</v>
      </c>
      <c r="G77" s="138">
        <v>3503658601</v>
      </c>
      <c r="H77" s="135">
        <f t="shared" si="0"/>
        <v>0.92052513956352766</v>
      </c>
      <c r="I77" s="138">
        <v>3806152000</v>
      </c>
      <c r="J77" s="138">
        <v>3538784570</v>
      </c>
      <c r="K77" s="135">
        <f t="shared" si="1"/>
        <v>0.92975387477956739</v>
      </c>
    </row>
    <row r="78" spans="2:11" x14ac:dyDescent="0.25">
      <c r="B78" s="399">
        <v>7748</v>
      </c>
      <c r="C78" s="52" t="s">
        <v>2794</v>
      </c>
      <c r="D78" s="51" t="s">
        <v>2756</v>
      </c>
      <c r="E78" s="138">
        <v>247902202000</v>
      </c>
      <c r="F78" s="138">
        <v>247902202000</v>
      </c>
      <c r="G78" s="138">
        <v>121514770905</v>
      </c>
      <c r="H78" s="135">
        <f t="shared" si="0"/>
        <v>0.49017221277042144</v>
      </c>
      <c r="I78" s="138">
        <v>264323032600</v>
      </c>
      <c r="J78" s="138">
        <v>168069882531</v>
      </c>
      <c r="K78" s="135">
        <f t="shared" si="1"/>
        <v>0.63585031118094093</v>
      </c>
    </row>
    <row r="79" spans="2:11" x14ac:dyDescent="0.25">
      <c r="B79" s="399">
        <v>7748</v>
      </c>
      <c r="C79" s="52" t="s">
        <v>2794</v>
      </c>
      <c r="D79" s="51" t="s">
        <v>2769</v>
      </c>
      <c r="E79" s="138">
        <v>7273711000</v>
      </c>
      <c r="F79" s="138">
        <v>7273711000</v>
      </c>
      <c r="G79" s="138">
        <v>7098821000</v>
      </c>
      <c r="H79" s="135">
        <f t="shared" si="0"/>
        <v>0.97595587726815103</v>
      </c>
      <c r="I79" s="138">
        <v>7273711000</v>
      </c>
      <c r="J79" s="138">
        <v>7139157772</v>
      </c>
      <c r="K79" s="135">
        <f t="shared" si="1"/>
        <v>0.9815014333123766</v>
      </c>
    </row>
    <row r="80" spans="2:11" x14ac:dyDescent="0.25">
      <c r="B80" s="399">
        <v>7748</v>
      </c>
      <c r="C80" s="52" t="s">
        <v>2794</v>
      </c>
      <c r="D80" s="543" t="s">
        <v>2771</v>
      </c>
      <c r="E80" s="138"/>
      <c r="F80" s="138"/>
      <c r="G80" s="138"/>
      <c r="H80" s="135"/>
      <c r="I80" s="138">
        <v>1631788852</v>
      </c>
      <c r="J80" s="138">
        <v>1131788852</v>
      </c>
      <c r="K80" s="135">
        <f t="shared" ref="K80" si="7">+J80/I80</f>
        <v>0.69358780740095405</v>
      </c>
    </row>
    <row r="81" spans="2:11" x14ac:dyDescent="0.25">
      <c r="B81" s="399">
        <v>7748</v>
      </c>
      <c r="C81" s="52" t="s">
        <v>2794</v>
      </c>
      <c r="D81" s="543" t="s">
        <v>2773</v>
      </c>
      <c r="E81" s="138"/>
      <c r="F81" s="138"/>
      <c r="G81" s="138"/>
      <c r="H81" s="135"/>
      <c r="I81" s="138">
        <v>7222400</v>
      </c>
      <c r="J81" s="138">
        <v>0</v>
      </c>
      <c r="K81" s="135">
        <f t="shared" ref="K81" si="8">+J81/I81</f>
        <v>0</v>
      </c>
    </row>
    <row r="82" spans="2:11" x14ac:dyDescent="0.25">
      <c r="B82" s="399">
        <v>7735</v>
      </c>
      <c r="C82" s="52" t="s">
        <v>2795</v>
      </c>
      <c r="D82" s="51" t="s">
        <v>2756</v>
      </c>
      <c r="E82" s="138">
        <v>5512835000</v>
      </c>
      <c r="F82" s="138">
        <v>5512835000</v>
      </c>
      <c r="G82" s="138">
        <v>1798377689</v>
      </c>
      <c r="H82" s="135">
        <f t="shared" ref="H82:H84" si="9">+G82/F82</f>
        <v>0.32621649097061678</v>
      </c>
      <c r="I82" s="138">
        <v>5352835000</v>
      </c>
      <c r="J82" s="138">
        <v>2011724444</v>
      </c>
      <c r="K82" s="135">
        <f t="shared" ref="K82:K84" si="10">+J82/I82</f>
        <v>0.37582410890677559</v>
      </c>
    </row>
    <row r="83" spans="2:11" x14ac:dyDescent="0.25">
      <c r="B83" s="399">
        <v>7735</v>
      </c>
      <c r="C83" s="52" t="s">
        <v>2795</v>
      </c>
      <c r="D83" s="51" t="s">
        <v>2779</v>
      </c>
      <c r="E83" s="138">
        <v>2000000000</v>
      </c>
      <c r="F83" s="138">
        <v>2000000000</v>
      </c>
      <c r="G83" s="138">
        <v>253585500</v>
      </c>
      <c r="H83" s="135">
        <f t="shared" si="9"/>
        <v>0.12679275000000001</v>
      </c>
      <c r="I83" s="138">
        <v>2000000000</v>
      </c>
      <c r="J83" s="138">
        <v>253585500</v>
      </c>
      <c r="K83" s="135">
        <f t="shared" si="10"/>
        <v>0.12679275000000001</v>
      </c>
    </row>
    <row r="84" spans="2:11" x14ac:dyDescent="0.25">
      <c r="B84" s="53"/>
      <c r="C84" s="49"/>
      <c r="D84" s="54" t="s">
        <v>2796</v>
      </c>
      <c r="E84" s="139">
        <f>+SUBTOTAL(9,E9:E83)</f>
        <v>1195158940000</v>
      </c>
      <c r="F84" s="139">
        <f>+SUBTOTAL(9,F9:F83)</f>
        <v>1195158940000</v>
      </c>
      <c r="G84" s="139">
        <f>+SUBTOTAL(9,G9:G83)</f>
        <v>553413713471</v>
      </c>
      <c r="H84" s="135">
        <f t="shared" si="9"/>
        <v>0.46304612294578995</v>
      </c>
      <c r="I84" s="139">
        <f>+SUBTOTAL(9,I9:I83)</f>
        <v>1195158940000</v>
      </c>
      <c r="J84" s="139">
        <f>+SUBTOTAL(9,J9:J83)</f>
        <v>733548570660</v>
      </c>
      <c r="K84" s="135">
        <f t="shared" si="10"/>
        <v>0.61376654276627007</v>
      </c>
    </row>
    <row r="85" spans="2:11" x14ac:dyDescent="0.25">
      <c r="F85" s="44">
        <f>+E84-F84</f>
        <v>0</v>
      </c>
      <c r="I85" s="547"/>
    </row>
  </sheetData>
  <autoFilter ref="A8:K8" xr:uid="{C90FBB80-1FB3-480A-B364-D7909BE61911}"/>
  <mergeCells count="5">
    <mergeCell ref="B2:B5"/>
    <mergeCell ref="C2:E5"/>
    <mergeCell ref="F7:H7"/>
    <mergeCell ref="B9:C9"/>
    <mergeCell ref="I7:K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60C31-36BF-4A66-920F-1EC18529D113}">
  <dimension ref="A1:BA82"/>
  <sheetViews>
    <sheetView zoomScale="70" zoomScaleNormal="70" zoomScaleSheetLayoutView="70" zoomScalePageLayoutView="51" workbookViewId="0">
      <selection sqref="A1:B4"/>
    </sheetView>
  </sheetViews>
  <sheetFormatPr baseColWidth="10" defaultColWidth="11.42578125" defaultRowHeight="12.75" x14ac:dyDescent="0.2"/>
  <cols>
    <col min="1" max="1" width="15.28515625" style="719" customWidth="1"/>
    <col min="2" max="2" width="25" style="719" customWidth="1"/>
    <col min="3" max="3" width="27.140625" style="719" customWidth="1"/>
    <col min="4" max="4" width="15.28515625" style="719" customWidth="1"/>
    <col min="5" max="5" width="10.85546875" style="719" bestFit="1" customWidth="1"/>
    <col min="6" max="6" width="30.7109375" style="719" customWidth="1"/>
    <col min="7" max="7" width="47" style="719" customWidth="1"/>
    <col min="8" max="8" width="19.140625" style="719" customWidth="1"/>
    <col min="9" max="9" width="15.7109375" style="719" customWidth="1"/>
    <col min="10" max="10" width="15.140625" style="719" customWidth="1"/>
    <col min="11" max="11" width="10" style="719" customWidth="1"/>
    <col min="12" max="12" width="10.85546875" style="719" bestFit="1" customWidth="1"/>
    <col min="13" max="13" width="62.85546875" style="719" customWidth="1"/>
    <col min="14" max="14" width="10.85546875" style="719" customWidth="1"/>
    <col min="15" max="15" width="12.140625" style="719" customWidth="1"/>
    <col min="16" max="16" width="14.28515625" style="719" customWidth="1"/>
    <col min="17" max="17" width="10" style="719" customWidth="1"/>
    <col min="18" max="18" width="10.42578125" style="719" customWidth="1"/>
    <col min="19" max="19" width="11.7109375" style="719" customWidth="1"/>
    <col min="20" max="20" width="64.140625" style="719" customWidth="1"/>
    <col min="21" max="21" width="14.85546875" style="719" customWidth="1"/>
    <col min="22" max="22" width="27.140625" style="719" customWidth="1"/>
    <col min="23" max="23" width="15.42578125" style="719" customWidth="1"/>
    <col min="24" max="24" width="12.7109375" style="719" customWidth="1"/>
    <col min="25" max="25" width="14.85546875" style="719" customWidth="1"/>
    <col min="26" max="26" width="12.28515625" style="719" bestFit="1" customWidth="1"/>
    <col min="27" max="27" width="12.42578125" style="719" customWidth="1"/>
    <col min="28" max="28" width="89.28515625" style="719" customWidth="1"/>
    <col min="29" max="29" width="15.5703125" style="719" customWidth="1"/>
    <col min="30" max="30" width="34.7109375" style="719" customWidth="1"/>
    <col min="31" max="31" width="12.5703125" style="719" bestFit="1" customWidth="1"/>
    <col min="32" max="32" width="11.140625" style="719" bestFit="1" customWidth="1"/>
    <col min="33" max="33" width="12.5703125" style="719" customWidth="1"/>
    <col min="34" max="34" width="89.28515625" style="719" customWidth="1"/>
    <col min="35" max="35" width="15" style="719" customWidth="1"/>
    <col min="36" max="36" width="34.7109375" style="719" customWidth="1"/>
    <col min="37" max="37" width="9.85546875" style="719" customWidth="1"/>
    <col min="38" max="38" width="12.85546875" style="719" customWidth="1"/>
    <col min="39" max="39" width="13.140625" style="719" customWidth="1"/>
    <col min="40" max="40" width="34.140625" style="719" customWidth="1"/>
    <col min="41" max="41" width="15.140625" style="719" customWidth="1"/>
    <col min="42" max="42" width="34.7109375" style="719" customWidth="1"/>
    <col min="43" max="43" width="9.85546875" style="719" customWidth="1"/>
    <col min="44" max="44" width="13.140625" style="719" customWidth="1"/>
    <col min="45" max="45" width="12.5703125" style="719" customWidth="1"/>
    <col min="46" max="46" width="34.140625" style="719" customWidth="1"/>
    <col min="47" max="47" width="16.42578125" style="719" customWidth="1"/>
    <col min="48" max="48" width="34.7109375" style="719" customWidth="1"/>
    <col min="49" max="49" width="2.42578125" style="719" customWidth="1"/>
    <col min="50" max="52" width="11.42578125" style="719" customWidth="1"/>
    <col min="53" max="16384" width="11.42578125" style="719"/>
  </cols>
  <sheetData>
    <row r="1" spans="1:53" ht="21" customHeight="1" x14ac:dyDescent="0.2">
      <c r="A1" s="1009"/>
      <c r="B1" s="1009"/>
      <c r="C1" s="1010" t="s">
        <v>2797</v>
      </c>
      <c r="D1" s="1011"/>
      <c r="E1" s="1011"/>
      <c r="F1" s="1011"/>
      <c r="G1" s="1011"/>
      <c r="H1" s="1011"/>
      <c r="I1" s="1011"/>
      <c r="J1" s="1011"/>
      <c r="K1" s="1011"/>
      <c r="L1" s="1011"/>
      <c r="M1" s="1011"/>
      <c r="N1" s="1011"/>
      <c r="O1" s="1011"/>
      <c r="P1" s="1011"/>
      <c r="Q1" s="1011"/>
      <c r="R1" s="1011"/>
      <c r="S1" s="1011"/>
      <c r="T1" s="1011"/>
      <c r="U1" s="1011"/>
      <c r="V1" s="1011"/>
      <c r="W1" s="1011"/>
      <c r="X1" s="1011"/>
      <c r="Y1" s="1011"/>
      <c r="Z1" s="1011"/>
      <c r="AA1" s="1011"/>
      <c r="AB1" s="1011"/>
      <c r="AC1" s="1011"/>
      <c r="AD1" s="1011"/>
      <c r="AE1" s="1011"/>
      <c r="AF1" s="1011"/>
      <c r="AG1" s="1011"/>
      <c r="AH1" s="1011"/>
      <c r="AI1" s="1011"/>
      <c r="AJ1" s="1011"/>
      <c r="AK1" s="1011"/>
      <c r="AL1" s="1011"/>
      <c r="AM1" s="1011"/>
      <c r="AN1" s="1011"/>
      <c r="AO1" s="1011"/>
      <c r="AP1" s="1011"/>
      <c r="AQ1" s="1011"/>
      <c r="AR1" s="1011"/>
      <c r="AS1" s="1011"/>
      <c r="AT1" s="1012"/>
      <c r="AU1" s="715" t="s">
        <v>2798</v>
      </c>
      <c r="AV1" s="716" t="s">
        <v>2799</v>
      </c>
      <c r="AW1" s="717"/>
      <c r="AX1" s="718"/>
      <c r="AY1" s="718"/>
      <c r="AZ1" s="718"/>
      <c r="BA1" s="718"/>
    </row>
    <row r="2" spans="1:53" ht="21" customHeight="1" x14ac:dyDescent="0.2">
      <c r="A2" s="1009"/>
      <c r="B2" s="1009"/>
      <c r="C2" s="1013"/>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4"/>
      <c r="AQ2" s="1014"/>
      <c r="AR2" s="1014"/>
      <c r="AS2" s="1014"/>
      <c r="AT2" s="1015"/>
      <c r="AU2" s="715" t="s">
        <v>2800</v>
      </c>
      <c r="AV2" s="716">
        <v>2</v>
      </c>
      <c r="AW2" s="717"/>
      <c r="AX2" s="718"/>
      <c r="AY2" s="718"/>
      <c r="AZ2" s="718"/>
      <c r="BA2" s="718"/>
    </row>
    <row r="3" spans="1:53" ht="21" customHeight="1" x14ac:dyDescent="0.2">
      <c r="A3" s="1009"/>
      <c r="B3" s="1009"/>
      <c r="C3" s="1013"/>
      <c r="D3" s="1014"/>
      <c r="E3" s="1014"/>
      <c r="F3" s="1014"/>
      <c r="G3" s="1014"/>
      <c r="H3" s="101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c r="AP3" s="1014"/>
      <c r="AQ3" s="1014"/>
      <c r="AR3" s="1014"/>
      <c r="AS3" s="1014"/>
      <c r="AT3" s="1015"/>
      <c r="AU3" s="715" t="s">
        <v>2801</v>
      </c>
      <c r="AV3" s="716" t="s">
        <v>2802</v>
      </c>
      <c r="AW3" s="717"/>
      <c r="AX3" s="718"/>
      <c r="AY3" s="718"/>
      <c r="AZ3" s="718"/>
      <c r="BA3" s="718"/>
    </row>
    <row r="4" spans="1:53" ht="21" customHeight="1" x14ac:dyDescent="0.2">
      <c r="A4" s="1009"/>
      <c r="B4" s="1009"/>
      <c r="C4" s="1016"/>
      <c r="D4" s="1017"/>
      <c r="E4" s="1017"/>
      <c r="F4" s="1017"/>
      <c r="G4" s="1017"/>
      <c r="H4" s="1017"/>
      <c r="I4" s="1017"/>
      <c r="J4" s="1017"/>
      <c r="K4" s="1017"/>
      <c r="L4" s="1017"/>
      <c r="M4" s="1017"/>
      <c r="N4" s="1017"/>
      <c r="O4" s="1017"/>
      <c r="P4" s="1017"/>
      <c r="Q4" s="1017"/>
      <c r="R4" s="1017"/>
      <c r="S4" s="1017"/>
      <c r="T4" s="1017"/>
      <c r="U4" s="1017"/>
      <c r="V4" s="1017"/>
      <c r="W4" s="1017"/>
      <c r="X4" s="1017"/>
      <c r="Y4" s="1017"/>
      <c r="Z4" s="1017"/>
      <c r="AA4" s="1017"/>
      <c r="AB4" s="1017"/>
      <c r="AC4" s="1017"/>
      <c r="AD4" s="1017"/>
      <c r="AE4" s="1017"/>
      <c r="AF4" s="1017"/>
      <c r="AG4" s="1017"/>
      <c r="AH4" s="1017"/>
      <c r="AI4" s="1017"/>
      <c r="AJ4" s="1017"/>
      <c r="AK4" s="1017"/>
      <c r="AL4" s="1017"/>
      <c r="AM4" s="1017"/>
      <c r="AN4" s="1017"/>
      <c r="AO4" s="1017"/>
      <c r="AP4" s="1017"/>
      <c r="AQ4" s="1017"/>
      <c r="AR4" s="1017"/>
      <c r="AS4" s="1017"/>
      <c r="AT4" s="1018"/>
      <c r="AU4" s="715" t="s">
        <v>2803</v>
      </c>
      <c r="AV4" s="716" t="s">
        <v>2804</v>
      </c>
      <c r="AW4" s="717"/>
      <c r="AX4" s="718"/>
      <c r="AY4" s="718"/>
      <c r="AZ4" s="718"/>
      <c r="BA4" s="718"/>
    </row>
    <row r="5" spans="1:53" x14ac:dyDescent="0.2">
      <c r="A5" s="1019"/>
      <c r="B5" s="1019"/>
      <c r="C5" s="1019"/>
      <c r="D5" s="1019"/>
      <c r="E5" s="1019"/>
      <c r="F5" s="1019"/>
      <c r="G5" s="1019"/>
      <c r="H5" s="1019"/>
      <c r="I5" s="1019"/>
      <c r="J5" s="1019"/>
      <c r="K5" s="1019"/>
      <c r="L5" s="1019"/>
      <c r="M5" s="1019"/>
      <c r="N5" s="1019"/>
      <c r="O5" s="1019"/>
      <c r="P5" s="1019"/>
      <c r="Q5" s="1019"/>
      <c r="R5" s="1019"/>
      <c r="S5" s="1019"/>
      <c r="T5" s="1019"/>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c r="AT5" s="1019"/>
      <c r="AU5" s="1019"/>
      <c r="AV5" s="720"/>
      <c r="AW5" s="717"/>
      <c r="AX5" s="718"/>
      <c r="AY5" s="718"/>
      <c r="AZ5" s="718"/>
      <c r="BA5" s="718"/>
    </row>
    <row r="6" spans="1:53" x14ac:dyDescent="0.2">
      <c r="A6" s="1020" t="s">
        <v>2805</v>
      </c>
      <c r="B6" s="1020"/>
      <c r="C6" s="721" t="s">
        <v>2806</v>
      </c>
      <c r="D6" s="722"/>
      <c r="E6" s="722"/>
      <c r="F6" s="720"/>
      <c r="G6" s="720"/>
      <c r="H6" s="720"/>
      <c r="I6" s="720"/>
      <c r="J6" s="720"/>
      <c r="K6" s="720"/>
      <c r="L6" s="720"/>
      <c r="M6" s="720"/>
      <c r="N6" s="720"/>
      <c r="O6" s="720"/>
      <c r="P6" s="720"/>
      <c r="Q6" s="720"/>
      <c r="R6" s="720"/>
      <c r="S6" s="720"/>
      <c r="T6" s="720"/>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c r="AT6" s="720"/>
      <c r="AU6" s="720"/>
      <c r="AV6" s="720"/>
      <c r="AW6" s="717"/>
      <c r="AX6" s="718"/>
      <c r="AY6" s="718"/>
      <c r="AZ6" s="718"/>
      <c r="BA6" s="718"/>
    </row>
    <row r="7" spans="1:53" x14ac:dyDescent="0.2">
      <c r="A7" s="720"/>
      <c r="B7" s="720"/>
      <c r="C7" s="720"/>
      <c r="D7" s="720"/>
      <c r="E7" s="720"/>
      <c r="F7" s="720"/>
      <c r="G7" s="720"/>
      <c r="H7" s="720"/>
      <c r="I7" s="720"/>
      <c r="J7" s="720"/>
      <c r="K7" s="720"/>
      <c r="L7" s="720"/>
      <c r="M7" s="720"/>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c r="AT7" s="720"/>
      <c r="AU7" s="720"/>
      <c r="AV7" s="720"/>
      <c r="AW7" s="717"/>
      <c r="AX7" s="718"/>
      <c r="AY7" s="718"/>
      <c r="AZ7" s="718"/>
      <c r="BA7" s="718"/>
    </row>
    <row r="8" spans="1:53" ht="26.25" customHeight="1" x14ac:dyDescent="0.2">
      <c r="A8" s="1021" t="s">
        <v>2807</v>
      </c>
      <c r="B8" s="1022"/>
      <c r="C8" s="1022"/>
      <c r="D8" s="1022"/>
      <c r="E8" s="1022"/>
      <c r="F8" s="1022"/>
      <c r="G8" s="1022"/>
      <c r="H8" s="1022"/>
      <c r="I8" s="1022"/>
      <c r="J8" s="1022"/>
      <c r="K8" s="1022"/>
      <c r="L8" s="1023"/>
      <c r="M8" s="1024" t="s">
        <v>2808</v>
      </c>
      <c r="N8" s="1025"/>
      <c r="O8" s="1025"/>
      <c r="P8" s="1025"/>
      <c r="Q8" s="1025"/>
      <c r="R8" s="1025"/>
      <c r="S8" s="1025"/>
      <c r="T8" s="1025"/>
      <c r="U8" s="1025"/>
      <c r="V8" s="1025"/>
      <c r="W8" s="1025"/>
      <c r="X8" s="1025"/>
      <c r="Y8" s="1026"/>
      <c r="Z8" s="1027" t="s">
        <v>2809</v>
      </c>
      <c r="AA8" s="1027"/>
      <c r="AB8" s="1027"/>
      <c r="AC8" s="1027"/>
      <c r="AD8" s="1027"/>
      <c r="AE8" s="1027"/>
      <c r="AF8" s="1027"/>
      <c r="AG8" s="1027"/>
      <c r="AH8" s="1027"/>
      <c r="AI8" s="1027"/>
      <c r="AJ8" s="1027"/>
      <c r="AK8" s="1027"/>
      <c r="AL8" s="1027"/>
      <c r="AM8" s="1027"/>
      <c r="AN8" s="1027"/>
      <c r="AO8" s="1027"/>
      <c r="AP8" s="1027"/>
      <c r="AQ8" s="1027"/>
      <c r="AR8" s="1027"/>
      <c r="AS8" s="1027"/>
      <c r="AT8" s="1027"/>
      <c r="AU8" s="1027"/>
      <c r="AV8" s="1027"/>
      <c r="AW8" s="723"/>
    </row>
    <row r="9" spans="1:53" s="725" customFormat="1" ht="46.5" customHeight="1" x14ac:dyDescent="0.25">
      <c r="A9" s="1008" t="s">
        <v>2810</v>
      </c>
      <c r="B9" s="1008" t="s">
        <v>2811</v>
      </c>
      <c r="C9" s="1008" t="s">
        <v>2812</v>
      </c>
      <c r="D9" s="1008" t="s">
        <v>2813</v>
      </c>
      <c r="E9" s="1008" t="s">
        <v>2814</v>
      </c>
      <c r="F9" s="1008" t="s">
        <v>2815</v>
      </c>
      <c r="G9" s="1004" t="s">
        <v>2816</v>
      </c>
      <c r="H9" s="1004" t="s">
        <v>2817</v>
      </c>
      <c r="I9" s="1000" t="s">
        <v>2818</v>
      </c>
      <c r="J9" s="1006" t="s">
        <v>2819</v>
      </c>
      <c r="K9" s="1007"/>
      <c r="L9" s="1007"/>
      <c r="M9" s="997" t="s">
        <v>2820</v>
      </c>
      <c r="N9" s="997" t="s">
        <v>2821</v>
      </c>
      <c r="O9" s="997" t="s">
        <v>2822</v>
      </c>
      <c r="P9" s="998" t="s">
        <v>2823</v>
      </c>
      <c r="Q9" s="998"/>
      <c r="R9" s="998"/>
      <c r="S9" s="999" t="s">
        <v>2824</v>
      </c>
      <c r="T9" s="1001" t="s">
        <v>2825</v>
      </c>
      <c r="U9" s="1002"/>
      <c r="V9" s="1002"/>
      <c r="W9" s="1002"/>
      <c r="X9" s="1002"/>
      <c r="Y9" s="1003"/>
      <c r="Z9" s="994" t="s">
        <v>2826</v>
      </c>
      <c r="AA9" s="995"/>
      <c r="AB9" s="995"/>
      <c r="AC9" s="995"/>
      <c r="AD9" s="996"/>
      <c r="AE9" s="994" t="s">
        <v>2827</v>
      </c>
      <c r="AF9" s="995"/>
      <c r="AG9" s="995"/>
      <c r="AH9" s="995"/>
      <c r="AI9" s="995"/>
      <c r="AJ9" s="996"/>
      <c r="AK9" s="994" t="s">
        <v>2828</v>
      </c>
      <c r="AL9" s="995"/>
      <c r="AM9" s="995"/>
      <c r="AN9" s="995"/>
      <c r="AO9" s="995"/>
      <c r="AP9" s="996"/>
      <c r="AQ9" s="994" t="s">
        <v>2829</v>
      </c>
      <c r="AR9" s="995"/>
      <c r="AS9" s="995"/>
      <c r="AT9" s="995"/>
      <c r="AU9" s="995"/>
      <c r="AV9" s="996"/>
      <c r="AW9" s="724"/>
    </row>
    <row r="10" spans="1:53" ht="46.5" customHeight="1" x14ac:dyDescent="0.2">
      <c r="A10" s="1004"/>
      <c r="B10" s="1004"/>
      <c r="C10" s="1004"/>
      <c r="D10" s="1004"/>
      <c r="E10" s="1004"/>
      <c r="F10" s="1004"/>
      <c r="G10" s="1005"/>
      <c r="H10" s="1005"/>
      <c r="I10" s="997"/>
      <c r="J10" s="726" t="s">
        <v>2830</v>
      </c>
      <c r="K10" s="726" t="s">
        <v>2831</v>
      </c>
      <c r="L10" s="726" t="s">
        <v>2832</v>
      </c>
      <c r="M10" s="997"/>
      <c r="N10" s="997"/>
      <c r="O10" s="997"/>
      <c r="P10" s="726" t="s">
        <v>2830</v>
      </c>
      <c r="Q10" s="726" t="s">
        <v>2831</v>
      </c>
      <c r="R10" s="726" t="s">
        <v>2832</v>
      </c>
      <c r="S10" s="1000"/>
      <c r="T10" s="726" t="s">
        <v>2833</v>
      </c>
      <c r="U10" s="726" t="s">
        <v>2834</v>
      </c>
      <c r="V10" s="726" t="s">
        <v>2835</v>
      </c>
      <c r="W10" s="727" t="s">
        <v>2836</v>
      </c>
      <c r="X10" s="727" t="s">
        <v>2837</v>
      </c>
      <c r="Y10" s="727" t="s">
        <v>2838</v>
      </c>
      <c r="Z10" s="728" t="s">
        <v>2839</v>
      </c>
      <c r="AA10" s="728" t="s">
        <v>2840</v>
      </c>
      <c r="AB10" s="728" t="s">
        <v>2841</v>
      </c>
      <c r="AC10" s="728" t="s">
        <v>2842</v>
      </c>
      <c r="AD10" s="729" t="s">
        <v>2843</v>
      </c>
      <c r="AE10" s="728" t="s">
        <v>2839</v>
      </c>
      <c r="AF10" s="728" t="s">
        <v>2840</v>
      </c>
      <c r="AG10" s="728" t="s">
        <v>2844</v>
      </c>
      <c r="AH10" s="728" t="s">
        <v>2841</v>
      </c>
      <c r="AI10" s="728" t="s">
        <v>2842</v>
      </c>
      <c r="AJ10" s="729" t="s">
        <v>2843</v>
      </c>
      <c r="AK10" s="728" t="s">
        <v>2839</v>
      </c>
      <c r="AL10" s="728" t="s">
        <v>2840</v>
      </c>
      <c r="AM10" s="728" t="s">
        <v>2844</v>
      </c>
      <c r="AN10" s="728" t="s">
        <v>2841</v>
      </c>
      <c r="AO10" s="728" t="s">
        <v>2842</v>
      </c>
      <c r="AP10" s="729" t="s">
        <v>2843</v>
      </c>
      <c r="AQ10" s="728" t="s">
        <v>2839</v>
      </c>
      <c r="AR10" s="728" t="s">
        <v>2840</v>
      </c>
      <c r="AS10" s="728" t="s">
        <v>2844</v>
      </c>
      <c r="AT10" s="728" t="s">
        <v>2841</v>
      </c>
      <c r="AU10" s="728" t="s">
        <v>2842</v>
      </c>
      <c r="AV10" s="729" t="s">
        <v>2843</v>
      </c>
    </row>
    <row r="11" spans="1:53" s="740" customFormat="1" ht="225.75" customHeight="1" x14ac:dyDescent="0.2">
      <c r="A11" s="931" t="s">
        <v>212</v>
      </c>
      <c r="B11" s="931" t="s">
        <v>2845</v>
      </c>
      <c r="C11" s="730" t="s">
        <v>2846</v>
      </c>
      <c r="D11" s="731" t="s">
        <v>1739</v>
      </c>
      <c r="E11" s="732" t="s">
        <v>2847</v>
      </c>
      <c r="F11" s="730" t="s">
        <v>2848</v>
      </c>
      <c r="G11" s="730" t="s">
        <v>2849</v>
      </c>
      <c r="H11" s="730" t="s">
        <v>2850</v>
      </c>
      <c r="I11" s="733" t="s">
        <v>2851</v>
      </c>
      <c r="J11" s="730" t="s">
        <v>2852</v>
      </c>
      <c r="K11" s="730" t="s">
        <v>2853</v>
      </c>
      <c r="L11" s="734" t="str">
        <f>VLOOKUP(J11,'[16]2. Anexos'!$B$35:$G$41,(HLOOKUP(K11,'[16]2. Anexos'!$C$35:$G$36,2,0)),0)</f>
        <v>Alto</v>
      </c>
      <c r="M11" s="735" t="s">
        <v>2854</v>
      </c>
      <c r="N11" s="736" t="s">
        <v>2855</v>
      </c>
      <c r="O11" s="736" t="s">
        <v>2856</v>
      </c>
      <c r="P11" s="730" t="s">
        <v>2852</v>
      </c>
      <c r="Q11" s="730" t="s">
        <v>2853</v>
      </c>
      <c r="R11" s="734" t="str">
        <f>VLOOKUP(P11,'[16]2. Anexos'!$B$35:$G$41,(HLOOKUP(Q11,'[16]2. Anexos'!$C$35:$G$36,2,0)),0)</f>
        <v>Alto</v>
      </c>
      <c r="S11" s="732" t="s">
        <v>2857</v>
      </c>
      <c r="T11" s="735" t="s">
        <v>2854</v>
      </c>
      <c r="U11" s="736" t="s">
        <v>2858</v>
      </c>
      <c r="V11" s="737" t="s">
        <v>2859</v>
      </c>
      <c r="W11" s="738">
        <v>1</v>
      </c>
      <c r="X11" s="739">
        <v>44621</v>
      </c>
      <c r="Y11" s="739">
        <v>44926</v>
      </c>
      <c r="Z11" s="48">
        <v>44651</v>
      </c>
      <c r="AA11" s="36">
        <v>0.1</v>
      </c>
      <c r="AB11" s="735" t="s">
        <v>2860</v>
      </c>
      <c r="AC11" s="736" t="s">
        <v>2861</v>
      </c>
      <c r="AD11" s="730" t="s">
        <v>2862</v>
      </c>
      <c r="AE11" s="45">
        <v>44742</v>
      </c>
      <c r="AF11" s="36">
        <v>0.3</v>
      </c>
      <c r="AG11" s="36">
        <v>0.4</v>
      </c>
      <c r="AH11" s="735" t="s">
        <v>4017</v>
      </c>
      <c r="AI11" s="736" t="s">
        <v>2861</v>
      </c>
      <c r="AJ11" s="730" t="s">
        <v>4018</v>
      </c>
      <c r="AK11" s="48"/>
      <c r="AL11" s="339"/>
      <c r="AM11" s="339"/>
      <c r="AN11" s="730"/>
      <c r="AO11" s="736"/>
      <c r="AP11" s="730"/>
      <c r="AQ11" s="48"/>
      <c r="AR11" s="339"/>
      <c r="AS11" s="339"/>
      <c r="AT11" s="730"/>
      <c r="AU11" s="736"/>
      <c r="AV11" s="730"/>
    </row>
    <row r="12" spans="1:53" s="740" customFormat="1" ht="165.75" x14ac:dyDescent="0.2">
      <c r="A12" s="932"/>
      <c r="B12" s="932"/>
      <c r="C12" s="741" t="s">
        <v>2863</v>
      </c>
      <c r="D12" s="731" t="s">
        <v>1739</v>
      </c>
      <c r="E12" s="742" t="s">
        <v>2864</v>
      </c>
      <c r="F12" s="743" t="s">
        <v>2865</v>
      </c>
      <c r="G12" s="743" t="s">
        <v>2866</v>
      </c>
      <c r="H12" s="743" t="s">
        <v>2867</v>
      </c>
      <c r="I12" s="744" t="s">
        <v>2868</v>
      </c>
      <c r="J12" s="743" t="s">
        <v>2869</v>
      </c>
      <c r="K12" s="743" t="s">
        <v>2870</v>
      </c>
      <c r="L12" s="745" t="str">
        <f>VLOOKUP(J12,'[16]2. Anexos'!$B$35:$G$41,(HLOOKUP(K12,'[16]2. Anexos'!$C$35:$G$36,2,0)),0)</f>
        <v>Moderado</v>
      </c>
      <c r="M12" s="735" t="s">
        <v>2871</v>
      </c>
      <c r="N12" s="743" t="s">
        <v>2855</v>
      </c>
      <c r="O12" s="743" t="s">
        <v>2856</v>
      </c>
      <c r="P12" s="743" t="s">
        <v>2852</v>
      </c>
      <c r="Q12" s="743" t="s">
        <v>2870</v>
      </c>
      <c r="R12" s="745" t="str">
        <f>VLOOKUP(P12,'[16]2. Anexos'!$B$35:$G$41,(HLOOKUP(Q12,'[16]2. Anexos'!$C$35:$G$36,2,0)),0)</f>
        <v>Moderado</v>
      </c>
      <c r="S12" s="746" t="s">
        <v>2872</v>
      </c>
      <c r="T12" s="735" t="s">
        <v>2871</v>
      </c>
      <c r="U12" s="743" t="s">
        <v>2873</v>
      </c>
      <c r="V12" s="747" t="s">
        <v>2874</v>
      </c>
      <c r="W12" s="748">
        <v>1</v>
      </c>
      <c r="X12" s="749">
        <v>44621</v>
      </c>
      <c r="Y12" s="749">
        <v>44926</v>
      </c>
      <c r="Z12" s="34">
        <v>44651</v>
      </c>
      <c r="AA12" s="37">
        <v>1</v>
      </c>
      <c r="AB12" s="741" t="s">
        <v>2875</v>
      </c>
      <c r="AC12" s="743" t="s">
        <v>2861</v>
      </c>
      <c r="AD12" s="741" t="s">
        <v>2876</v>
      </c>
      <c r="AE12" s="338">
        <v>44742</v>
      </c>
      <c r="AF12" s="37">
        <v>1</v>
      </c>
      <c r="AG12" s="37">
        <v>1</v>
      </c>
      <c r="AH12" s="741" t="s">
        <v>4019</v>
      </c>
      <c r="AI12" s="743" t="s">
        <v>2861</v>
      </c>
      <c r="AJ12" s="741" t="s">
        <v>4020</v>
      </c>
      <c r="AK12" s="34"/>
      <c r="AL12" s="35"/>
      <c r="AM12" s="35"/>
      <c r="AN12" s="741"/>
      <c r="AO12" s="743"/>
      <c r="AP12" s="741"/>
      <c r="AQ12" s="34"/>
      <c r="AR12" s="35"/>
      <c r="AS12" s="35"/>
      <c r="AT12" s="741"/>
      <c r="AU12" s="743"/>
      <c r="AV12" s="741"/>
    </row>
    <row r="13" spans="1:53" s="740" customFormat="1" ht="255" x14ac:dyDescent="0.2">
      <c r="A13" s="933"/>
      <c r="B13" s="933"/>
      <c r="C13" s="741" t="s">
        <v>2877</v>
      </c>
      <c r="D13" s="731" t="s">
        <v>1739</v>
      </c>
      <c r="E13" s="750" t="s">
        <v>2878</v>
      </c>
      <c r="F13" s="743" t="s">
        <v>2879</v>
      </c>
      <c r="G13" s="737" t="s">
        <v>2880</v>
      </c>
      <c r="H13" s="736" t="s">
        <v>2850</v>
      </c>
      <c r="I13" s="744" t="s">
        <v>2881</v>
      </c>
      <c r="J13" s="743" t="s">
        <v>2869</v>
      </c>
      <c r="K13" s="743" t="s">
        <v>2882</v>
      </c>
      <c r="L13" s="751" t="str">
        <f>VLOOKUP(J13,'[16]2. Anexos'!$B$35:$G$41,(HLOOKUP(K13,'[16]2. Anexos'!$C$35:$G$36,2,0)),0)</f>
        <v>Moderado</v>
      </c>
      <c r="M13" s="735" t="s">
        <v>2883</v>
      </c>
      <c r="N13" s="743" t="s">
        <v>2884</v>
      </c>
      <c r="O13" s="743" t="s">
        <v>2885</v>
      </c>
      <c r="P13" s="743" t="s">
        <v>2852</v>
      </c>
      <c r="Q13" s="743" t="s">
        <v>2870</v>
      </c>
      <c r="R13" s="751" t="str">
        <f>VLOOKUP(P13,'[16]2. Anexos'!$B$35:$G$41,(HLOOKUP(Q13,'[16]2. Anexos'!$C$35:$G$36,2,0)),0)</f>
        <v>Moderado</v>
      </c>
      <c r="S13" s="746" t="s">
        <v>2872</v>
      </c>
      <c r="T13" s="735" t="s">
        <v>2886</v>
      </c>
      <c r="U13" s="747" t="s">
        <v>2887</v>
      </c>
      <c r="V13" s="752" t="s">
        <v>2888</v>
      </c>
      <c r="W13" s="748">
        <v>1</v>
      </c>
      <c r="X13" s="749">
        <v>44621</v>
      </c>
      <c r="Y13" s="749">
        <v>44926</v>
      </c>
      <c r="Z13" s="34">
        <v>44651</v>
      </c>
      <c r="AA13" s="37">
        <v>1</v>
      </c>
      <c r="AB13" s="753" t="s">
        <v>2889</v>
      </c>
      <c r="AC13" s="743" t="s">
        <v>2861</v>
      </c>
      <c r="AD13" s="741" t="s">
        <v>2890</v>
      </c>
      <c r="AE13" s="338">
        <v>44742</v>
      </c>
      <c r="AF13" s="37">
        <v>1</v>
      </c>
      <c r="AG13" s="37">
        <v>1</v>
      </c>
      <c r="AH13" s="753" t="s">
        <v>4021</v>
      </c>
      <c r="AI13" s="743" t="s">
        <v>2861</v>
      </c>
      <c r="AJ13" s="730" t="s">
        <v>4018</v>
      </c>
      <c r="AK13" s="34"/>
      <c r="AL13" s="35"/>
      <c r="AM13" s="35"/>
      <c r="AN13" s="741"/>
      <c r="AO13" s="743"/>
      <c r="AP13" s="741"/>
      <c r="AQ13" s="34"/>
      <c r="AR13" s="35"/>
      <c r="AS13" s="35"/>
      <c r="AT13" s="741"/>
      <c r="AU13" s="743"/>
      <c r="AV13" s="741"/>
    </row>
    <row r="14" spans="1:53" s="740" customFormat="1" ht="267.75" x14ac:dyDescent="0.2">
      <c r="A14" s="931" t="s">
        <v>2891</v>
      </c>
      <c r="B14" s="943" t="s">
        <v>2892</v>
      </c>
      <c r="C14" s="741" t="s">
        <v>2893</v>
      </c>
      <c r="D14" s="741" t="s">
        <v>2894</v>
      </c>
      <c r="E14" s="750" t="s">
        <v>2895</v>
      </c>
      <c r="F14" s="741" t="s">
        <v>2896</v>
      </c>
      <c r="G14" s="743" t="s">
        <v>2897</v>
      </c>
      <c r="H14" s="741" t="s">
        <v>2867</v>
      </c>
      <c r="I14" s="754" t="s">
        <v>2868</v>
      </c>
      <c r="J14" s="741" t="s">
        <v>2852</v>
      </c>
      <c r="K14" s="741" t="s">
        <v>2870</v>
      </c>
      <c r="L14" s="751" t="str">
        <f>VLOOKUP(J14,'[17]2. Anexos'!$B$35:$G$41,(HLOOKUP(K14,'[17]2. Anexos'!$C$35:$G$36,2,0)),0)</f>
        <v>Moderado</v>
      </c>
      <c r="M14" s="752" t="s">
        <v>2898</v>
      </c>
      <c r="N14" s="743" t="s">
        <v>2855</v>
      </c>
      <c r="O14" s="743" t="s">
        <v>2856</v>
      </c>
      <c r="P14" s="741" t="s">
        <v>2852</v>
      </c>
      <c r="Q14" s="741" t="s">
        <v>2870</v>
      </c>
      <c r="R14" s="751" t="str">
        <f>VLOOKUP(P14,'[17]2. Anexos'!$B$35:$G$41,(HLOOKUP(Q14,'[17]2. Anexos'!$C$35:$G$36,2,0)),0)</f>
        <v>Moderado</v>
      </c>
      <c r="S14" s="746" t="s">
        <v>2872</v>
      </c>
      <c r="T14" s="752" t="s">
        <v>2899</v>
      </c>
      <c r="U14" s="741" t="s">
        <v>2900</v>
      </c>
      <c r="V14" s="741" t="s">
        <v>2901</v>
      </c>
      <c r="W14" s="755">
        <v>1</v>
      </c>
      <c r="X14" s="749">
        <v>44620</v>
      </c>
      <c r="Y14" s="749">
        <v>44926</v>
      </c>
      <c r="Z14" s="34">
        <v>44652</v>
      </c>
      <c r="AA14" s="37">
        <v>0.09</v>
      </c>
      <c r="AB14" s="741" t="s">
        <v>2902</v>
      </c>
      <c r="AC14" s="743" t="s">
        <v>2861</v>
      </c>
      <c r="AD14" s="741" t="s">
        <v>2903</v>
      </c>
      <c r="AE14" s="34">
        <v>44743</v>
      </c>
      <c r="AF14" s="37">
        <v>0.27</v>
      </c>
      <c r="AG14" s="37">
        <v>0.36</v>
      </c>
      <c r="AH14" s="741" t="s">
        <v>4022</v>
      </c>
      <c r="AI14" s="743" t="s">
        <v>2861</v>
      </c>
      <c r="AJ14" s="741" t="s">
        <v>4023</v>
      </c>
      <c r="AK14" s="34"/>
      <c r="AL14" s="35"/>
      <c r="AM14" s="35"/>
      <c r="AN14" s="741"/>
      <c r="AO14" s="743"/>
      <c r="AP14" s="741"/>
      <c r="AQ14" s="34"/>
      <c r="AR14" s="35"/>
      <c r="AS14" s="35"/>
      <c r="AT14" s="741"/>
      <c r="AU14" s="743"/>
      <c r="AV14" s="741"/>
    </row>
    <row r="15" spans="1:53" s="740" customFormat="1" ht="242.25" x14ac:dyDescent="0.2">
      <c r="A15" s="932"/>
      <c r="B15" s="944"/>
      <c r="C15" s="937" t="s">
        <v>2904</v>
      </c>
      <c r="D15" s="943" t="s">
        <v>2894</v>
      </c>
      <c r="E15" s="949" t="s">
        <v>2905</v>
      </c>
      <c r="F15" s="741" t="s">
        <v>2906</v>
      </c>
      <c r="G15" s="931" t="s">
        <v>2907</v>
      </c>
      <c r="H15" s="943" t="s">
        <v>2867</v>
      </c>
      <c r="I15" s="951" t="s">
        <v>2868</v>
      </c>
      <c r="J15" s="943" t="s">
        <v>2852</v>
      </c>
      <c r="K15" s="943" t="s">
        <v>2870</v>
      </c>
      <c r="L15" s="992" t="str">
        <f>VLOOKUP(J15,'[17]2. Anexos'!$B$35:$G$41,(HLOOKUP(K15,'[17]2. Anexos'!$C$35:$G$36,2,0)),0)</f>
        <v>Moderado</v>
      </c>
      <c r="M15" s="756" t="s">
        <v>2908</v>
      </c>
      <c r="N15" s="730" t="s">
        <v>2855</v>
      </c>
      <c r="O15" s="730" t="s">
        <v>2856</v>
      </c>
      <c r="P15" s="931" t="s">
        <v>2909</v>
      </c>
      <c r="Q15" s="931" t="s">
        <v>2870</v>
      </c>
      <c r="R15" s="925" t="str">
        <f>VLOOKUP(P15,'[17]2. Anexos'!$B$35:$G$41,(HLOOKUP(Q15,'[17]2. Anexos'!$C$35:$G$36,2,0)),0)</f>
        <v>Bajo</v>
      </c>
      <c r="S15" s="928" t="s">
        <v>2872</v>
      </c>
      <c r="T15" s="756" t="s">
        <v>2908</v>
      </c>
      <c r="U15" s="741" t="s">
        <v>2910</v>
      </c>
      <c r="V15" s="756" t="s">
        <v>2911</v>
      </c>
      <c r="W15" s="755">
        <v>1</v>
      </c>
      <c r="X15" s="749">
        <v>44620</v>
      </c>
      <c r="Y15" s="749">
        <v>44926</v>
      </c>
      <c r="Z15" s="34">
        <v>44652</v>
      </c>
      <c r="AA15" s="37">
        <v>0.17</v>
      </c>
      <c r="AB15" s="741" t="s">
        <v>2912</v>
      </c>
      <c r="AC15" s="931" t="s">
        <v>2861</v>
      </c>
      <c r="AD15" s="741" t="s">
        <v>2913</v>
      </c>
      <c r="AE15" s="34">
        <v>44743</v>
      </c>
      <c r="AF15" s="37">
        <v>0.33</v>
      </c>
      <c r="AG15" s="37">
        <v>0.5</v>
      </c>
      <c r="AH15" s="741" t="s">
        <v>4024</v>
      </c>
      <c r="AI15" s="743" t="s">
        <v>2861</v>
      </c>
      <c r="AJ15" s="741" t="s">
        <v>4025</v>
      </c>
      <c r="AK15" s="34"/>
      <c r="AL15" s="35"/>
      <c r="AM15" s="35"/>
      <c r="AN15" s="741"/>
      <c r="AO15" s="743"/>
      <c r="AP15" s="741"/>
      <c r="AQ15" s="34"/>
      <c r="AR15" s="35"/>
      <c r="AS15" s="35"/>
      <c r="AT15" s="741"/>
      <c r="AU15" s="743"/>
      <c r="AV15" s="741"/>
    </row>
    <row r="16" spans="1:53" s="740" customFormat="1" ht="255" x14ac:dyDescent="0.2">
      <c r="A16" s="933"/>
      <c r="B16" s="945"/>
      <c r="C16" s="939"/>
      <c r="D16" s="945"/>
      <c r="E16" s="950"/>
      <c r="F16" s="741" t="s">
        <v>2914</v>
      </c>
      <c r="G16" s="933"/>
      <c r="H16" s="945"/>
      <c r="I16" s="952"/>
      <c r="J16" s="945"/>
      <c r="K16" s="945"/>
      <c r="L16" s="993"/>
      <c r="M16" s="741" t="s">
        <v>2915</v>
      </c>
      <c r="N16" s="730" t="s">
        <v>2855</v>
      </c>
      <c r="O16" s="730" t="s">
        <v>2856</v>
      </c>
      <c r="P16" s="933"/>
      <c r="Q16" s="933"/>
      <c r="R16" s="927"/>
      <c r="S16" s="930"/>
      <c r="T16" s="741" t="s">
        <v>2915</v>
      </c>
      <c r="U16" s="741" t="s">
        <v>2916</v>
      </c>
      <c r="V16" s="756" t="s">
        <v>2917</v>
      </c>
      <c r="W16" s="755">
        <v>1</v>
      </c>
      <c r="X16" s="749">
        <v>44620</v>
      </c>
      <c r="Y16" s="749">
        <v>44926</v>
      </c>
      <c r="Z16" s="34">
        <v>44652</v>
      </c>
      <c r="AA16" s="37">
        <v>0.09</v>
      </c>
      <c r="AB16" s="741" t="s">
        <v>2918</v>
      </c>
      <c r="AC16" s="933"/>
      <c r="AD16" s="741" t="s">
        <v>2919</v>
      </c>
      <c r="AE16" s="34">
        <v>44743</v>
      </c>
      <c r="AF16" s="37">
        <v>0.27</v>
      </c>
      <c r="AG16" s="37">
        <v>0.54</v>
      </c>
      <c r="AH16" s="741" t="s">
        <v>4026</v>
      </c>
      <c r="AI16" s="743" t="s">
        <v>2861</v>
      </c>
      <c r="AJ16" s="741" t="s">
        <v>4027</v>
      </c>
      <c r="AK16" s="34"/>
      <c r="AL16" s="35"/>
      <c r="AM16" s="35"/>
      <c r="AN16" s="741"/>
      <c r="AO16" s="743"/>
      <c r="AP16" s="741"/>
      <c r="AQ16" s="34"/>
      <c r="AR16" s="35"/>
      <c r="AS16" s="35"/>
      <c r="AT16" s="741"/>
      <c r="AU16" s="743"/>
      <c r="AV16" s="741"/>
    </row>
    <row r="17" spans="1:48" s="740" customFormat="1" ht="216.75" x14ac:dyDescent="0.2">
      <c r="A17" s="741" t="s">
        <v>2920</v>
      </c>
      <c r="B17" s="741" t="s">
        <v>2921</v>
      </c>
      <c r="C17" s="741" t="s">
        <v>2922</v>
      </c>
      <c r="D17" s="743" t="s">
        <v>1739</v>
      </c>
      <c r="E17" s="742" t="s">
        <v>2923</v>
      </c>
      <c r="F17" s="741" t="s">
        <v>2924</v>
      </c>
      <c r="G17" s="757" t="s">
        <v>2925</v>
      </c>
      <c r="H17" s="741" t="s">
        <v>2850</v>
      </c>
      <c r="I17" s="754" t="s">
        <v>2868</v>
      </c>
      <c r="J17" s="741" t="s">
        <v>2869</v>
      </c>
      <c r="K17" s="741" t="s">
        <v>2870</v>
      </c>
      <c r="L17" s="751" t="str">
        <f>VLOOKUP(J17,'[18]2. Anexos'!$B$35:$G$41,(HLOOKUP(K17,'[18]2. Anexos'!$C$35:$G$36,2,0)),0)</f>
        <v>Moderado</v>
      </c>
      <c r="M17" s="741" t="s">
        <v>2926</v>
      </c>
      <c r="N17" s="743" t="s">
        <v>2855</v>
      </c>
      <c r="O17" s="743" t="s">
        <v>2856</v>
      </c>
      <c r="P17" s="741" t="s">
        <v>2852</v>
      </c>
      <c r="Q17" s="741" t="s">
        <v>2870</v>
      </c>
      <c r="R17" s="751" t="str">
        <f>VLOOKUP(P17,'[18]2. Anexos'!$B$35:$G$41,(HLOOKUP(Q17,'[18]2. Anexos'!$C$35:$G$36,2,0)),0)</f>
        <v>Moderado</v>
      </c>
      <c r="S17" s="746" t="s">
        <v>2872</v>
      </c>
      <c r="T17" s="741" t="s">
        <v>2926</v>
      </c>
      <c r="U17" s="741" t="s">
        <v>2927</v>
      </c>
      <c r="V17" s="741" t="s">
        <v>2928</v>
      </c>
      <c r="W17" s="758">
        <v>1</v>
      </c>
      <c r="X17" s="749">
        <v>44620</v>
      </c>
      <c r="Y17" s="749">
        <v>44926</v>
      </c>
      <c r="Z17" s="338">
        <v>44658</v>
      </c>
      <c r="AA17" s="37">
        <v>1</v>
      </c>
      <c r="AB17" s="741" t="s">
        <v>2929</v>
      </c>
      <c r="AC17" s="743" t="s">
        <v>2861</v>
      </c>
      <c r="AD17" s="759" t="s">
        <v>2930</v>
      </c>
      <c r="AE17" s="34">
        <v>44753</v>
      </c>
      <c r="AF17" s="37">
        <v>0.25</v>
      </c>
      <c r="AG17" s="37">
        <v>0.5</v>
      </c>
      <c r="AH17" s="741" t="s">
        <v>4028</v>
      </c>
      <c r="AI17" s="743" t="s">
        <v>2861</v>
      </c>
      <c r="AJ17" s="741" t="s">
        <v>4029</v>
      </c>
      <c r="AK17" s="34"/>
      <c r="AL17" s="35"/>
      <c r="AM17" s="35"/>
      <c r="AN17" s="741"/>
      <c r="AO17" s="743"/>
      <c r="AP17" s="741"/>
      <c r="AQ17" s="34"/>
      <c r="AR17" s="35"/>
      <c r="AS17" s="35"/>
      <c r="AT17" s="741"/>
      <c r="AU17" s="743"/>
      <c r="AV17" s="741"/>
    </row>
    <row r="18" spans="1:48" s="740" customFormat="1" ht="224.25" customHeight="1" x14ac:dyDescent="0.2">
      <c r="A18" s="937" t="s">
        <v>2931</v>
      </c>
      <c r="B18" s="937" t="s">
        <v>2932</v>
      </c>
      <c r="C18" s="937" t="s">
        <v>2933</v>
      </c>
      <c r="D18" s="937" t="s">
        <v>2130</v>
      </c>
      <c r="E18" s="949" t="s">
        <v>2934</v>
      </c>
      <c r="F18" s="943" t="s">
        <v>2935</v>
      </c>
      <c r="G18" s="931" t="s">
        <v>2936</v>
      </c>
      <c r="H18" s="943" t="s">
        <v>2867</v>
      </c>
      <c r="I18" s="951" t="s">
        <v>2851</v>
      </c>
      <c r="J18" s="943" t="s">
        <v>2852</v>
      </c>
      <c r="K18" s="943" t="s">
        <v>2882</v>
      </c>
      <c r="L18" s="925" t="str">
        <f>VLOOKUP(J18,'[19]2. Anexos'!$B$35:$G$41,(HLOOKUP(K18,'[19]2. Anexos'!$C$35:$G$36,2,0)),0)</f>
        <v>Moderado</v>
      </c>
      <c r="M18" s="741" t="s">
        <v>2937</v>
      </c>
      <c r="N18" s="760" t="s">
        <v>2855</v>
      </c>
      <c r="O18" s="760" t="s">
        <v>2856</v>
      </c>
      <c r="P18" s="943" t="s">
        <v>2909</v>
      </c>
      <c r="Q18" s="943" t="s">
        <v>2882</v>
      </c>
      <c r="R18" s="925" t="str">
        <f>VLOOKUP(P18,'[19]2. Anexos'!$B$35:$G$41,(HLOOKUP(Q18,'[19]2. Anexos'!$C$35:$G$36,2,0)),0)</f>
        <v>Moderado</v>
      </c>
      <c r="S18" s="975" t="s">
        <v>2872</v>
      </c>
      <c r="T18" s="741" t="s">
        <v>2938</v>
      </c>
      <c r="U18" s="741" t="s">
        <v>2939</v>
      </c>
      <c r="V18" s="741" t="s">
        <v>2940</v>
      </c>
      <c r="W18" s="37">
        <v>1</v>
      </c>
      <c r="X18" s="749">
        <v>44651</v>
      </c>
      <c r="Y18" s="749">
        <v>44926</v>
      </c>
      <c r="Z18" s="34">
        <v>44662</v>
      </c>
      <c r="AA18" s="35" t="s">
        <v>423</v>
      </c>
      <c r="AB18" s="741" t="s">
        <v>2941</v>
      </c>
      <c r="AC18" s="931" t="s">
        <v>2861</v>
      </c>
      <c r="AD18" s="741" t="s">
        <v>2942</v>
      </c>
      <c r="AE18" s="34">
        <v>44750</v>
      </c>
      <c r="AF18" s="37" t="s">
        <v>423</v>
      </c>
      <c r="AG18" s="761" t="s">
        <v>423</v>
      </c>
      <c r="AH18" s="741" t="s">
        <v>4030</v>
      </c>
      <c r="AI18" s="940" t="s">
        <v>2861</v>
      </c>
      <c r="AJ18" s="741" t="s">
        <v>4031</v>
      </c>
      <c r="AK18" s="34"/>
      <c r="AL18" s="35"/>
      <c r="AM18" s="35"/>
      <c r="AN18" s="741"/>
      <c r="AO18" s="743"/>
      <c r="AP18" s="741"/>
      <c r="AQ18" s="34"/>
      <c r="AR18" s="35"/>
      <c r="AS18" s="35"/>
      <c r="AT18" s="741"/>
      <c r="AU18" s="743"/>
      <c r="AV18" s="741"/>
    </row>
    <row r="19" spans="1:48" s="740" customFormat="1" ht="257.25" customHeight="1" x14ac:dyDescent="0.2">
      <c r="A19" s="939"/>
      <c r="B19" s="939"/>
      <c r="C19" s="939"/>
      <c r="D19" s="939"/>
      <c r="E19" s="950"/>
      <c r="F19" s="945"/>
      <c r="G19" s="933"/>
      <c r="H19" s="945"/>
      <c r="I19" s="952"/>
      <c r="J19" s="945"/>
      <c r="K19" s="945"/>
      <c r="L19" s="927"/>
      <c r="M19" s="741" t="s">
        <v>2943</v>
      </c>
      <c r="N19" s="730" t="s">
        <v>2855</v>
      </c>
      <c r="O19" s="730" t="s">
        <v>2856</v>
      </c>
      <c r="P19" s="945"/>
      <c r="Q19" s="945"/>
      <c r="R19" s="927"/>
      <c r="S19" s="977"/>
      <c r="T19" s="741" t="s">
        <v>2944</v>
      </c>
      <c r="U19" s="741" t="s">
        <v>2939</v>
      </c>
      <c r="V19" s="741" t="s">
        <v>2945</v>
      </c>
      <c r="W19" s="762">
        <v>2</v>
      </c>
      <c r="X19" s="749">
        <v>44651</v>
      </c>
      <c r="Y19" s="749">
        <v>44926</v>
      </c>
      <c r="Z19" s="34">
        <v>44662</v>
      </c>
      <c r="AA19" s="35" t="s">
        <v>423</v>
      </c>
      <c r="AB19" s="741" t="s">
        <v>2946</v>
      </c>
      <c r="AC19" s="933"/>
      <c r="AD19" s="741" t="s">
        <v>2942</v>
      </c>
      <c r="AE19" s="34">
        <v>44750</v>
      </c>
      <c r="AF19" s="37" t="s">
        <v>423</v>
      </c>
      <c r="AG19" s="761" t="s">
        <v>423</v>
      </c>
      <c r="AH19" s="741" t="s">
        <v>4032</v>
      </c>
      <c r="AI19" s="942"/>
      <c r="AJ19" s="741" t="s">
        <v>4031</v>
      </c>
      <c r="AK19" s="34"/>
      <c r="AL19" s="35"/>
      <c r="AM19" s="35"/>
      <c r="AN19" s="741"/>
      <c r="AO19" s="743"/>
      <c r="AP19" s="741"/>
      <c r="AQ19" s="34"/>
      <c r="AR19" s="35"/>
      <c r="AS19" s="35"/>
      <c r="AT19" s="741"/>
      <c r="AU19" s="743"/>
      <c r="AV19" s="741"/>
    </row>
    <row r="20" spans="1:48" s="740" customFormat="1" ht="228" customHeight="1" x14ac:dyDescent="0.2">
      <c r="A20" s="743" t="s">
        <v>82</v>
      </c>
      <c r="B20" s="741" t="s">
        <v>2947</v>
      </c>
      <c r="C20" s="743" t="s">
        <v>2948</v>
      </c>
      <c r="D20" s="743" t="s">
        <v>2949</v>
      </c>
      <c r="E20" s="743" t="s">
        <v>2950</v>
      </c>
      <c r="F20" s="741" t="s">
        <v>2951</v>
      </c>
      <c r="G20" s="741" t="s">
        <v>2952</v>
      </c>
      <c r="H20" s="741" t="s">
        <v>2850</v>
      </c>
      <c r="I20" s="744" t="s">
        <v>2851</v>
      </c>
      <c r="J20" s="743" t="s">
        <v>2953</v>
      </c>
      <c r="K20" s="743" t="s">
        <v>2853</v>
      </c>
      <c r="L20" s="751" t="str">
        <f>VLOOKUP(J20,'[20]2. Anexos'!$B$35:$G$41,(HLOOKUP(K20,'[20]2. Anexos'!$C$35:$G$36,2,0)),0)</f>
        <v>Alto</v>
      </c>
      <c r="M20" s="752" t="s">
        <v>2954</v>
      </c>
      <c r="N20" s="743" t="s">
        <v>2855</v>
      </c>
      <c r="O20" s="743" t="s">
        <v>2856</v>
      </c>
      <c r="P20" s="743" t="s">
        <v>2869</v>
      </c>
      <c r="Q20" s="743" t="s">
        <v>2853</v>
      </c>
      <c r="R20" s="751" t="str">
        <f>VLOOKUP(P20,'[20]2. Anexos'!$B$35:$G$41,(HLOOKUP(Q20,'[20]2. Anexos'!$C$35:$G$36,2,0)),0)</f>
        <v>Alto</v>
      </c>
      <c r="S20" s="746" t="s">
        <v>2872</v>
      </c>
      <c r="T20" s="752" t="s">
        <v>2954</v>
      </c>
      <c r="U20" s="747" t="s">
        <v>2955</v>
      </c>
      <c r="V20" s="752" t="s">
        <v>2956</v>
      </c>
      <c r="W20" s="758">
        <v>1</v>
      </c>
      <c r="X20" s="749">
        <v>44620</v>
      </c>
      <c r="Y20" s="749">
        <v>44926</v>
      </c>
      <c r="Z20" s="34">
        <v>44657</v>
      </c>
      <c r="AA20" s="37">
        <v>1</v>
      </c>
      <c r="AB20" s="741" t="s">
        <v>2957</v>
      </c>
      <c r="AC20" s="743" t="s">
        <v>2861</v>
      </c>
      <c r="AD20" s="741" t="s">
        <v>2958</v>
      </c>
      <c r="AE20" s="34">
        <v>44749</v>
      </c>
      <c r="AF20" s="37">
        <v>1</v>
      </c>
      <c r="AG20" s="37">
        <v>1</v>
      </c>
      <c r="AH20" s="741" t="s">
        <v>4033</v>
      </c>
      <c r="AI20" s="743" t="s">
        <v>2861</v>
      </c>
      <c r="AJ20" s="741" t="s">
        <v>4034</v>
      </c>
      <c r="AK20" s="34"/>
      <c r="AL20" s="35"/>
      <c r="AM20" s="35"/>
      <c r="AN20" s="741"/>
      <c r="AO20" s="743"/>
      <c r="AP20" s="741"/>
      <c r="AQ20" s="34"/>
      <c r="AR20" s="35"/>
      <c r="AS20" s="35"/>
      <c r="AT20" s="741"/>
      <c r="AU20" s="743"/>
      <c r="AV20" s="741"/>
    </row>
    <row r="21" spans="1:48" s="740" customFormat="1" ht="178.5" x14ac:dyDescent="0.2">
      <c r="A21" s="943" t="s">
        <v>2959</v>
      </c>
      <c r="B21" s="943" t="s">
        <v>2960</v>
      </c>
      <c r="C21" s="757" t="s">
        <v>2961</v>
      </c>
      <c r="D21" s="741" t="s">
        <v>2962</v>
      </c>
      <c r="E21" s="750" t="s">
        <v>2963</v>
      </c>
      <c r="F21" s="741" t="s">
        <v>2964</v>
      </c>
      <c r="G21" s="743" t="s">
        <v>2965</v>
      </c>
      <c r="H21" s="741" t="s">
        <v>2850</v>
      </c>
      <c r="I21" s="754" t="s">
        <v>2881</v>
      </c>
      <c r="J21" s="741" t="s">
        <v>2852</v>
      </c>
      <c r="K21" s="741" t="s">
        <v>2882</v>
      </c>
      <c r="L21" s="751" t="str">
        <f>VLOOKUP(J21,'[21]2. Anexos'!$B$35:$G$41,(HLOOKUP(K21,'[21]2. Anexos'!$C$35:$G$36,2,0)),0)</f>
        <v>Moderado</v>
      </c>
      <c r="M21" s="753" t="s">
        <v>2966</v>
      </c>
      <c r="N21" s="743" t="s">
        <v>2855</v>
      </c>
      <c r="O21" s="743" t="s">
        <v>2856</v>
      </c>
      <c r="P21" s="741" t="s">
        <v>2852</v>
      </c>
      <c r="Q21" s="741" t="s">
        <v>2882</v>
      </c>
      <c r="R21" s="751" t="str">
        <f>VLOOKUP(P21,'[21]2. Anexos'!$B$35:$G$41,(HLOOKUP(Q21,'[21]2. Anexos'!$C$35:$G$36,2,0)),0)</f>
        <v>Moderado</v>
      </c>
      <c r="S21" s="763" t="s">
        <v>2967</v>
      </c>
      <c r="T21" s="753" t="s">
        <v>2966</v>
      </c>
      <c r="U21" s="741" t="s">
        <v>2968</v>
      </c>
      <c r="V21" s="741" t="s">
        <v>2969</v>
      </c>
      <c r="W21" s="758">
        <v>1</v>
      </c>
      <c r="X21" s="749">
        <v>44620</v>
      </c>
      <c r="Y21" s="749">
        <v>44926</v>
      </c>
      <c r="Z21" s="338">
        <v>44658</v>
      </c>
      <c r="AA21" s="37">
        <v>1</v>
      </c>
      <c r="AB21" s="753" t="s">
        <v>2970</v>
      </c>
      <c r="AC21" s="743" t="s">
        <v>2861</v>
      </c>
      <c r="AD21" s="753" t="s">
        <v>2971</v>
      </c>
      <c r="AE21" s="338">
        <v>44748</v>
      </c>
      <c r="AF21" s="37">
        <v>1</v>
      </c>
      <c r="AG21" s="37">
        <v>1</v>
      </c>
      <c r="AH21" s="753" t="s">
        <v>4035</v>
      </c>
      <c r="AI21" s="743" t="s">
        <v>2861</v>
      </c>
      <c r="AJ21" s="753" t="s">
        <v>4036</v>
      </c>
      <c r="AK21" s="34"/>
      <c r="AL21" s="35"/>
      <c r="AM21" s="35"/>
      <c r="AN21" s="741"/>
      <c r="AO21" s="743"/>
      <c r="AP21" s="741"/>
      <c r="AQ21" s="34"/>
      <c r="AR21" s="35"/>
      <c r="AS21" s="35"/>
      <c r="AT21" s="741"/>
      <c r="AU21" s="743"/>
      <c r="AV21" s="741"/>
    </row>
    <row r="22" spans="1:48" s="740" customFormat="1" ht="204" x14ac:dyDescent="0.2">
      <c r="A22" s="945"/>
      <c r="B22" s="945"/>
      <c r="C22" s="764" t="s">
        <v>2972</v>
      </c>
      <c r="D22" s="730" t="s">
        <v>2962</v>
      </c>
      <c r="E22" s="765" t="s">
        <v>2973</v>
      </c>
      <c r="F22" s="730" t="s">
        <v>2974</v>
      </c>
      <c r="G22" s="736" t="s">
        <v>2975</v>
      </c>
      <c r="H22" s="730" t="s">
        <v>2850</v>
      </c>
      <c r="I22" s="733" t="s">
        <v>2881</v>
      </c>
      <c r="J22" s="730" t="s">
        <v>2953</v>
      </c>
      <c r="K22" s="730" t="s">
        <v>2882</v>
      </c>
      <c r="L22" s="751" t="str">
        <f>VLOOKUP(J22,'[21]2. Anexos'!$B$35:$G$41,(HLOOKUP(K22,'[21]2. Anexos'!$C$35:$G$36,2,0)),0)</f>
        <v>Alto</v>
      </c>
      <c r="M22" s="766" t="s">
        <v>2976</v>
      </c>
      <c r="N22" s="736" t="s">
        <v>2855</v>
      </c>
      <c r="O22" s="736" t="s">
        <v>2856</v>
      </c>
      <c r="P22" s="730" t="s">
        <v>2869</v>
      </c>
      <c r="Q22" s="730" t="s">
        <v>2882</v>
      </c>
      <c r="R22" s="751" t="str">
        <f>VLOOKUP(P22,'[21]2. Anexos'!$B$35:$G$41,(HLOOKUP(Q22,'[21]2. Anexos'!$C$35:$G$36,2,0)),0)</f>
        <v>Moderado</v>
      </c>
      <c r="S22" s="767" t="s">
        <v>2872</v>
      </c>
      <c r="T22" s="766" t="s">
        <v>2976</v>
      </c>
      <c r="U22" s="766" t="s">
        <v>2977</v>
      </c>
      <c r="V22" s="766" t="s">
        <v>2978</v>
      </c>
      <c r="W22" s="768">
        <v>1</v>
      </c>
      <c r="X22" s="739">
        <v>44620</v>
      </c>
      <c r="Y22" s="739">
        <v>44926</v>
      </c>
      <c r="Z22" s="45">
        <v>44658</v>
      </c>
      <c r="AA22" s="36">
        <v>1</v>
      </c>
      <c r="AB22" s="735" t="s">
        <v>2979</v>
      </c>
      <c r="AC22" s="736" t="s">
        <v>2861</v>
      </c>
      <c r="AD22" s="735" t="s">
        <v>2971</v>
      </c>
      <c r="AE22" s="338">
        <v>44749</v>
      </c>
      <c r="AF22" s="37">
        <v>1</v>
      </c>
      <c r="AG22" s="37">
        <v>1</v>
      </c>
      <c r="AH22" s="741" t="s">
        <v>4037</v>
      </c>
      <c r="AI22" s="743" t="s">
        <v>2861</v>
      </c>
      <c r="AJ22" s="753" t="s">
        <v>4036</v>
      </c>
      <c r="AK22" s="34"/>
      <c r="AL22" s="35"/>
      <c r="AM22" s="35"/>
      <c r="AN22" s="741"/>
      <c r="AO22" s="743"/>
      <c r="AP22" s="741"/>
      <c r="AQ22" s="34"/>
      <c r="AR22" s="35"/>
      <c r="AS22" s="35"/>
      <c r="AT22" s="741"/>
      <c r="AU22" s="743"/>
      <c r="AV22" s="741"/>
    </row>
    <row r="23" spans="1:48" s="740" customFormat="1" ht="153" x14ac:dyDescent="0.2">
      <c r="A23" s="943" t="s">
        <v>2980</v>
      </c>
      <c r="B23" s="943" t="s">
        <v>2981</v>
      </c>
      <c r="C23" s="757" t="s">
        <v>2982</v>
      </c>
      <c r="D23" s="741" t="s">
        <v>2962</v>
      </c>
      <c r="E23" s="743" t="s">
        <v>2983</v>
      </c>
      <c r="F23" s="741" t="s">
        <v>2984</v>
      </c>
      <c r="G23" s="769" t="s">
        <v>2985</v>
      </c>
      <c r="H23" s="741" t="s">
        <v>2850</v>
      </c>
      <c r="I23" s="754" t="s">
        <v>2868</v>
      </c>
      <c r="J23" s="757" t="s">
        <v>2953</v>
      </c>
      <c r="K23" s="741" t="s">
        <v>2853</v>
      </c>
      <c r="L23" s="751" t="str">
        <f>VLOOKUP(J23,'[22]2. Anexos'!$B$35:$G$41,(HLOOKUP(K23,'[22]2. Anexos'!$C$35:$G$36,2,0)),0)</f>
        <v>Alto</v>
      </c>
      <c r="M23" s="741" t="s">
        <v>2986</v>
      </c>
      <c r="N23" s="743" t="s">
        <v>2855</v>
      </c>
      <c r="O23" s="743" t="s">
        <v>2856</v>
      </c>
      <c r="P23" s="752" t="s">
        <v>2869</v>
      </c>
      <c r="Q23" s="741" t="s">
        <v>2853</v>
      </c>
      <c r="R23" s="751" t="str">
        <f>VLOOKUP(P23,'[22]2. Anexos'!$B$35:$G$41,(HLOOKUP(Q23,'[22]2. Anexos'!$C$35:$G$36,2,0)),0)</f>
        <v>Alto</v>
      </c>
      <c r="S23" s="763" t="s">
        <v>2872</v>
      </c>
      <c r="T23" s="741" t="s">
        <v>2986</v>
      </c>
      <c r="U23" s="741" t="s">
        <v>2987</v>
      </c>
      <c r="V23" s="741" t="s">
        <v>2988</v>
      </c>
      <c r="W23" s="758" t="s">
        <v>2989</v>
      </c>
      <c r="X23" s="749">
        <v>44620</v>
      </c>
      <c r="Y23" s="749">
        <v>44926</v>
      </c>
      <c r="Z23" s="34">
        <v>44658</v>
      </c>
      <c r="AA23" s="37">
        <v>0.18179999999999999</v>
      </c>
      <c r="AB23" s="741" t="s">
        <v>2990</v>
      </c>
      <c r="AC23" s="743" t="s">
        <v>2861</v>
      </c>
      <c r="AD23" s="741" t="s">
        <v>2991</v>
      </c>
      <c r="AE23" s="34">
        <v>44749</v>
      </c>
      <c r="AF23" s="37">
        <v>1</v>
      </c>
      <c r="AG23" s="37">
        <v>0.45450000000000002</v>
      </c>
      <c r="AH23" s="741" t="s">
        <v>4038</v>
      </c>
      <c r="AI23" s="743" t="s">
        <v>2861</v>
      </c>
      <c r="AJ23" s="741" t="s">
        <v>4039</v>
      </c>
      <c r="AK23" s="34"/>
      <c r="AL23" s="35"/>
      <c r="AM23" s="35"/>
      <c r="AN23" s="741"/>
      <c r="AO23" s="743"/>
      <c r="AP23" s="741"/>
      <c r="AQ23" s="34"/>
      <c r="AR23" s="35"/>
      <c r="AS23" s="35"/>
      <c r="AT23" s="741"/>
      <c r="AU23" s="743"/>
      <c r="AV23" s="741"/>
    </row>
    <row r="24" spans="1:48" s="740" customFormat="1" ht="280.5" x14ac:dyDescent="0.2">
      <c r="A24" s="944"/>
      <c r="B24" s="944"/>
      <c r="C24" s="943" t="s">
        <v>2992</v>
      </c>
      <c r="D24" s="943" t="s">
        <v>2962</v>
      </c>
      <c r="E24" s="931" t="s">
        <v>2993</v>
      </c>
      <c r="F24" s="741" t="s">
        <v>2994</v>
      </c>
      <c r="G24" s="983" t="s">
        <v>2995</v>
      </c>
      <c r="H24" s="943" t="s">
        <v>2850</v>
      </c>
      <c r="I24" s="990" t="s">
        <v>2881</v>
      </c>
      <c r="J24" s="983" t="s">
        <v>2996</v>
      </c>
      <c r="K24" s="931" t="s">
        <v>2853</v>
      </c>
      <c r="L24" s="925" t="str">
        <f>VLOOKUP(J24,'[22]2. Anexos'!$B$35:$G$41,(HLOOKUP(K24,'[22]2. Anexos'!$C$35:$G$36,2,0)),0)</f>
        <v>Alto</v>
      </c>
      <c r="M24" s="741" t="s">
        <v>2997</v>
      </c>
      <c r="N24" s="743" t="s">
        <v>2855</v>
      </c>
      <c r="O24" s="743" t="s">
        <v>2856</v>
      </c>
      <c r="P24" s="940" t="s">
        <v>2852</v>
      </c>
      <c r="Q24" s="931" t="s">
        <v>2853</v>
      </c>
      <c r="R24" s="925" t="str">
        <f>VLOOKUP(P24,'[22]2. Anexos'!$B$35:$G$41,(HLOOKUP(Q24,'[22]2. Anexos'!$C$35:$G$36,2,0)),0)</f>
        <v>Alto</v>
      </c>
      <c r="S24" s="975" t="s">
        <v>2872</v>
      </c>
      <c r="T24" s="741" t="s">
        <v>2997</v>
      </c>
      <c r="U24" s="741" t="s">
        <v>2998</v>
      </c>
      <c r="V24" s="741" t="s">
        <v>2999</v>
      </c>
      <c r="W24" s="743" t="s">
        <v>3000</v>
      </c>
      <c r="X24" s="749">
        <v>44682</v>
      </c>
      <c r="Y24" s="749">
        <v>44926</v>
      </c>
      <c r="Z24" s="34">
        <v>44658</v>
      </c>
      <c r="AA24" s="35"/>
      <c r="AB24" s="741" t="s">
        <v>3001</v>
      </c>
      <c r="AC24" s="931" t="s">
        <v>2861</v>
      </c>
      <c r="AD24" s="741" t="s">
        <v>3002</v>
      </c>
      <c r="AE24" s="34">
        <v>44749</v>
      </c>
      <c r="AF24" s="37">
        <v>1</v>
      </c>
      <c r="AG24" s="37">
        <v>0.33329999999999999</v>
      </c>
      <c r="AH24" s="741" t="s">
        <v>4040</v>
      </c>
      <c r="AI24" s="931" t="s">
        <v>2861</v>
      </c>
      <c r="AJ24" s="741" t="s">
        <v>4041</v>
      </c>
      <c r="AK24" s="34"/>
      <c r="AL24" s="35"/>
      <c r="AM24" s="35"/>
      <c r="AN24" s="741"/>
      <c r="AO24" s="743"/>
      <c r="AP24" s="741"/>
      <c r="AQ24" s="34"/>
      <c r="AR24" s="35"/>
      <c r="AS24" s="35"/>
      <c r="AT24" s="741"/>
      <c r="AU24" s="743"/>
      <c r="AV24" s="741"/>
    </row>
    <row r="25" spans="1:48" s="740" customFormat="1" ht="140.25" x14ac:dyDescent="0.2">
      <c r="A25" s="945"/>
      <c r="B25" s="945"/>
      <c r="C25" s="945"/>
      <c r="D25" s="945"/>
      <c r="E25" s="933"/>
      <c r="F25" s="741" t="s">
        <v>3003</v>
      </c>
      <c r="G25" s="984"/>
      <c r="H25" s="945"/>
      <c r="I25" s="991"/>
      <c r="J25" s="984"/>
      <c r="K25" s="933"/>
      <c r="L25" s="927"/>
      <c r="M25" s="741" t="s">
        <v>3004</v>
      </c>
      <c r="N25" s="743" t="s">
        <v>2855</v>
      </c>
      <c r="O25" s="743" t="s">
        <v>2856</v>
      </c>
      <c r="P25" s="942"/>
      <c r="Q25" s="933"/>
      <c r="R25" s="927"/>
      <c r="S25" s="977"/>
      <c r="T25" s="741" t="s">
        <v>3004</v>
      </c>
      <c r="U25" s="741" t="s">
        <v>3005</v>
      </c>
      <c r="V25" s="757" t="s">
        <v>3006</v>
      </c>
      <c r="W25" s="770" t="s">
        <v>3007</v>
      </c>
      <c r="X25" s="749">
        <v>44669</v>
      </c>
      <c r="Y25" s="749">
        <v>44926</v>
      </c>
      <c r="Z25" s="34">
        <v>44658</v>
      </c>
      <c r="AA25" s="35"/>
      <c r="AB25" s="741" t="s">
        <v>3008</v>
      </c>
      <c r="AC25" s="933"/>
      <c r="AD25" s="741" t="s">
        <v>3002</v>
      </c>
      <c r="AE25" s="34">
        <v>44749</v>
      </c>
      <c r="AF25" s="37">
        <v>1</v>
      </c>
      <c r="AG25" s="37">
        <v>0.1</v>
      </c>
      <c r="AH25" s="741" t="s">
        <v>4042</v>
      </c>
      <c r="AI25" s="933"/>
      <c r="AJ25" s="741" t="s">
        <v>4039</v>
      </c>
      <c r="AK25" s="34"/>
      <c r="AL25" s="35"/>
      <c r="AM25" s="35"/>
      <c r="AN25" s="741"/>
      <c r="AO25" s="743"/>
      <c r="AP25" s="741"/>
      <c r="AQ25" s="34"/>
      <c r="AR25" s="35"/>
      <c r="AS25" s="35"/>
      <c r="AT25" s="741"/>
      <c r="AU25" s="743"/>
      <c r="AV25" s="741"/>
    </row>
    <row r="26" spans="1:48" s="740" customFormat="1" ht="229.5" x14ac:dyDescent="0.2">
      <c r="A26" s="937" t="s">
        <v>3009</v>
      </c>
      <c r="B26" s="943" t="s">
        <v>3010</v>
      </c>
      <c r="C26" s="946" t="s">
        <v>3011</v>
      </c>
      <c r="D26" s="943" t="s">
        <v>4043</v>
      </c>
      <c r="E26" s="949" t="s">
        <v>3012</v>
      </c>
      <c r="F26" s="937" t="s">
        <v>3013</v>
      </c>
      <c r="G26" s="931" t="s">
        <v>3014</v>
      </c>
      <c r="H26" s="937" t="s">
        <v>2867</v>
      </c>
      <c r="I26" s="934" t="s">
        <v>2868</v>
      </c>
      <c r="J26" s="937" t="s">
        <v>2996</v>
      </c>
      <c r="K26" s="937" t="s">
        <v>2853</v>
      </c>
      <c r="L26" s="925" t="str">
        <f>VLOOKUP(J26,'[23]2. Anexos'!$B$35:$G$41,(HLOOKUP(K26,'[23]2. Anexos'!$C$35:$G$36,2,0)),0)</f>
        <v>Alto</v>
      </c>
      <c r="M26" s="771" t="s">
        <v>4044</v>
      </c>
      <c r="N26" s="743" t="s">
        <v>2855</v>
      </c>
      <c r="O26" s="743" t="s">
        <v>2856</v>
      </c>
      <c r="P26" s="937" t="s">
        <v>2909</v>
      </c>
      <c r="Q26" s="937" t="s">
        <v>2853</v>
      </c>
      <c r="R26" s="925" t="str">
        <f>VLOOKUP(P26,'[23]2. Anexos'!$B$35:$G$41,(HLOOKUP(Q26,'[23]2. Anexos'!$C$35:$G$36,2,0)),0)</f>
        <v>Alto</v>
      </c>
      <c r="S26" s="985" t="s">
        <v>2872</v>
      </c>
      <c r="T26" s="771" t="s">
        <v>4044</v>
      </c>
      <c r="U26" s="741" t="s">
        <v>3015</v>
      </c>
      <c r="V26" s="741" t="s">
        <v>4045</v>
      </c>
      <c r="W26" s="758">
        <v>1</v>
      </c>
      <c r="X26" s="772">
        <v>44696</v>
      </c>
      <c r="Y26" s="772">
        <v>44926</v>
      </c>
      <c r="Z26" s="338">
        <v>44655</v>
      </c>
      <c r="AA26" s="37">
        <v>0</v>
      </c>
      <c r="AB26" s="773" t="s">
        <v>3016</v>
      </c>
      <c r="AC26" s="931" t="s">
        <v>2861</v>
      </c>
      <c r="AD26" s="753" t="s">
        <v>2971</v>
      </c>
      <c r="AE26" s="338">
        <v>44747</v>
      </c>
      <c r="AF26" s="761">
        <v>1</v>
      </c>
      <c r="AG26" s="761">
        <v>0.33</v>
      </c>
      <c r="AH26" s="753" t="s">
        <v>4046</v>
      </c>
      <c r="AI26" s="940" t="s">
        <v>2861</v>
      </c>
      <c r="AJ26" s="753" t="s">
        <v>4036</v>
      </c>
      <c r="AK26" s="34"/>
      <c r="AL26" s="35"/>
      <c r="AM26" s="35"/>
      <c r="AN26" s="741"/>
      <c r="AO26" s="743"/>
      <c r="AP26" s="741"/>
      <c r="AQ26" s="34"/>
      <c r="AR26" s="35"/>
      <c r="AS26" s="35"/>
      <c r="AT26" s="741"/>
      <c r="AU26" s="743"/>
      <c r="AV26" s="741"/>
    </row>
    <row r="27" spans="1:48" s="740" customFormat="1" ht="344.25" x14ac:dyDescent="0.2">
      <c r="A27" s="938"/>
      <c r="B27" s="944"/>
      <c r="C27" s="947"/>
      <c r="D27" s="944"/>
      <c r="E27" s="968"/>
      <c r="F27" s="938"/>
      <c r="G27" s="932"/>
      <c r="H27" s="938"/>
      <c r="I27" s="935"/>
      <c r="J27" s="938"/>
      <c r="K27" s="938"/>
      <c r="L27" s="926"/>
      <c r="M27" s="773" t="s">
        <v>3017</v>
      </c>
      <c r="N27" s="743" t="s">
        <v>2855</v>
      </c>
      <c r="O27" s="743" t="s">
        <v>2856</v>
      </c>
      <c r="P27" s="938"/>
      <c r="Q27" s="938"/>
      <c r="R27" s="926"/>
      <c r="S27" s="986"/>
      <c r="T27" s="773" t="s">
        <v>3017</v>
      </c>
      <c r="U27" s="741" t="s">
        <v>3018</v>
      </c>
      <c r="V27" s="741" t="s">
        <v>3019</v>
      </c>
      <c r="W27" s="758">
        <v>1</v>
      </c>
      <c r="X27" s="772">
        <v>44620</v>
      </c>
      <c r="Y27" s="772">
        <v>44926</v>
      </c>
      <c r="Z27" s="338">
        <v>44655</v>
      </c>
      <c r="AA27" s="37">
        <v>1</v>
      </c>
      <c r="AB27" s="773" t="s">
        <v>3020</v>
      </c>
      <c r="AC27" s="932"/>
      <c r="AD27" s="753" t="s">
        <v>2971</v>
      </c>
      <c r="AE27" s="338">
        <v>44747</v>
      </c>
      <c r="AF27" s="37">
        <v>1</v>
      </c>
      <c r="AG27" s="37">
        <v>1</v>
      </c>
      <c r="AH27" s="753" t="s">
        <v>4047</v>
      </c>
      <c r="AI27" s="941"/>
      <c r="AJ27" s="773" t="s">
        <v>4048</v>
      </c>
      <c r="AK27" s="34"/>
      <c r="AL27" s="35"/>
      <c r="AM27" s="35"/>
      <c r="AN27" s="741"/>
      <c r="AO27" s="743"/>
      <c r="AP27" s="741"/>
      <c r="AQ27" s="34"/>
      <c r="AR27" s="35"/>
      <c r="AS27" s="35"/>
      <c r="AT27" s="741"/>
      <c r="AU27" s="743"/>
      <c r="AV27" s="741"/>
    </row>
    <row r="28" spans="1:48" s="740" customFormat="1" ht="191.25" x14ac:dyDescent="0.2">
      <c r="A28" s="938"/>
      <c r="B28" s="944"/>
      <c r="C28" s="947"/>
      <c r="D28" s="944"/>
      <c r="E28" s="968"/>
      <c r="F28" s="938"/>
      <c r="G28" s="932"/>
      <c r="H28" s="938"/>
      <c r="I28" s="935"/>
      <c r="J28" s="938"/>
      <c r="K28" s="938"/>
      <c r="L28" s="926"/>
      <c r="M28" s="773" t="s">
        <v>3021</v>
      </c>
      <c r="N28" s="743" t="s">
        <v>2855</v>
      </c>
      <c r="O28" s="743" t="s">
        <v>2856</v>
      </c>
      <c r="P28" s="938"/>
      <c r="Q28" s="938"/>
      <c r="R28" s="926"/>
      <c r="S28" s="986"/>
      <c r="T28" s="773" t="s">
        <v>3022</v>
      </c>
      <c r="U28" s="741" t="s">
        <v>3018</v>
      </c>
      <c r="V28" s="741" t="s">
        <v>3023</v>
      </c>
      <c r="W28" s="743">
        <v>1</v>
      </c>
      <c r="X28" s="772">
        <v>44620</v>
      </c>
      <c r="Y28" s="772">
        <v>44926</v>
      </c>
      <c r="Z28" s="338">
        <v>44655</v>
      </c>
      <c r="AA28" s="37">
        <v>0</v>
      </c>
      <c r="AB28" s="773" t="s">
        <v>3024</v>
      </c>
      <c r="AC28" s="932"/>
      <c r="AD28" s="753" t="s">
        <v>2971</v>
      </c>
      <c r="AE28" s="338">
        <v>44747</v>
      </c>
      <c r="AF28" s="37">
        <v>1</v>
      </c>
      <c r="AG28" s="37">
        <v>1</v>
      </c>
      <c r="AH28" s="774" t="s">
        <v>4049</v>
      </c>
      <c r="AI28" s="941"/>
      <c r="AJ28" s="773" t="s">
        <v>4050</v>
      </c>
      <c r="AK28" s="34"/>
      <c r="AL28" s="35"/>
      <c r="AM28" s="35"/>
      <c r="AN28" s="741"/>
      <c r="AO28" s="743"/>
      <c r="AP28" s="741"/>
      <c r="AQ28" s="34"/>
      <c r="AR28" s="35"/>
      <c r="AS28" s="35"/>
      <c r="AT28" s="741"/>
      <c r="AU28" s="743"/>
      <c r="AV28" s="741"/>
    </row>
    <row r="29" spans="1:48" s="740" customFormat="1" ht="153" x14ac:dyDescent="0.2">
      <c r="A29" s="938"/>
      <c r="B29" s="944"/>
      <c r="C29" s="947"/>
      <c r="D29" s="945"/>
      <c r="E29" s="950"/>
      <c r="F29" s="939"/>
      <c r="G29" s="933"/>
      <c r="H29" s="939"/>
      <c r="I29" s="936"/>
      <c r="J29" s="939"/>
      <c r="K29" s="939"/>
      <c r="L29" s="927"/>
      <c r="M29" s="773" t="s">
        <v>3025</v>
      </c>
      <c r="N29" s="743" t="s">
        <v>2855</v>
      </c>
      <c r="O29" s="743" t="s">
        <v>2856</v>
      </c>
      <c r="P29" s="939"/>
      <c r="Q29" s="939"/>
      <c r="R29" s="927"/>
      <c r="S29" s="987"/>
      <c r="T29" s="773" t="s">
        <v>3025</v>
      </c>
      <c r="U29" s="741" t="s">
        <v>3018</v>
      </c>
      <c r="V29" s="741" t="s">
        <v>3026</v>
      </c>
      <c r="W29" s="758">
        <v>1</v>
      </c>
      <c r="X29" s="772">
        <v>44620</v>
      </c>
      <c r="Y29" s="772">
        <v>44926</v>
      </c>
      <c r="Z29" s="338">
        <v>44655</v>
      </c>
      <c r="AA29" s="37">
        <v>1</v>
      </c>
      <c r="AB29" s="741" t="s">
        <v>3027</v>
      </c>
      <c r="AC29" s="933"/>
      <c r="AD29" s="753" t="s">
        <v>2971</v>
      </c>
      <c r="AE29" s="338">
        <v>44747</v>
      </c>
      <c r="AF29" s="761">
        <v>1</v>
      </c>
      <c r="AG29" s="761">
        <v>0.48</v>
      </c>
      <c r="AH29" s="753" t="s">
        <v>4051</v>
      </c>
      <c r="AI29" s="942"/>
      <c r="AJ29" s="753" t="s">
        <v>4036</v>
      </c>
      <c r="AK29" s="34"/>
      <c r="AL29" s="35"/>
      <c r="AM29" s="35"/>
      <c r="AN29" s="741"/>
      <c r="AO29" s="743"/>
      <c r="AP29" s="741"/>
      <c r="AQ29" s="34"/>
      <c r="AR29" s="35"/>
      <c r="AS29" s="35"/>
      <c r="AT29" s="741"/>
      <c r="AU29" s="743"/>
      <c r="AV29" s="741"/>
    </row>
    <row r="30" spans="1:48" s="740" customFormat="1" ht="255" x14ac:dyDescent="0.2">
      <c r="A30" s="938"/>
      <c r="B30" s="944"/>
      <c r="C30" s="731" t="s">
        <v>3028</v>
      </c>
      <c r="D30" s="752" t="s">
        <v>2962</v>
      </c>
      <c r="E30" s="742" t="s">
        <v>3029</v>
      </c>
      <c r="F30" s="752" t="s">
        <v>3030</v>
      </c>
      <c r="G30" s="747" t="s">
        <v>3031</v>
      </c>
      <c r="H30" s="756" t="s">
        <v>2867</v>
      </c>
      <c r="I30" s="775" t="s">
        <v>2881</v>
      </c>
      <c r="J30" s="776" t="s">
        <v>2869</v>
      </c>
      <c r="K30" s="756" t="s">
        <v>2853</v>
      </c>
      <c r="L30" s="751" t="str">
        <f>VLOOKUP(J30,'[23]2. Anexos'!$B$35:$G$41,(HLOOKUP(K30,'[23]2. Anexos'!$C$35:$G$36,2,0)),0)</f>
        <v>Alto</v>
      </c>
      <c r="M30" s="773" t="s">
        <v>3032</v>
      </c>
      <c r="N30" s="743" t="s">
        <v>2855</v>
      </c>
      <c r="O30" s="743" t="s">
        <v>2856</v>
      </c>
      <c r="P30" s="756" t="s">
        <v>2852</v>
      </c>
      <c r="Q30" s="756" t="s">
        <v>2853</v>
      </c>
      <c r="R30" s="751" t="str">
        <f>VLOOKUP(P30,'[23]2. Anexos'!$B$35:$G$41,(HLOOKUP(Q30,'[23]2. Anexos'!$C$35:$G$36,2,0)),0)</f>
        <v>Alto</v>
      </c>
      <c r="S30" s="777" t="s">
        <v>2872</v>
      </c>
      <c r="T30" s="773" t="s">
        <v>3032</v>
      </c>
      <c r="U30" s="741" t="s">
        <v>3015</v>
      </c>
      <c r="V30" s="46" t="s">
        <v>3033</v>
      </c>
      <c r="W30" s="758">
        <v>1</v>
      </c>
      <c r="X30" s="772">
        <v>44620</v>
      </c>
      <c r="Y30" s="772">
        <v>44926</v>
      </c>
      <c r="Z30" s="338">
        <v>44655</v>
      </c>
      <c r="AA30" s="37">
        <v>1</v>
      </c>
      <c r="AB30" s="741" t="s">
        <v>3034</v>
      </c>
      <c r="AC30" s="743" t="s">
        <v>2861</v>
      </c>
      <c r="AD30" s="753" t="s">
        <v>2971</v>
      </c>
      <c r="AE30" s="338">
        <v>44747</v>
      </c>
      <c r="AF30" s="37">
        <v>1</v>
      </c>
      <c r="AG30" s="37">
        <v>1</v>
      </c>
      <c r="AH30" s="774" t="s">
        <v>4052</v>
      </c>
      <c r="AI30" s="743" t="s">
        <v>2861</v>
      </c>
      <c r="AJ30" s="753" t="s">
        <v>4036</v>
      </c>
      <c r="AK30" s="34"/>
      <c r="AL30" s="35"/>
      <c r="AM30" s="35"/>
      <c r="AN30" s="741"/>
      <c r="AO30" s="743"/>
      <c r="AP30" s="741"/>
      <c r="AQ30" s="34"/>
      <c r="AR30" s="35"/>
      <c r="AS30" s="35"/>
      <c r="AT30" s="741"/>
      <c r="AU30" s="743"/>
      <c r="AV30" s="741"/>
    </row>
    <row r="31" spans="1:48" s="740" customFormat="1" ht="318.75" x14ac:dyDescent="0.2">
      <c r="A31" s="939"/>
      <c r="B31" s="945"/>
      <c r="C31" s="752" t="s">
        <v>3035</v>
      </c>
      <c r="D31" s="752" t="s">
        <v>2962</v>
      </c>
      <c r="E31" s="742" t="s">
        <v>3036</v>
      </c>
      <c r="F31" s="741" t="s">
        <v>3037</v>
      </c>
      <c r="G31" s="743" t="s">
        <v>3038</v>
      </c>
      <c r="H31" s="756" t="s">
        <v>2867</v>
      </c>
      <c r="I31" s="775" t="s">
        <v>2868</v>
      </c>
      <c r="J31" s="776" t="s">
        <v>2869</v>
      </c>
      <c r="K31" s="756" t="s">
        <v>2853</v>
      </c>
      <c r="L31" s="751" t="str">
        <f>VLOOKUP(J31,'[23]2. Anexos'!$B$35:$G$41,(HLOOKUP(K31,'[23]2. Anexos'!$C$35:$G$36,2,0)),0)</f>
        <v>Alto</v>
      </c>
      <c r="M31" s="773" t="s">
        <v>3039</v>
      </c>
      <c r="N31" s="743" t="s">
        <v>2855</v>
      </c>
      <c r="O31" s="743" t="s">
        <v>2856</v>
      </c>
      <c r="P31" s="756" t="s">
        <v>2852</v>
      </c>
      <c r="Q31" s="756" t="s">
        <v>2853</v>
      </c>
      <c r="R31" s="751" t="str">
        <f>VLOOKUP(P31,'[23]2. Anexos'!$B$35:$G$41,(HLOOKUP(Q31,'[23]2. Anexos'!$C$35:$G$36,2,0)),0)</f>
        <v>Alto</v>
      </c>
      <c r="S31" s="777" t="s">
        <v>2872</v>
      </c>
      <c r="T31" s="773" t="s">
        <v>3039</v>
      </c>
      <c r="U31" s="741" t="s">
        <v>3018</v>
      </c>
      <c r="V31" s="741" t="s">
        <v>3040</v>
      </c>
      <c r="W31" s="758">
        <v>1</v>
      </c>
      <c r="X31" s="772">
        <v>44620</v>
      </c>
      <c r="Y31" s="772">
        <v>44926</v>
      </c>
      <c r="Z31" s="338">
        <v>44655</v>
      </c>
      <c r="AA31" s="37">
        <v>1</v>
      </c>
      <c r="AB31" s="741" t="s">
        <v>3041</v>
      </c>
      <c r="AC31" s="743" t="s">
        <v>2861</v>
      </c>
      <c r="AD31" s="753" t="s">
        <v>2971</v>
      </c>
      <c r="AE31" s="338">
        <v>44747</v>
      </c>
      <c r="AF31" s="37">
        <v>1</v>
      </c>
      <c r="AG31" s="37">
        <v>1</v>
      </c>
      <c r="AH31" s="753" t="s">
        <v>4053</v>
      </c>
      <c r="AI31" s="743" t="s">
        <v>2861</v>
      </c>
      <c r="AJ31" s="753" t="s">
        <v>4036</v>
      </c>
      <c r="AK31" s="34"/>
      <c r="AL31" s="35"/>
      <c r="AM31" s="35"/>
      <c r="AN31" s="741"/>
      <c r="AO31" s="743"/>
      <c r="AP31" s="741"/>
      <c r="AQ31" s="34"/>
      <c r="AR31" s="35"/>
      <c r="AS31" s="35"/>
      <c r="AT31" s="741"/>
      <c r="AU31" s="743"/>
      <c r="AV31" s="741"/>
    </row>
    <row r="32" spans="1:48" s="740" customFormat="1" ht="202.5" customHeight="1" x14ac:dyDescent="0.2">
      <c r="A32" s="931" t="s">
        <v>3042</v>
      </c>
      <c r="B32" s="943" t="s">
        <v>3043</v>
      </c>
      <c r="C32" s="741" t="s">
        <v>3044</v>
      </c>
      <c r="D32" s="743" t="s">
        <v>2894</v>
      </c>
      <c r="E32" s="750" t="s">
        <v>3045</v>
      </c>
      <c r="F32" s="741" t="s">
        <v>3046</v>
      </c>
      <c r="G32" s="778" t="s">
        <v>3047</v>
      </c>
      <c r="H32" s="741" t="s">
        <v>3048</v>
      </c>
      <c r="I32" s="754" t="s">
        <v>2868</v>
      </c>
      <c r="J32" s="741" t="s">
        <v>2953</v>
      </c>
      <c r="K32" s="741" t="s">
        <v>2853</v>
      </c>
      <c r="L32" s="751" t="str">
        <f>VLOOKUP(J32,'[24]2. Anexos'!$B$35:$G$41,(HLOOKUP(K32,'[24]2. Anexos'!$C$35:$G$36,2,0)),0)</f>
        <v>Alto</v>
      </c>
      <c r="M32" s="741" t="s">
        <v>3049</v>
      </c>
      <c r="N32" s="743" t="s">
        <v>2855</v>
      </c>
      <c r="O32" s="743" t="s">
        <v>2856</v>
      </c>
      <c r="P32" s="741" t="s">
        <v>2869</v>
      </c>
      <c r="Q32" s="741" t="s">
        <v>2853</v>
      </c>
      <c r="R32" s="751" t="str">
        <f>VLOOKUP(P32,'[24]2. Anexos'!$B$35:$G$41,(HLOOKUP(Q32,'[24]2. Anexos'!$C$35:$G$36,2,0)),0)</f>
        <v>Alto</v>
      </c>
      <c r="S32" s="746" t="s">
        <v>2872</v>
      </c>
      <c r="T32" s="741" t="s">
        <v>3050</v>
      </c>
      <c r="U32" s="741" t="s">
        <v>3051</v>
      </c>
      <c r="V32" s="741" t="s">
        <v>3052</v>
      </c>
      <c r="W32" s="755">
        <v>1</v>
      </c>
      <c r="X32" s="749">
        <v>44620</v>
      </c>
      <c r="Y32" s="749">
        <v>44926</v>
      </c>
      <c r="Z32" s="34">
        <v>44657</v>
      </c>
      <c r="AA32" s="37">
        <v>1</v>
      </c>
      <c r="AB32" s="741" t="s">
        <v>3053</v>
      </c>
      <c r="AC32" s="743" t="s">
        <v>2861</v>
      </c>
      <c r="AD32" s="741" t="s">
        <v>3054</v>
      </c>
      <c r="AE32" s="34">
        <v>44748</v>
      </c>
      <c r="AF32" s="37">
        <v>1</v>
      </c>
      <c r="AG32" s="37">
        <v>1</v>
      </c>
      <c r="AH32" s="741" t="s">
        <v>4054</v>
      </c>
      <c r="AI32" s="743" t="s">
        <v>2861</v>
      </c>
      <c r="AJ32" s="741" t="s">
        <v>4055</v>
      </c>
      <c r="AK32" s="34"/>
      <c r="AL32" s="35"/>
      <c r="AM32" s="35"/>
      <c r="AN32" s="741"/>
      <c r="AO32" s="743"/>
      <c r="AP32" s="741"/>
      <c r="AQ32" s="34"/>
      <c r="AR32" s="35"/>
      <c r="AS32" s="35"/>
      <c r="AT32" s="741"/>
      <c r="AU32" s="743"/>
      <c r="AV32" s="741"/>
    </row>
    <row r="33" spans="1:48" s="740" customFormat="1" ht="225" customHeight="1" x14ac:dyDescent="0.2">
      <c r="A33" s="932"/>
      <c r="B33" s="944"/>
      <c r="C33" s="741" t="s">
        <v>3055</v>
      </c>
      <c r="D33" s="743" t="s">
        <v>2894</v>
      </c>
      <c r="E33" s="779" t="s">
        <v>3056</v>
      </c>
      <c r="F33" s="741" t="s">
        <v>3057</v>
      </c>
      <c r="G33" s="778" t="s">
        <v>3058</v>
      </c>
      <c r="H33" s="741" t="s">
        <v>2867</v>
      </c>
      <c r="I33" s="780" t="s">
        <v>2868</v>
      </c>
      <c r="J33" s="741" t="s">
        <v>2953</v>
      </c>
      <c r="K33" s="741" t="s">
        <v>2882</v>
      </c>
      <c r="L33" s="751" t="str">
        <f>VLOOKUP(J33,'[24]2. Anexos'!$B$35:$G$41,(HLOOKUP(K33,'[24]2. Anexos'!$C$35:$G$36,2,0)),0)</f>
        <v>Alto</v>
      </c>
      <c r="M33" s="741" t="s">
        <v>3059</v>
      </c>
      <c r="N33" s="743" t="s">
        <v>2855</v>
      </c>
      <c r="O33" s="743" t="s">
        <v>2856</v>
      </c>
      <c r="P33" s="741" t="s">
        <v>2869</v>
      </c>
      <c r="Q33" s="741" t="s">
        <v>2882</v>
      </c>
      <c r="R33" s="751" t="str">
        <f>VLOOKUP(P33,'[24]2. Anexos'!$B$35:$G$41,(HLOOKUP(Q33,'[24]2. Anexos'!$C$35:$G$36,2,0)),0)</f>
        <v>Moderado</v>
      </c>
      <c r="S33" s="746" t="s">
        <v>2872</v>
      </c>
      <c r="T33" s="741" t="s">
        <v>3059</v>
      </c>
      <c r="U33" s="741" t="s">
        <v>3060</v>
      </c>
      <c r="V33" s="741" t="s">
        <v>3061</v>
      </c>
      <c r="W33" s="755">
        <v>1</v>
      </c>
      <c r="X33" s="749">
        <v>44620</v>
      </c>
      <c r="Y33" s="749">
        <v>44926</v>
      </c>
      <c r="Z33" s="34">
        <v>44657</v>
      </c>
      <c r="AA33" s="37">
        <v>0.25</v>
      </c>
      <c r="AB33" s="741" t="s">
        <v>3062</v>
      </c>
      <c r="AC33" s="743" t="s">
        <v>2861</v>
      </c>
      <c r="AD33" s="741" t="s">
        <v>3063</v>
      </c>
      <c r="AE33" s="34">
        <v>44748</v>
      </c>
      <c r="AF33" s="37">
        <v>0.25</v>
      </c>
      <c r="AG33" s="37">
        <v>0.5</v>
      </c>
      <c r="AH33" s="741" t="s">
        <v>4056</v>
      </c>
      <c r="AI33" s="743" t="s">
        <v>2861</v>
      </c>
      <c r="AJ33" s="741" t="s">
        <v>4057</v>
      </c>
      <c r="AK33" s="34"/>
      <c r="AL33" s="35"/>
      <c r="AM33" s="35"/>
      <c r="AN33" s="741"/>
      <c r="AO33" s="743"/>
      <c r="AP33" s="741"/>
      <c r="AQ33" s="34"/>
      <c r="AR33" s="35"/>
      <c r="AS33" s="35"/>
      <c r="AT33" s="741"/>
      <c r="AU33" s="743"/>
      <c r="AV33" s="741"/>
    </row>
    <row r="34" spans="1:48" s="740" customFormat="1" ht="208.5" customHeight="1" x14ac:dyDescent="0.2">
      <c r="A34" s="932"/>
      <c r="B34" s="944"/>
      <c r="C34" s="741" t="s">
        <v>3064</v>
      </c>
      <c r="D34" s="743" t="s">
        <v>2894</v>
      </c>
      <c r="E34" s="779" t="s">
        <v>3065</v>
      </c>
      <c r="F34" s="741" t="s">
        <v>3066</v>
      </c>
      <c r="G34" s="779" t="s">
        <v>3067</v>
      </c>
      <c r="H34" s="741" t="s">
        <v>2850</v>
      </c>
      <c r="I34" s="754" t="s">
        <v>2868</v>
      </c>
      <c r="J34" s="741" t="s">
        <v>2953</v>
      </c>
      <c r="K34" s="741" t="s">
        <v>2882</v>
      </c>
      <c r="L34" s="751" t="str">
        <f>VLOOKUP(J34,'[24]2. Anexos'!$B$35:$G$41,(HLOOKUP(K34,'[24]2. Anexos'!$C$35:$G$36,2,0)),0)</f>
        <v>Alto</v>
      </c>
      <c r="M34" s="741" t="s">
        <v>3068</v>
      </c>
      <c r="N34" s="743" t="s">
        <v>2855</v>
      </c>
      <c r="O34" s="743" t="s">
        <v>2856</v>
      </c>
      <c r="P34" s="741" t="s">
        <v>2869</v>
      </c>
      <c r="Q34" s="741" t="s">
        <v>2882</v>
      </c>
      <c r="R34" s="751" t="str">
        <f>VLOOKUP(P34,'[24]2. Anexos'!$B$35:$G$41,(HLOOKUP(Q34,'[24]2. Anexos'!$C$35:$G$36,2,0)),0)</f>
        <v>Moderado</v>
      </c>
      <c r="S34" s="746" t="s">
        <v>2872</v>
      </c>
      <c r="T34" s="741" t="s">
        <v>3069</v>
      </c>
      <c r="U34" s="741" t="s">
        <v>3070</v>
      </c>
      <c r="V34" s="741" t="s">
        <v>3071</v>
      </c>
      <c r="W34" s="755">
        <v>1</v>
      </c>
      <c r="X34" s="749">
        <v>44620</v>
      </c>
      <c r="Y34" s="749">
        <v>44926</v>
      </c>
      <c r="Z34" s="34">
        <v>44657</v>
      </c>
      <c r="AA34" s="37">
        <v>0.1</v>
      </c>
      <c r="AB34" s="741" t="s">
        <v>3072</v>
      </c>
      <c r="AC34" s="743" t="s">
        <v>2861</v>
      </c>
      <c r="AD34" s="741" t="s">
        <v>3063</v>
      </c>
      <c r="AE34" s="34">
        <v>44748</v>
      </c>
      <c r="AF34" s="37">
        <v>0.3</v>
      </c>
      <c r="AG34" s="37">
        <v>0.4</v>
      </c>
      <c r="AH34" s="741" t="s">
        <v>4058</v>
      </c>
      <c r="AI34" s="743" t="s">
        <v>2861</v>
      </c>
      <c r="AJ34" s="741" t="s">
        <v>4057</v>
      </c>
      <c r="AK34" s="34"/>
      <c r="AL34" s="35"/>
      <c r="AM34" s="35"/>
      <c r="AN34" s="741"/>
      <c r="AO34" s="743"/>
      <c r="AP34" s="741"/>
      <c r="AQ34" s="34"/>
      <c r="AR34" s="35"/>
      <c r="AS34" s="35"/>
      <c r="AT34" s="741"/>
      <c r="AU34" s="743"/>
      <c r="AV34" s="741"/>
    </row>
    <row r="35" spans="1:48" s="740" customFormat="1" ht="244.5" customHeight="1" x14ac:dyDescent="0.2">
      <c r="A35" s="932"/>
      <c r="B35" s="944"/>
      <c r="C35" s="943" t="s">
        <v>3055</v>
      </c>
      <c r="D35" s="931" t="s">
        <v>2894</v>
      </c>
      <c r="E35" s="988" t="s">
        <v>3073</v>
      </c>
      <c r="F35" s="943" t="s">
        <v>3074</v>
      </c>
      <c r="G35" s="988" t="s">
        <v>3075</v>
      </c>
      <c r="H35" s="937" t="s">
        <v>3048</v>
      </c>
      <c r="I35" s="972" t="s">
        <v>2868</v>
      </c>
      <c r="J35" s="943" t="s">
        <v>2953</v>
      </c>
      <c r="K35" s="943" t="s">
        <v>2882</v>
      </c>
      <c r="L35" s="925" t="str">
        <f>VLOOKUP(J35,'[24]2. Anexos'!$B$35:$G$41,(HLOOKUP(K35,'[24]2. Anexos'!$C$35:$G$36,2,0)),0)</f>
        <v>Alto</v>
      </c>
      <c r="M35" s="741" t="s">
        <v>3076</v>
      </c>
      <c r="N35" s="743" t="s">
        <v>2855</v>
      </c>
      <c r="O35" s="743" t="s">
        <v>2856</v>
      </c>
      <c r="P35" s="943" t="s">
        <v>2852</v>
      </c>
      <c r="Q35" s="943" t="s">
        <v>2882</v>
      </c>
      <c r="R35" s="925" t="str">
        <f>VLOOKUP(P35,'[24]2. Anexos'!$B$35:$G$41,(HLOOKUP(Q35,'[24]2. Anexos'!$C$35:$G$36,2,0)),0)</f>
        <v>Moderado</v>
      </c>
      <c r="S35" s="928" t="s">
        <v>2872</v>
      </c>
      <c r="T35" s="741" t="s">
        <v>3076</v>
      </c>
      <c r="U35" s="760" t="s">
        <v>3051</v>
      </c>
      <c r="V35" s="741" t="s">
        <v>3077</v>
      </c>
      <c r="W35" s="755">
        <v>1</v>
      </c>
      <c r="X35" s="749">
        <v>44620</v>
      </c>
      <c r="Y35" s="749">
        <v>44926</v>
      </c>
      <c r="Z35" s="34">
        <v>44657</v>
      </c>
      <c r="AA35" s="37">
        <v>0.18</v>
      </c>
      <c r="AB35" s="741" t="s">
        <v>3078</v>
      </c>
      <c r="AC35" s="931" t="s">
        <v>2861</v>
      </c>
      <c r="AD35" s="741" t="s">
        <v>3079</v>
      </c>
      <c r="AE35" s="34">
        <v>44748</v>
      </c>
      <c r="AF35" s="37">
        <v>0.27</v>
      </c>
      <c r="AG35" s="37">
        <v>0.45</v>
      </c>
      <c r="AH35" s="741" t="s">
        <v>4059</v>
      </c>
      <c r="AI35" s="931" t="s">
        <v>2861</v>
      </c>
      <c r="AJ35" s="741" t="s">
        <v>4060</v>
      </c>
      <c r="AK35" s="34"/>
      <c r="AL35" s="35"/>
      <c r="AM35" s="35"/>
      <c r="AN35" s="741"/>
      <c r="AO35" s="743"/>
      <c r="AP35" s="741"/>
      <c r="AQ35" s="34"/>
      <c r="AR35" s="35"/>
      <c r="AS35" s="35"/>
      <c r="AT35" s="741"/>
      <c r="AU35" s="743"/>
      <c r="AV35" s="741"/>
    </row>
    <row r="36" spans="1:48" ht="222.75" customHeight="1" x14ac:dyDescent="0.2">
      <c r="A36" s="933"/>
      <c r="B36" s="945"/>
      <c r="C36" s="945"/>
      <c r="D36" s="933"/>
      <c r="E36" s="989"/>
      <c r="F36" s="945"/>
      <c r="G36" s="989"/>
      <c r="H36" s="939"/>
      <c r="I36" s="974"/>
      <c r="J36" s="945"/>
      <c r="K36" s="945"/>
      <c r="L36" s="927"/>
      <c r="M36" s="741" t="s">
        <v>3080</v>
      </c>
      <c r="N36" s="743" t="s">
        <v>2855</v>
      </c>
      <c r="O36" s="743" t="s">
        <v>2856</v>
      </c>
      <c r="P36" s="945"/>
      <c r="Q36" s="945"/>
      <c r="R36" s="927"/>
      <c r="S36" s="930"/>
      <c r="T36" s="741" t="s">
        <v>3080</v>
      </c>
      <c r="U36" s="730" t="s">
        <v>3051</v>
      </c>
      <c r="V36" s="741" t="s">
        <v>3081</v>
      </c>
      <c r="W36" s="755">
        <v>1</v>
      </c>
      <c r="X36" s="749">
        <v>44620</v>
      </c>
      <c r="Y36" s="749">
        <v>44561</v>
      </c>
      <c r="Z36" s="34">
        <v>44657</v>
      </c>
      <c r="AA36" s="37">
        <v>0.18</v>
      </c>
      <c r="AB36" s="741" t="s">
        <v>3082</v>
      </c>
      <c r="AC36" s="933"/>
      <c r="AD36" s="741" t="s">
        <v>3083</v>
      </c>
      <c r="AE36" s="34">
        <v>44748</v>
      </c>
      <c r="AF36" s="37">
        <v>0.27</v>
      </c>
      <c r="AG36" s="37">
        <v>0.45</v>
      </c>
      <c r="AH36" s="741" t="s">
        <v>4061</v>
      </c>
      <c r="AI36" s="933"/>
      <c r="AJ36" s="741" t="s">
        <v>4060</v>
      </c>
      <c r="AK36" s="34"/>
      <c r="AL36" s="35"/>
      <c r="AM36" s="35"/>
      <c r="AN36" s="741"/>
      <c r="AO36" s="743"/>
      <c r="AP36" s="741"/>
      <c r="AQ36" s="34"/>
      <c r="AR36" s="35"/>
      <c r="AS36" s="35"/>
      <c r="AT36" s="741"/>
      <c r="AU36" s="743"/>
      <c r="AV36" s="741"/>
    </row>
    <row r="37" spans="1:48" s="740" customFormat="1" ht="228.75" customHeight="1" x14ac:dyDescent="0.2">
      <c r="A37" s="953" t="s">
        <v>3084</v>
      </c>
      <c r="B37" s="943" t="s">
        <v>3085</v>
      </c>
      <c r="C37" s="981" t="s">
        <v>3086</v>
      </c>
      <c r="D37" s="983" t="s">
        <v>1739</v>
      </c>
      <c r="E37" s="931" t="s">
        <v>3087</v>
      </c>
      <c r="F37" s="741" t="s">
        <v>3088</v>
      </c>
      <c r="G37" s="979" t="s">
        <v>3089</v>
      </c>
      <c r="H37" s="943" t="s">
        <v>2850</v>
      </c>
      <c r="I37" s="951" t="s">
        <v>3090</v>
      </c>
      <c r="J37" s="943" t="s">
        <v>2953</v>
      </c>
      <c r="K37" s="943" t="s">
        <v>2882</v>
      </c>
      <c r="L37" s="925" t="str">
        <f>VLOOKUP(J37,'[25]2. Anexos'!$B$35:$G$41,(HLOOKUP(K37,'[25]2. Anexos'!$C$35:$G$36,2,0)),0)</f>
        <v>Alto</v>
      </c>
      <c r="M37" s="741" t="s">
        <v>3091</v>
      </c>
      <c r="N37" s="743" t="s">
        <v>2855</v>
      </c>
      <c r="O37" s="743" t="s">
        <v>2856</v>
      </c>
      <c r="P37" s="943" t="s">
        <v>2852</v>
      </c>
      <c r="Q37" s="943" t="s">
        <v>2882</v>
      </c>
      <c r="R37" s="925" t="str">
        <f>VLOOKUP(P37,'[25]2. Anexos'!$B$35:$G$41,(HLOOKUP(Q37,'[25]2. Anexos'!$C$35:$G$36,2,0)),0)</f>
        <v>Moderado</v>
      </c>
      <c r="S37" s="928" t="s">
        <v>2872</v>
      </c>
      <c r="T37" s="741" t="s">
        <v>3091</v>
      </c>
      <c r="U37" s="741" t="s">
        <v>3092</v>
      </c>
      <c r="V37" s="741" t="s">
        <v>3093</v>
      </c>
      <c r="W37" s="758">
        <v>1</v>
      </c>
      <c r="X37" s="749">
        <v>44620</v>
      </c>
      <c r="Y37" s="749">
        <v>44926</v>
      </c>
      <c r="Z37" s="338">
        <v>44658</v>
      </c>
      <c r="AA37" s="37">
        <v>0.25</v>
      </c>
      <c r="AB37" s="741" t="s">
        <v>3094</v>
      </c>
      <c r="AC37" s="931" t="s">
        <v>2861</v>
      </c>
      <c r="AD37" s="741" t="s">
        <v>3095</v>
      </c>
      <c r="AE37" s="34">
        <v>44753</v>
      </c>
      <c r="AF37" s="37">
        <v>0.25</v>
      </c>
      <c r="AG37" s="37">
        <v>0.5</v>
      </c>
      <c r="AH37" s="741" t="s">
        <v>4062</v>
      </c>
      <c r="AI37" s="931" t="s">
        <v>2861</v>
      </c>
      <c r="AJ37" s="741" t="s">
        <v>4029</v>
      </c>
      <c r="AK37" s="34"/>
      <c r="AL37" s="35"/>
      <c r="AM37" s="35"/>
      <c r="AN37" s="741"/>
      <c r="AO37" s="743"/>
      <c r="AP37" s="741"/>
      <c r="AQ37" s="34"/>
      <c r="AR37" s="35"/>
      <c r="AS37" s="35"/>
      <c r="AT37" s="741"/>
      <c r="AU37" s="743"/>
      <c r="AV37" s="741"/>
    </row>
    <row r="38" spans="1:48" s="740" customFormat="1" ht="186" customHeight="1" x14ac:dyDescent="0.2">
      <c r="A38" s="953"/>
      <c r="B38" s="945"/>
      <c r="C38" s="982"/>
      <c r="D38" s="984"/>
      <c r="E38" s="933"/>
      <c r="F38" s="741" t="s">
        <v>3096</v>
      </c>
      <c r="G38" s="980"/>
      <c r="H38" s="945"/>
      <c r="I38" s="952"/>
      <c r="J38" s="945"/>
      <c r="K38" s="945"/>
      <c r="L38" s="927"/>
      <c r="M38" s="741" t="s">
        <v>3097</v>
      </c>
      <c r="N38" s="743" t="s">
        <v>2855</v>
      </c>
      <c r="O38" s="743" t="s">
        <v>2856</v>
      </c>
      <c r="P38" s="945"/>
      <c r="Q38" s="945"/>
      <c r="R38" s="927"/>
      <c r="S38" s="930"/>
      <c r="T38" s="741" t="s">
        <v>3097</v>
      </c>
      <c r="U38" s="741" t="s">
        <v>3098</v>
      </c>
      <c r="V38" s="741" t="s">
        <v>3099</v>
      </c>
      <c r="W38" s="758">
        <v>1</v>
      </c>
      <c r="X38" s="749">
        <v>44620</v>
      </c>
      <c r="Y38" s="749">
        <v>44926</v>
      </c>
      <c r="Z38" s="338">
        <v>44658</v>
      </c>
      <c r="AA38" s="37">
        <v>0.25</v>
      </c>
      <c r="AB38" s="741" t="s">
        <v>3100</v>
      </c>
      <c r="AC38" s="933"/>
      <c r="AD38" s="741" t="s">
        <v>3095</v>
      </c>
      <c r="AE38" s="34">
        <v>44753</v>
      </c>
      <c r="AF38" s="37">
        <v>0.25</v>
      </c>
      <c r="AG38" s="37">
        <v>0.5</v>
      </c>
      <c r="AH38" s="741" t="s">
        <v>4063</v>
      </c>
      <c r="AI38" s="933"/>
      <c r="AJ38" s="741" t="s">
        <v>4029</v>
      </c>
      <c r="AK38" s="34"/>
      <c r="AL38" s="35"/>
      <c r="AM38" s="35"/>
      <c r="AN38" s="741"/>
      <c r="AO38" s="743"/>
      <c r="AP38" s="741"/>
      <c r="AQ38" s="34"/>
      <c r="AR38" s="35"/>
      <c r="AS38" s="35"/>
      <c r="AT38" s="741"/>
      <c r="AU38" s="743"/>
      <c r="AV38" s="741"/>
    </row>
    <row r="39" spans="1:48" s="740" customFormat="1" ht="127.5" x14ac:dyDescent="0.2">
      <c r="A39" s="943" t="s">
        <v>3101</v>
      </c>
      <c r="B39" s="937" t="s">
        <v>3102</v>
      </c>
      <c r="C39" s="741" t="s">
        <v>3103</v>
      </c>
      <c r="D39" s="741" t="s">
        <v>1739</v>
      </c>
      <c r="E39" s="742" t="s">
        <v>3104</v>
      </c>
      <c r="F39" s="741" t="s">
        <v>3105</v>
      </c>
      <c r="G39" s="747" t="s">
        <v>3106</v>
      </c>
      <c r="H39" s="741" t="s">
        <v>3048</v>
      </c>
      <c r="I39" s="754" t="s">
        <v>2868</v>
      </c>
      <c r="J39" s="741" t="s">
        <v>2869</v>
      </c>
      <c r="K39" s="741" t="s">
        <v>2882</v>
      </c>
      <c r="L39" s="751" t="str">
        <f>VLOOKUP(J39,'[26]2. Anexos'!$B$35:$G$41,(HLOOKUP(K39,'[26]2. Anexos'!$C$35:$G$36,2,0)),0)</f>
        <v>Moderado</v>
      </c>
      <c r="M39" s="741" t="s">
        <v>3107</v>
      </c>
      <c r="N39" s="743" t="s">
        <v>2855</v>
      </c>
      <c r="O39" s="743" t="s">
        <v>2856</v>
      </c>
      <c r="P39" s="781" t="s">
        <v>2852</v>
      </c>
      <c r="Q39" s="781" t="s">
        <v>2882</v>
      </c>
      <c r="R39" s="751" t="str">
        <f>VLOOKUP(P39,'[26]2. Anexos'!$B$35:$G$41,(HLOOKUP(Q39,'[26]2. Anexos'!$C$35:$G$36,2,0)),0)</f>
        <v>Moderado</v>
      </c>
      <c r="S39" s="763" t="s">
        <v>2872</v>
      </c>
      <c r="T39" s="741" t="s">
        <v>3107</v>
      </c>
      <c r="U39" s="741" t="s">
        <v>3108</v>
      </c>
      <c r="V39" s="752" t="s">
        <v>3109</v>
      </c>
      <c r="W39" s="758">
        <v>1</v>
      </c>
      <c r="X39" s="749">
        <v>44620</v>
      </c>
      <c r="Y39" s="749">
        <v>44926</v>
      </c>
      <c r="Z39" s="34">
        <v>44650</v>
      </c>
      <c r="AA39" s="37">
        <v>0.25</v>
      </c>
      <c r="AB39" s="741" t="s">
        <v>3110</v>
      </c>
      <c r="AC39" s="743" t="s">
        <v>2861</v>
      </c>
      <c r="AD39" s="741" t="s">
        <v>3111</v>
      </c>
      <c r="AE39" s="782">
        <v>44742</v>
      </c>
      <c r="AF39" s="761">
        <v>0.33</v>
      </c>
      <c r="AG39" s="761">
        <v>0.33</v>
      </c>
      <c r="AH39" s="752" t="s">
        <v>4064</v>
      </c>
      <c r="AI39" s="772" t="s">
        <v>2861</v>
      </c>
      <c r="AJ39" s="759" t="s">
        <v>4065</v>
      </c>
      <c r="AK39" s="34"/>
      <c r="AL39" s="35"/>
      <c r="AM39" s="35"/>
      <c r="AN39" s="741"/>
      <c r="AO39" s="743"/>
      <c r="AP39" s="741"/>
      <c r="AQ39" s="34"/>
      <c r="AR39" s="35"/>
      <c r="AS39" s="35"/>
      <c r="AT39" s="741"/>
      <c r="AU39" s="743"/>
      <c r="AV39" s="741"/>
    </row>
    <row r="40" spans="1:48" s="740" customFormat="1" ht="178.5" x14ac:dyDescent="0.2">
      <c r="A40" s="944"/>
      <c r="B40" s="938"/>
      <c r="C40" s="741" t="s">
        <v>3112</v>
      </c>
      <c r="D40" s="741" t="s">
        <v>1739</v>
      </c>
      <c r="E40" s="742" t="s">
        <v>3113</v>
      </c>
      <c r="F40" s="752" t="s">
        <v>3114</v>
      </c>
      <c r="G40" s="783" t="s">
        <v>3115</v>
      </c>
      <c r="H40" s="741" t="s">
        <v>2867</v>
      </c>
      <c r="I40" s="754" t="s">
        <v>2868</v>
      </c>
      <c r="J40" s="741" t="s">
        <v>2953</v>
      </c>
      <c r="K40" s="741" t="s">
        <v>2882</v>
      </c>
      <c r="L40" s="751" t="str">
        <f>VLOOKUP(J40,'[26]2. Anexos'!$B$35:$G$41,(HLOOKUP(K40,'[26]2. Anexos'!$C$35:$G$36,2,0)),0)</f>
        <v>Alto</v>
      </c>
      <c r="M40" s="757" t="s">
        <v>3116</v>
      </c>
      <c r="N40" s="743" t="s">
        <v>2855</v>
      </c>
      <c r="O40" s="743" t="s">
        <v>2856</v>
      </c>
      <c r="P40" s="741" t="s">
        <v>2869</v>
      </c>
      <c r="Q40" s="741" t="s">
        <v>2882</v>
      </c>
      <c r="R40" s="751" t="str">
        <f>VLOOKUP(P40,'[26]2. Anexos'!$B$35:$G$41,(HLOOKUP(Q40,'[26]2. Anexos'!$C$35:$G$36,2,0)),0)</f>
        <v>Moderado</v>
      </c>
      <c r="S40" s="763" t="s">
        <v>2872</v>
      </c>
      <c r="T40" s="757" t="s">
        <v>3117</v>
      </c>
      <c r="U40" s="741" t="s">
        <v>3118</v>
      </c>
      <c r="V40" s="752" t="s">
        <v>3119</v>
      </c>
      <c r="W40" s="758">
        <v>1</v>
      </c>
      <c r="X40" s="749">
        <v>44620</v>
      </c>
      <c r="Y40" s="749">
        <v>44926</v>
      </c>
      <c r="Z40" s="34">
        <v>44650</v>
      </c>
      <c r="AA40" s="37">
        <v>0.5</v>
      </c>
      <c r="AB40" s="741" t="s">
        <v>3120</v>
      </c>
      <c r="AC40" s="743" t="s">
        <v>2861</v>
      </c>
      <c r="AD40" s="741" t="s">
        <v>3121</v>
      </c>
      <c r="AE40" s="782">
        <v>44742</v>
      </c>
      <c r="AF40" s="761">
        <v>0</v>
      </c>
      <c r="AG40" s="761">
        <v>0.5</v>
      </c>
      <c r="AH40" s="752" t="s">
        <v>4066</v>
      </c>
      <c r="AI40" s="772" t="s">
        <v>2861</v>
      </c>
      <c r="AJ40" s="759" t="s">
        <v>4065</v>
      </c>
      <c r="AK40" s="34"/>
      <c r="AL40" s="35"/>
      <c r="AM40" s="35"/>
      <c r="AN40" s="741"/>
      <c r="AO40" s="743"/>
      <c r="AP40" s="741"/>
      <c r="AQ40" s="34"/>
      <c r="AR40" s="35"/>
      <c r="AS40" s="35"/>
      <c r="AT40" s="741"/>
      <c r="AU40" s="743"/>
      <c r="AV40" s="741"/>
    </row>
    <row r="41" spans="1:48" s="740" customFormat="1" ht="243.75" customHeight="1" x14ac:dyDescent="0.2">
      <c r="A41" s="945"/>
      <c r="B41" s="939"/>
      <c r="C41" s="741" t="s">
        <v>3112</v>
      </c>
      <c r="D41" s="741" t="s">
        <v>1739</v>
      </c>
      <c r="E41" s="742" t="s">
        <v>3122</v>
      </c>
      <c r="F41" s="752" t="s">
        <v>3123</v>
      </c>
      <c r="G41" s="747" t="s">
        <v>3124</v>
      </c>
      <c r="H41" s="741" t="s">
        <v>3048</v>
      </c>
      <c r="I41" s="754" t="s">
        <v>2868</v>
      </c>
      <c r="J41" s="741" t="s">
        <v>2869</v>
      </c>
      <c r="K41" s="741" t="s">
        <v>2882</v>
      </c>
      <c r="L41" s="751" t="str">
        <f>VLOOKUP(J41,'[26]2. Anexos'!$B$35:$G$41,(HLOOKUP(K41,'[26]2. Anexos'!$C$35:$G$36,2,0)),0)</f>
        <v>Moderado</v>
      </c>
      <c r="M41" s="741" t="s">
        <v>3125</v>
      </c>
      <c r="N41" s="743" t="s">
        <v>2855</v>
      </c>
      <c r="O41" s="743" t="s">
        <v>2856</v>
      </c>
      <c r="P41" s="741" t="s">
        <v>2852</v>
      </c>
      <c r="Q41" s="781" t="s">
        <v>2882</v>
      </c>
      <c r="R41" s="751" t="str">
        <f>VLOOKUP(P41,'[26]2. Anexos'!$B$35:$G$41,(HLOOKUP(Q41,'[26]2. Anexos'!$C$35:$G$36,2,0)),0)</f>
        <v>Moderado</v>
      </c>
      <c r="S41" s="763" t="s">
        <v>2872</v>
      </c>
      <c r="T41" s="741" t="s">
        <v>3125</v>
      </c>
      <c r="U41" s="781" t="s">
        <v>3126</v>
      </c>
      <c r="V41" s="752" t="s">
        <v>3127</v>
      </c>
      <c r="W41" s="758">
        <v>1</v>
      </c>
      <c r="X41" s="749">
        <v>44620</v>
      </c>
      <c r="Y41" s="749">
        <v>44926</v>
      </c>
      <c r="Z41" s="34">
        <v>44650</v>
      </c>
      <c r="AA41" s="37">
        <v>1</v>
      </c>
      <c r="AB41" s="741" t="s">
        <v>3128</v>
      </c>
      <c r="AC41" s="743" t="s">
        <v>2861</v>
      </c>
      <c r="AD41" s="741" t="s">
        <v>3121</v>
      </c>
      <c r="AE41" s="782">
        <v>44742</v>
      </c>
      <c r="AF41" s="761">
        <v>1</v>
      </c>
      <c r="AG41" s="761">
        <v>1</v>
      </c>
      <c r="AH41" s="752" t="s">
        <v>4067</v>
      </c>
      <c r="AI41" s="772" t="s">
        <v>2861</v>
      </c>
      <c r="AJ41" s="759" t="s">
        <v>4065</v>
      </c>
      <c r="AK41" s="34"/>
      <c r="AL41" s="35"/>
      <c r="AM41" s="35"/>
      <c r="AN41" s="741"/>
      <c r="AO41" s="743"/>
      <c r="AP41" s="741"/>
      <c r="AQ41" s="34"/>
      <c r="AR41" s="35"/>
      <c r="AS41" s="35"/>
      <c r="AT41" s="741"/>
      <c r="AU41" s="743"/>
      <c r="AV41" s="741"/>
    </row>
    <row r="42" spans="1:48" s="740" customFormat="1" ht="216.75" x14ac:dyDescent="0.2">
      <c r="A42" s="953" t="s">
        <v>3129</v>
      </c>
      <c r="B42" s="943" t="s">
        <v>3130</v>
      </c>
      <c r="C42" s="937" t="s">
        <v>3131</v>
      </c>
      <c r="D42" s="943" t="s">
        <v>2962</v>
      </c>
      <c r="E42" s="949" t="s">
        <v>3132</v>
      </c>
      <c r="F42" s="741" t="s">
        <v>3133</v>
      </c>
      <c r="G42" s="946" t="s">
        <v>3134</v>
      </c>
      <c r="H42" s="943" t="s">
        <v>2850</v>
      </c>
      <c r="I42" s="951" t="s">
        <v>3135</v>
      </c>
      <c r="J42" s="943" t="s">
        <v>2953</v>
      </c>
      <c r="K42" s="943" t="s">
        <v>2882</v>
      </c>
      <c r="L42" s="925" t="str">
        <f>VLOOKUP(J42,'[27]2. Anexos'!$B$35:$G$41,(HLOOKUP(K42,'[27]2. Anexos'!$C$35:$G$36,2,0)),0)</f>
        <v>Alto</v>
      </c>
      <c r="M42" s="753" t="s">
        <v>3136</v>
      </c>
      <c r="N42" s="743" t="s">
        <v>2855</v>
      </c>
      <c r="O42" s="743" t="s">
        <v>2856</v>
      </c>
      <c r="P42" s="957" t="s">
        <v>2869</v>
      </c>
      <c r="Q42" s="943" t="s">
        <v>2882</v>
      </c>
      <c r="R42" s="925" t="str">
        <f>VLOOKUP(P42,'[27]2. Anexos'!$B$35:$G$41,(HLOOKUP(Q42,'[27]2. Anexos'!$C$35:$G$36,2,0)),0)</f>
        <v>Moderado</v>
      </c>
      <c r="S42" s="975" t="s">
        <v>2872</v>
      </c>
      <c r="T42" s="753" t="s">
        <v>3136</v>
      </c>
      <c r="U42" s="741" t="s">
        <v>3137</v>
      </c>
      <c r="V42" s="741" t="s">
        <v>3138</v>
      </c>
      <c r="W42" s="758">
        <v>1</v>
      </c>
      <c r="X42" s="749">
        <v>44620</v>
      </c>
      <c r="Y42" s="749">
        <v>44926</v>
      </c>
      <c r="Z42" s="34">
        <v>44658</v>
      </c>
      <c r="AA42" s="37">
        <v>1</v>
      </c>
      <c r="AB42" s="753" t="s">
        <v>3139</v>
      </c>
      <c r="AC42" s="931" t="s">
        <v>2861</v>
      </c>
      <c r="AD42" s="753" t="s">
        <v>2971</v>
      </c>
      <c r="AE42" s="34">
        <v>44753</v>
      </c>
      <c r="AF42" s="37">
        <v>1</v>
      </c>
      <c r="AG42" s="37">
        <v>1</v>
      </c>
      <c r="AH42" s="753" t="s">
        <v>4068</v>
      </c>
      <c r="AI42" s="931" t="s">
        <v>2861</v>
      </c>
      <c r="AJ42" s="753" t="s">
        <v>4036</v>
      </c>
      <c r="AK42" s="34"/>
      <c r="AL42" s="35"/>
      <c r="AM42" s="35"/>
      <c r="AN42" s="741"/>
      <c r="AO42" s="743"/>
      <c r="AP42" s="741"/>
      <c r="AQ42" s="34"/>
      <c r="AR42" s="35"/>
      <c r="AS42" s="35"/>
      <c r="AT42" s="741"/>
      <c r="AU42" s="743"/>
      <c r="AV42" s="741"/>
    </row>
    <row r="43" spans="1:48" s="740" customFormat="1" ht="153" x14ac:dyDescent="0.2">
      <c r="A43" s="953"/>
      <c r="B43" s="944"/>
      <c r="C43" s="938"/>
      <c r="D43" s="944"/>
      <c r="E43" s="968"/>
      <c r="F43" s="937" t="s">
        <v>3140</v>
      </c>
      <c r="G43" s="947"/>
      <c r="H43" s="944"/>
      <c r="I43" s="978"/>
      <c r="J43" s="944"/>
      <c r="K43" s="944"/>
      <c r="L43" s="926"/>
      <c r="M43" s="753" t="s">
        <v>3141</v>
      </c>
      <c r="N43" s="743" t="s">
        <v>2855</v>
      </c>
      <c r="O43" s="743" t="s">
        <v>2856</v>
      </c>
      <c r="P43" s="958"/>
      <c r="Q43" s="944"/>
      <c r="R43" s="926"/>
      <c r="S43" s="976"/>
      <c r="T43" s="753" t="s">
        <v>3141</v>
      </c>
      <c r="U43" s="741" t="s">
        <v>3142</v>
      </c>
      <c r="V43" s="741" t="s">
        <v>3143</v>
      </c>
      <c r="W43" s="758">
        <v>1</v>
      </c>
      <c r="X43" s="749">
        <v>44620</v>
      </c>
      <c r="Y43" s="749">
        <v>44926</v>
      </c>
      <c r="Z43" s="34">
        <v>44658</v>
      </c>
      <c r="AA43" s="37">
        <v>1</v>
      </c>
      <c r="AB43" s="753" t="s">
        <v>3144</v>
      </c>
      <c r="AC43" s="932"/>
      <c r="AD43" s="753" t="s">
        <v>2971</v>
      </c>
      <c r="AE43" s="34">
        <v>44753</v>
      </c>
      <c r="AF43" s="37">
        <v>1</v>
      </c>
      <c r="AG43" s="37">
        <v>1</v>
      </c>
      <c r="AH43" s="753" t="s">
        <v>4069</v>
      </c>
      <c r="AI43" s="932"/>
      <c r="AJ43" s="753" t="s">
        <v>4036</v>
      </c>
      <c r="AK43" s="34"/>
      <c r="AL43" s="35"/>
      <c r="AM43" s="35"/>
      <c r="AN43" s="741"/>
      <c r="AO43" s="743"/>
      <c r="AP43" s="741"/>
      <c r="AQ43" s="34"/>
      <c r="AR43" s="35"/>
      <c r="AS43" s="35"/>
      <c r="AT43" s="741"/>
      <c r="AU43" s="743"/>
      <c r="AV43" s="741"/>
    </row>
    <row r="44" spans="1:48" s="740" customFormat="1" ht="102" x14ac:dyDescent="0.2">
      <c r="A44" s="953"/>
      <c r="B44" s="944"/>
      <c r="C44" s="938"/>
      <c r="D44" s="945"/>
      <c r="E44" s="950"/>
      <c r="F44" s="939"/>
      <c r="G44" s="948"/>
      <c r="H44" s="945"/>
      <c r="I44" s="952"/>
      <c r="J44" s="945"/>
      <c r="K44" s="945"/>
      <c r="L44" s="927"/>
      <c r="M44" s="753" t="s">
        <v>3145</v>
      </c>
      <c r="N44" s="743" t="s">
        <v>2884</v>
      </c>
      <c r="O44" s="743" t="s">
        <v>2856</v>
      </c>
      <c r="P44" s="959"/>
      <c r="Q44" s="945"/>
      <c r="R44" s="927"/>
      <c r="S44" s="977"/>
      <c r="T44" s="753" t="s">
        <v>3145</v>
      </c>
      <c r="U44" s="741" t="s">
        <v>3142</v>
      </c>
      <c r="V44" s="741" t="s">
        <v>3146</v>
      </c>
      <c r="W44" s="758">
        <v>1</v>
      </c>
      <c r="X44" s="749">
        <v>44620</v>
      </c>
      <c r="Y44" s="749">
        <v>44926</v>
      </c>
      <c r="Z44" s="34">
        <v>44658</v>
      </c>
      <c r="AA44" s="37">
        <v>1</v>
      </c>
      <c r="AB44" s="753" t="s">
        <v>3147</v>
      </c>
      <c r="AC44" s="933"/>
      <c r="AD44" s="753" t="s">
        <v>2971</v>
      </c>
      <c r="AE44" s="34">
        <v>44753</v>
      </c>
      <c r="AF44" s="37">
        <v>1</v>
      </c>
      <c r="AG44" s="37">
        <v>1</v>
      </c>
      <c r="AH44" s="753" t="s">
        <v>4070</v>
      </c>
      <c r="AI44" s="933"/>
      <c r="AJ44" s="753" t="s">
        <v>4036</v>
      </c>
      <c r="AK44" s="34"/>
      <c r="AL44" s="35"/>
      <c r="AM44" s="35"/>
      <c r="AN44" s="741"/>
      <c r="AO44" s="743"/>
      <c r="AP44" s="741"/>
      <c r="AQ44" s="34"/>
      <c r="AR44" s="35"/>
      <c r="AS44" s="35"/>
      <c r="AT44" s="741"/>
      <c r="AU44" s="743"/>
      <c r="AV44" s="741"/>
    </row>
    <row r="45" spans="1:48" s="740" customFormat="1" ht="127.5" x14ac:dyDescent="0.2">
      <c r="A45" s="953"/>
      <c r="B45" s="945"/>
      <c r="C45" s="766" t="s">
        <v>3148</v>
      </c>
      <c r="D45" s="741" t="s">
        <v>2962</v>
      </c>
      <c r="E45" s="742" t="s">
        <v>3149</v>
      </c>
      <c r="F45" s="741" t="s">
        <v>3150</v>
      </c>
      <c r="G45" s="752" t="s">
        <v>3151</v>
      </c>
      <c r="H45" s="741" t="s">
        <v>2850</v>
      </c>
      <c r="I45" s="754" t="s">
        <v>3135</v>
      </c>
      <c r="J45" s="741" t="s">
        <v>2852</v>
      </c>
      <c r="K45" s="741" t="s">
        <v>2853</v>
      </c>
      <c r="L45" s="751" t="str">
        <f>VLOOKUP(J45,'[27]2. Anexos'!$B$35:$G$41,(HLOOKUP(K45,'[27]2. Anexos'!$C$35:$G$36,2,0)),0)</f>
        <v>Alto</v>
      </c>
      <c r="M45" s="753" t="s">
        <v>3152</v>
      </c>
      <c r="N45" s="743" t="s">
        <v>2855</v>
      </c>
      <c r="O45" s="743" t="s">
        <v>2856</v>
      </c>
      <c r="P45" s="752" t="s">
        <v>2852</v>
      </c>
      <c r="Q45" s="741" t="s">
        <v>2853</v>
      </c>
      <c r="R45" s="751" t="str">
        <f>VLOOKUP(P45,'[27]2. Anexos'!$B$35:$G$41,(HLOOKUP(Q45,'[27]2. Anexos'!$C$35:$G$36,2,0)),0)</f>
        <v>Alto</v>
      </c>
      <c r="S45" s="763" t="s">
        <v>2872</v>
      </c>
      <c r="T45" s="753" t="s">
        <v>3152</v>
      </c>
      <c r="U45" s="730" t="s">
        <v>3153</v>
      </c>
      <c r="V45" s="741" t="s">
        <v>3154</v>
      </c>
      <c r="W45" s="758">
        <v>1</v>
      </c>
      <c r="X45" s="749">
        <v>44620</v>
      </c>
      <c r="Y45" s="749">
        <v>44926</v>
      </c>
      <c r="Z45" s="34">
        <v>44658</v>
      </c>
      <c r="AA45" s="37">
        <v>0.92</v>
      </c>
      <c r="AB45" s="753" t="s">
        <v>3155</v>
      </c>
      <c r="AC45" s="743" t="s">
        <v>2861</v>
      </c>
      <c r="AD45" s="753" t="s">
        <v>2971</v>
      </c>
      <c r="AE45" s="34">
        <v>44753</v>
      </c>
      <c r="AF45" s="37">
        <v>0.98</v>
      </c>
      <c r="AG45" s="37">
        <v>0.95121951219512191</v>
      </c>
      <c r="AH45" s="753" t="s">
        <v>4071</v>
      </c>
      <c r="AI45" s="743" t="s">
        <v>2861</v>
      </c>
      <c r="AJ45" s="753" t="s">
        <v>4036</v>
      </c>
      <c r="AK45" s="34"/>
      <c r="AL45" s="35"/>
      <c r="AM45" s="35"/>
      <c r="AN45" s="741"/>
      <c r="AO45" s="743"/>
      <c r="AP45" s="741"/>
      <c r="AQ45" s="34"/>
      <c r="AR45" s="35"/>
      <c r="AS45" s="35"/>
      <c r="AT45" s="741"/>
      <c r="AU45" s="743"/>
      <c r="AV45" s="741"/>
    </row>
    <row r="46" spans="1:48" s="740" customFormat="1" ht="303.75" customHeight="1" x14ac:dyDescent="0.2">
      <c r="A46" s="943" t="s">
        <v>116</v>
      </c>
      <c r="B46" s="943" t="s">
        <v>3156</v>
      </c>
      <c r="C46" s="730" t="s">
        <v>3157</v>
      </c>
      <c r="D46" s="743" t="s">
        <v>1739</v>
      </c>
      <c r="E46" s="765" t="s">
        <v>3158</v>
      </c>
      <c r="F46" s="730" t="s">
        <v>3159</v>
      </c>
      <c r="G46" s="756" t="s">
        <v>3160</v>
      </c>
      <c r="H46" s="730" t="s">
        <v>3048</v>
      </c>
      <c r="I46" s="733" t="s">
        <v>3135</v>
      </c>
      <c r="J46" s="730" t="s">
        <v>2953</v>
      </c>
      <c r="K46" s="730" t="s">
        <v>2870</v>
      </c>
      <c r="L46" s="751" t="str">
        <f>VLOOKUP(J46,'[28]2. Anexos'!$B$35:$G$41,(HLOOKUP(K46,'[28]2. Anexos'!$C$35:$G$36,2,0)),0)</f>
        <v>Moderado</v>
      </c>
      <c r="M46" s="730" t="s">
        <v>3161</v>
      </c>
      <c r="N46" s="736" t="s">
        <v>2855</v>
      </c>
      <c r="O46" s="736" t="s">
        <v>2856</v>
      </c>
      <c r="P46" s="736" t="s">
        <v>2852</v>
      </c>
      <c r="Q46" s="736" t="s">
        <v>2870</v>
      </c>
      <c r="R46" s="751" t="str">
        <f>VLOOKUP(P46,'[28]2. Anexos'!$B$35:$G$41,(HLOOKUP(Q46,'[28]2. Anexos'!$C$35:$G$36,2,0)),0)</f>
        <v>Moderado</v>
      </c>
      <c r="S46" s="784" t="s">
        <v>2872</v>
      </c>
      <c r="T46" s="730" t="s">
        <v>3161</v>
      </c>
      <c r="U46" s="730" t="s">
        <v>3162</v>
      </c>
      <c r="V46" s="741" t="s">
        <v>3163</v>
      </c>
      <c r="W46" s="768">
        <v>1</v>
      </c>
      <c r="X46" s="739">
        <v>44620</v>
      </c>
      <c r="Y46" s="739">
        <v>44926</v>
      </c>
      <c r="Z46" s="45">
        <v>44651</v>
      </c>
      <c r="AA46" s="36">
        <v>1</v>
      </c>
      <c r="AB46" s="730" t="s">
        <v>3164</v>
      </c>
      <c r="AC46" s="736" t="s">
        <v>2861</v>
      </c>
      <c r="AD46" s="730" t="s">
        <v>3165</v>
      </c>
      <c r="AE46" s="338">
        <v>44742</v>
      </c>
      <c r="AF46" s="37">
        <v>1</v>
      </c>
      <c r="AG46" s="37">
        <v>1</v>
      </c>
      <c r="AH46" s="730" t="s">
        <v>4072</v>
      </c>
      <c r="AI46" s="743" t="s">
        <v>2861</v>
      </c>
      <c r="AJ46" s="730" t="s">
        <v>4073</v>
      </c>
      <c r="AK46" s="34"/>
      <c r="AL46" s="35"/>
      <c r="AM46" s="35"/>
      <c r="AN46" s="741"/>
      <c r="AO46" s="743"/>
      <c r="AP46" s="741"/>
      <c r="AQ46" s="34"/>
      <c r="AR46" s="35"/>
      <c r="AS46" s="35"/>
      <c r="AT46" s="741"/>
      <c r="AU46" s="743"/>
      <c r="AV46" s="741"/>
    </row>
    <row r="47" spans="1:48" s="740" customFormat="1" ht="229.5" x14ac:dyDescent="0.2">
      <c r="A47" s="945"/>
      <c r="B47" s="945"/>
      <c r="C47" s="741" t="s">
        <v>3166</v>
      </c>
      <c r="D47" s="743" t="s">
        <v>1739</v>
      </c>
      <c r="E47" s="732" t="s">
        <v>3167</v>
      </c>
      <c r="F47" s="756" t="s">
        <v>3168</v>
      </c>
      <c r="G47" s="756" t="s">
        <v>3169</v>
      </c>
      <c r="H47" s="741" t="s">
        <v>2850</v>
      </c>
      <c r="I47" s="754" t="s">
        <v>2868</v>
      </c>
      <c r="J47" s="741" t="s">
        <v>2869</v>
      </c>
      <c r="K47" s="741" t="s">
        <v>2853</v>
      </c>
      <c r="L47" s="745" t="str">
        <f>VLOOKUP(J47,'[28]2. Anexos'!$B$35:$G$41,(HLOOKUP(K47,'[28]2. Anexos'!$C$35:$G$36,2,0)),0)</f>
        <v>Alto</v>
      </c>
      <c r="M47" s="741" t="s">
        <v>3170</v>
      </c>
      <c r="N47" s="743" t="s">
        <v>2855</v>
      </c>
      <c r="O47" s="743" t="s">
        <v>2856</v>
      </c>
      <c r="P47" s="741" t="s">
        <v>2852</v>
      </c>
      <c r="Q47" s="741" t="s">
        <v>2882</v>
      </c>
      <c r="R47" s="745" t="str">
        <f>VLOOKUP(P47,'[28]2. Anexos'!$B$35:$G$41,(HLOOKUP(Q47,'[28]2. Anexos'!$C$35:$G$36,2,0)),0)</f>
        <v>Moderado</v>
      </c>
      <c r="S47" s="746" t="s">
        <v>2872</v>
      </c>
      <c r="T47" s="741" t="s">
        <v>3170</v>
      </c>
      <c r="U47" s="741" t="s">
        <v>3171</v>
      </c>
      <c r="V47" s="741" t="s">
        <v>3172</v>
      </c>
      <c r="W47" s="37">
        <v>1</v>
      </c>
      <c r="X47" s="739">
        <v>44620</v>
      </c>
      <c r="Y47" s="739">
        <v>44926</v>
      </c>
      <c r="Z47" s="34">
        <v>44651</v>
      </c>
      <c r="AA47" s="37">
        <v>1</v>
      </c>
      <c r="AB47" s="741" t="s">
        <v>3173</v>
      </c>
      <c r="AC47" s="743" t="s">
        <v>2861</v>
      </c>
      <c r="AD47" s="741" t="s">
        <v>3174</v>
      </c>
      <c r="AE47" s="338">
        <v>44742</v>
      </c>
      <c r="AF47" s="37">
        <v>1</v>
      </c>
      <c r="AG47" s="37">
        <v>1</v>
      </c>
      <c r="AH47" s="741" t="s">
        <v>4074</v>
      </c>
      <c r="AI47" s="743" t="s">
        <v>2861</v>
      </c>
      <c r="AJ47" s="741" t="s">
        <v>4075</v>
      </c>
      <c r="AK47" s="34"/>
      <c r="AL47" s="35"/>
      <c r="AM47" s="35"/>
      <c r="AN47" s="741"/>
      <c r="AO47" s="743"/>
      <c r="AP47" s="741"/>
      <c r="AQ47" s="34"/>
      <c r="AR47" s="35"/>
      <c r="AS47" s="35"/>
      <c r="AT47" s="741"/>
      <c r="AU47" s="743"/>
      <c r="AV47" s="741"/>
    </row>
    <row r="48" spans="1:48" s="740" customFormat="1" ht="122.25" customHeight="1" x14ac:dyDescent="0.2">
      <c r="A48" s="931" t="s">
        <v>3175</v>
      </c>
      <c r="B48" s="931" t="s">
        <v>3176</v>
      </c>
      <c r="C48" s="943" t="s">
        <v>3177</v>
      </c>
      <c r="D48" s="931" t="s">
        <v>1739</v>
      </c>
      <c r="E48" s="931" t="s">
        <v>3178</v>
      </c>
      <c r="F48" s="946" t="s">
        <v>3179</v>
      </c>
      <c r="G48" s="931" t="s">
        <v>3180</v>
      </c>
      <c r="H48" s="937" t="s">
        <v>2850</v>
      </c>
      <c r="I48" s="972" t="s">
        <v>3181</v>
      </c>
      <c r="J48" s="931" t="s">
        <v>2953</v>
      </c>
      <c r="K48" s="931" t="s">
        <v>2882</v>
      </c>
      <c r="L48" s="925" t="str">
        <f>VLOOKUP(J48,'[29]2. Anexos'!$B$35:$G$41,(HLOOKUP(K48,'[29]2. Anexos'!$C$35:$G$36,2,0)),0)</f>
        <v>Alto</v>
      </c>
      <c r="M48" s="756" t="s">
        <v>3182</v>
      </c>
      <c r="N48" s="743" t="s">
        <v>2855</v>
      </c>
      <c r="O48" s="743" t="s">
        <v>2856</v>
      </c>
      <c r="P48" s="931" t="s">
        <v>2852</v>
      </c>
      <c r="Q48" s="931" t="s">
        <v>2882</v>
      </c>
      <c r="R48" s="925" t="str">
        <f>VLOOKUP(P48,'[29]2. Anexos'!$B$35:$G$41,(HLOOKUP(Q48,'[29]2. Anexos'!$C$35:$G$36,2,0)),0)</f>
        <v>Moderado</v>
      </c>
      <c r="S48" s="928" t="s">
        <v>2872</v>
      </c>
      <c r="T48" s="756" t="s">
        <v>3182</v>
      </c>
      <c r="U48" s="756" t="s">
        <v>3183</v>
      </c>
      <c r="V48" s="756" t="s">
        <v>3184</v>
      </c>
      <c r="W48" s="743" t="s">
        <v>3185</v>
      </c>
      <c r="X48" s="749">
        <v>44620</v>
      </c>
      <c r="Y48" s="749">
        <v>44926</v>
      </c>
      <c r="Z48" s="338" t="s">
        <v>3186</v>
      </c>
      <c r="AA48" s="37">
        <v>0.25</v>
      </c>
      <c r="AB48" s="752" t="s">
        <v>3187</v>
      </c>
      <c r="AC48" s="931" t="s">
        <v>2861</v>
      </c>
      <c r="AD48" s="741" t="s">
        <v>3188</v>
      </c>
      <c r="AE48" s="34">
        <v>44772</v>
      </c>
      <c r="AF48" s="35">
        <v>0.53</v>
      </c>
      <c r="AG48" s="35">
        <v>0.78</v>
      </c>
      <c r="AH48" s="752" t="s">
        <v>4076</v>
      </c>
      <c r="AI48" s="931" t="s">
        <v>2861</v>
      </c>
      <c r="AJ48" s="741" t="s">
        <v>4077</v>
      </c>
      <c r="AK48" s="34"/>
      <c r="AL48" s="35"/>
      <c r="AM48" s="35"/>
      <c r="AN48" s="741"/>
      <c r="AO48" s="743"/>
      <c r="AP48" s="741"/>
      <c r="AQ48" s="34"/>
      <c r="AR48" s="35"/>
      <c r="AS48" s="35"/>
      <c r="AT48" s="741"/>
      <c r="AU48" s="743"/>
      <c r="AV48" s="741"/>
    </row>
    <row r="49" spans="1:48" s="740" customFormat="1" ht="162.75" customHeight="1" x14ac:dyDescent="0.2">
      <c r="A49" s="932"/>
      <c r="B49" s="932"/>
      <c r="C49" s="945"/>
      <c r="D49" s="933"/>
      <c r="E49" s="933"/>
      <c r="F49" s="948"/>
      <c r="G49" s="933"/>
      <c r="H49" s="939"/>
      <c r="I49" s="974"/>
      <c r="J49" s="933"/>
      <c r="K49" s="933"/>
      <c r="L49" s="927"/>
      <c r="M49" s="756" t="s">
        <v>3189</v>
      </c>
      <c r="N49" s="743" t="s">
        <v>2855</v>
      </c>
      <c r="O49" s="743" t="s">
        <v>2856</v>
      </c>
      <c r="P49" s="933"/>
      <c r="Q49" s="933"/>
      <c r="R49" s="927"/>
      <c r="S49" s="930"/>
      <c r="T49" s="756" t="s">
        <v>3189</v>
      </c>
      <c r="U49" s="756" t="s">
        <v>3190</v>
      </c>
      <c r="V49" s="756" t="s">
        <v>3191</v>
      </c>
      <c r="W49" s="743" t="s">
        <v>3192</v>
      </c>
      <c r="X49" s="749">
        <v>44620</v>
      </c>
      <c r="Y49" s="749">
        <v>44926</v>
      </c>
      <c r="Z49" s="338" t="s">
        <v>3186</v>
      </c>
      <c r="AA49" s="37">
        <v>0.25</v>
      </c>
      <c r="AB49" s="741" t="s">
        <v>3193</v>
      </c>
      <c r="AC49" s="933"/>
      <c r="AD49" s="741" t="s">
        <v>3188</v>
      </c>
      <c r="AE49" s="34">
        <v>44772</v>
      </c>
      <c r="AF49" s="35">
        <v>0.25</v>
      </c>
      <c r="AG49" s="35">
        <v>0.5</v>
      </c>
      <c r="AH49" s="752" t="s">
        <v>4078</v>
      </c>
      <c r="AI49" s="933"/>
      <c r="AJ49" s="741" t="s">
        <v>4077</v>
      </c>
      <c r="AK49" s="34"/>
      <c r="AL49" s="35"/>
      <c r="AM49" s="35"/>
      <c r="AN49" s="741"/>
      <c r="AO49" s="743"/>
      <c r="AP49" s="741"/>
      <c r="AQ49" s="34"/>
      <c r="AR49" s="35"/>
      <c r="AS49" s="35"/>
      <c r="AT49" s="741"/>
      <c r="AU49" s="743"/>
      <c r="AV49" s="741"/>
    </row>
    <row r="50" spans="1:48" s="740" customFormat="1" ht="180.75" customHeight="1" x14ac:dyDescent="0.2">
      <c r="A50" s="932"/>
      <c r="B50" s="932"/>
      <c r="C50" s="943" t="s">
        <v>3177</v>
      </c>
      <c r="D50" s="931" t="s">
        <v>1739</v>
      </c>
      <c r="E50" s="931" t="s">
        <v>3194</v>
      </c>
      <c r="F50" s="937" t="s">
        <v>3195</v>
      </c>
      <c r="G50" s="931" t="s">
        <v>3196</v>
      </c>
      <c r="H50" s="937" t="s">
        <v>2850</v>
      </c>
      <c r="I50" s="972" t="s">
        <v>3181</v>
      </c>
      <c r="J50" s="931" t="s">
        <v>2869</v>
      </c>
      <c r="K50" s="931" t="s">
        <v>3197</v>
      </c>
      <c r="L50" s="925" t="str">
        <f>VLOOKUP(J50,'[29]2. Anexos'!$B$35:$G$41,(HLOOKUP(K50,'[29]2. Anexos'!$C$35:$G$36,2,0)),0)</f>
        <v>Moderado</v>
      </c>
      <c r="M50" s="756" t="s">
        <v>3198</v>
      </c>
      <c r="N50" s="743" t="s">
        <v>2855</v>
      </c>
      <c r="O50" s="743" t="s">
        <v>2856</v>
      </c>
      <c r="P50" s="931" t="s">
        <v>2852</v>
      </c>
      <c r="Q50" s="931" t="s">
        <v>3197</v>
      </c>
      <c r="R50" s="925" t="str">
        <f>VLOOKUP(P50,'[29]2. Anexos'!$B$35:$G$41,(HLOOKUP(Q50,'[29]2. Anexos'!$C$35:$G$36,2,0)),0)</f>
        <v>Bajo</v>
      </c>
      <c r="S50" s="928" t="s">
        <v>2872</v>
      </c>
      <c r="T50" s="756" t="s">
        <v>3198</v>
      </c>
      <c r="U50" s="756" t="s">
        <v>3190</v>
      </c>
      <c r="V50" s="756" t="s">
        <v>3191</v>
      </c>
      <c r="W50" s="743" t="s">
        <v>3199</v>
      </c>
      <c r="X50" s="749">
        <v>44620</v>
      </c>
      <c r="Y50" s="749">
        <v>44926</v>
      </c>
      <c r="Z50" s="338" t="s">
        <v>3186</v>
      </c>
      <c r="AA50" s="37">
        <v>0.25</v>
      </c>
      <c r="AB50" s="741" t="s">
        <v>3200</v>
      </c>
      <c r="AC50" s="931" t="s">
        <v>2861</v>
      </c>
      <c r="AD50" s="741" t="s">
        <v>3188</v>
      </c>
      <c r="AE50" s="34">
        <v>44772</v>
      </c>
      <c r="AF50" s="35">
        <v>0.25</v>
      </c>
      <c r="AG50" s="35">
        <v>0.5</v>
      </c>
      <c r="AH50" s="752" t="s">
        <v>4079</v>
      </c>
      <c r="AI50" s="931" t="s">
        <v>2861</v>
      </c>
      <c r="AJ50" s="741" t="s">
        <v>4077</v>
      </c>
      <c r="AK50" s="34"/>
      <c r="AL50" s="35"/>
      <c r="AM50" s="35"/>
      <c r="AN50" s="741"/>
      <c r="AO50" s="743"/>
      <c r="AP50" s="741"/>
      <c r="AQ50" s="34"/>
      <c r="AR50" s="35"/>
      <c r="AS50" s="35"/>
      <c r="AT50" s="741"/>
      <c r="AU50" s="743"/>
      <c r="AV50" s="741"/>
    </row>
    <row r="51" spans="1:48" s="740" customFormat="1" ht="114" customHeight="1" x14ac:dyDescent="0.2">
      <c r="A51" s="932"/>
      <c r="B51" s="932"/>
      <c r="C51" s="945"/>
      <c r="D51" s="933"/>
      <c r="E51" s="933"/>
      <c r="F51" s="939"/>
      <c r="G51" s="933"/>
      <c r="H51" s="939"/>
      <c r="I51" s="974"/>
      <c r="J51" s="933"/>
      <c r="K51" s="933"/>
      <c r="L51" s="927"/>
      <c r="M51" s="756" t="s">
        <v>3201</v>
      </c>
      <c r="N51" s="743" t="s">
        <v>2855</v>
      </c>
      <c r="O51" s="743" t="s">
        <v>2856</v>
      </c>
      <c r="P51" s="933"/>
      <c r="Q51" s="933"/>
      <c r="R51" s="927"/>
      <c r="S51" s="930"/>
      <c r="T51" s="756" t="s">
        <v>3202</v>
      </c>
      <c r="U51" s="756" t="s">
        <v>3190</v>
      </c>
      <c r="V51" s="756" t="s">
        <v>3203</v>
      </c>
      <c r="W51" s="743" t="s">
        <v>3204</v>
      </c>
      <c r="X51" s="749">
        <v>44620</v>
      </c>
      <c r="Y51" s="749">
        <v>44926</v>
      </c>
      <c r="Z51" s="338" t="s">
        <v>3186</v>
      </c>
      <c r="AA51" s="37">
        <v>0.34</v>
      </c>
      <c r="AB51" s="741" t="s">
        <v>3205</v>
      </c>
      <c r="AC51" s="933"/>
      <c r="AD51" s="741" t="s">
        <v>3188</v>
      </c>
      <c r="AE51" s="34">
        <v>44772</v>
      </c>
      <c r="AF51" s="785" t="s">
        <v>2198</v>
      </c>
      <c r="AG51" s="35">
        <v>0.34</v>
      </c>
      <c r="AH51" s="741" t="s">
        <v>4080</v>
      </c>
      <c r="AI51" s="933"/>
      <c r="AJ51" s="741" t="s">
        <v>4077</v>
      </c>
      <c r="AK51" s="34"/>
      <c r="AL51" s="35"/>
      <c r="AM51" s="35"/>
      <c r="AN51" s="741"/>
      <c r="AO51" s="743"/>
      <c r="AP51" s="741"/>
      <c r="AQ51" s="34"/>
      <c r="AR51" s="35"/>
      <c r="AS51" s="35"/>
      <c r="AT51" s="741"/>
      <c r="AU51" s="743"/>
      <c r="AV51" s="741"/>
    </row>
    <row r="52" spans="1:48" s="740" customFormat="1" ht="140.25" x14ac:dyDescent="0.2">
      <c r="A52" s="932"/>
      <c r="B52" s="932"/>
      <c r="C52" s="943" t="s">
        <v>3177</v>
      </c>
      <c r="D52" s="931" t="s">
        <v>1739</v>
      </c>
      <c r="E52" s="931" t="s">
        <v>3206</v>
      </c>
      <c r="F52" s="937" t="s">
        <v>3207</v>
      </c>
      <c r="G52" s="931" t="s">
        <v>3208</v>
      </c>
      <c r="H52" s="937" t="s">
        <v>2850</v>
      </c>
      <c r="I52" s="972" t="s">
        <v>3181</v>
      </c>
      <c r="J52" s="931" t="s">
        <v>2869</v>
      </c>
      <c r="K52" s="931" t="s">
        <v>2882</v>
      </c>
      <c r="L52" s="925" t="str">
        <f>VLOOKUP(J52,'[29]2. Anexos'!$B$35:$G$41,(HLOOKUP(K52,'[29]2. Anexos'!$C$35:$G$36,2,0)),0)</f>
        <v>Moderado</v>
      </c>
      <c r="M52" s="756" t="s">
        <v>3209</v>
      </c>
      <c r="N52" s="743" t="s">
        <v>2855</v>
      </c>
      <c r="O52" s="743" t="s">
        <v>2856</v>
      </c>
      <c r="P52" s="931" t="s">
        <v>2909</v>
      </c>
      <c r="Q52" s="931" t="s">
        <v>2882</v>
      </c>
      <c r="R52" s="925" t="str">
        <f>VLOOKUP(P52,'[29]2. Anexos'!$B$35:$G$41,(HLOOKUP(Q52,'[29]2. Anexos'!$C$35:$G$36,2,0)),0)</f>
        <v>Moderado</v>
      </c>
      <c r="S52" s="928" t="s">
        <v>2872</v>
      </c>
      <c r="T52" s="756" t="s">
        <v>3209</v>
      </c>
      <c r="U52" s="756" t="s">
        <v>3183</v>
      </c>
      <c r="V52" s="756" t="s">
        <v>3210</v>
      </c>
      <c r="W52" s="743" t="s">
        <v>3185</v>
      </c>
      <c r="X52" s="749">
        <v>44620</v>
      </c>
      <c r="Y52" s="749">
        <v>44926</v>
      </c>
      <c r="Z52" s="338" t="s">
        <v>3186</v>
      </c>
      <c r="AA52" s="37">
        <v>0.25</v>
      </c>
      <c r="AB52" s="741" t="s">
        <v>3211</v>
      </c>
      <c r="AC52" s="931" t="s">
        <v>2861</v>
      </c>
      <c r="AD52" s="741" t="s">
        <v>3188</v>
      </c>
      <c r="AE52" s="34">
        <v>44772</v>
      </c>
      <c r="AF52" s="35">
        <v>0.53</v>
      </c>
      <c r="AG52" s="35">
        <v>0.78</v>
      </c>
      <c r="AH52" s="752" t="s">
        <v>4081</v>
      </c>
      <c r="AI52" s="931" t="s">
        <v>2861</v>
      </c>
      <c r="AJ52" s="741" t="s">
        <v>4077</v>
      </c>
      <c r="AK52" s="34"/>
      <c r="AL52" s="35"/>
      <c r="AM52" s="35"/>
      <c r="AN52" s="741"/>
      <c r="AO52" s="743"/>
      <c r="AP52" s="741"/>
      <c r="AQ52" s="34"/>
      <c r="AR52" s="35"/>
      <c r="AS52" s="35"/>
      <c r="AT52" s="741"/>
      <c r="AU52" s="743"/>
      <c r="AV52" s="741"/>
    </row>
    <row r="53" spans="1:48" s="740" customFormat="1" ht="150.75" customHeight="1" x14ac:dyDescent="0.2">
      <c r="A53" s="932"/>
      <c r="B53" s="932"/>
      <c r="C53" s="944"/>
      <c r="D53" s="932"/>
      <c r="E53" s="932"/>
      <c r="F53" s="938"/>
      <c r="G53" s="932"/>
      <c r="H53" s="938"/>
      <c r="I53" s="973"/>
      <c r="J53" s="932"/>
      <c r="K53" s="932"/>
      <c r="L53" s="926"/>
      <c r="M53" s="756" t="s">
        <v>3212</v>
      </c>
      <c r="N53" s="743" t="s">
        <v>2855</v>
      </c>
      <c r="O53" s="743" t="s">
        <v>2856</v>
      </c>
      <c r="P53" s="932"/>
      <c r="Q53" s="932"/>
      <c r="R53" s="926"/>
      <c r="S53" s="929"/>
      <c r="T53" s="756" t="s">
        <v>3212</v>
      </c>
      <c r="U53" s="756" t="s">
        <v>3190</v>
      </c>
      <c r="V53" s="756" t="s">
        <v>3213</v>
      </c>
      <c r="W53" s="743" t="s">
        <v>3214</v>
      </c>
      <c r="X53" s="749">
        <v>44620</v>
      </c>
      <c r="Y53" s="749">
        <v>44926</v>
      </c>
      <c r="Z53" s="338" t="s">
        <v>3186</v>
      </c>
      <c r="AA53" s="37">
        <v>0.25</v>
      </c>
      <c r="AB53" s="752" t="s">
        <v>3215</v>
      </c>
      <c r="AC53" s="932"/>
      <c r="AD53" s="741" t="s">
        <v>3188</v>
      </c>
      <c r="AE53" s="34">
        <v>44772</v>
      </c>
      <c r="AF53" s="35">
        <v>0.25</v>
      </c>
      <c r="AG53" s="35">
        <v>0.5</v>
      </c>
      <c r="AH53" s="752" t="s">
        <v>4082</v>
      </c>
      <c r="AI53" s="932"/>
      <c r="AJ53" s="741" t="s">
        <v>4077</v>
      </c>
      <c r="AK53" s="34"/>
      <c r="AL53" s="35"/>
      <c r="AM53" s="35"/>
      <c r="AN53" s="741"/>
      <c r="AO53" s="743"/>
      <c r="AP53" s="741"/>
      <c r="AQ53" s="34"/>
      <c r="AR53" s="35"/>
      <c r="AS53" s="35"/>
      <c r="AT53" s="741"/>
      <c r="AU53" s="743"/>
      <c r="AV53" s="741"/>
    </row>
    <row r="54" spans="1:48" ht="113.25" customHeight="1" x14ac:dyDescent="0.2">
      <c r="A54" s="932"/>
      <c r="B54" s="932"/>
      <c r="C54" s="945"/>
      <c r="D54" s="933"/>
      <c r="E54" s="933"/>
      <c r="F54" s="939"/>
      <c r="G54" s="933"/>
      <c r="H54" s="939"/>
      <c r="I54" s="974"/>
      <c r="J54" s="933"/>
      <c r="K54" s="933"/>
      <c r="L54" s="927"/>
      <c r="M54" s="756" t="s">
        <v>3216</v>
      </c>
      <c r="N54" s="743" t="s">
        <v>2855</v>
      </c>
      <c r="O54" s="743" t="s">
        <v>2856</v>
      </c>
      <c r="P54" s="933"/>
      <c r="Q54" s="933"/>
      <c r="R54" s="927"/>
      <c r="S54" s="930"/>
      <c r="T54" s="756" t="s">
        <v>3216</v>
      </c>
      <c r="U54" s="756" t="s">
        <v>3217</v>
      </c>
      <c r="V54" s="756" t="s">
        <v>3218</v>
      </c>
      <c r="W54" s="743" t="s">
        <v>3219</v>
      </c>
      <c r="X54" s="749">
        <v>44620</v>
      </c>
      <c r="Y54" s="749">
        <v>44926</v>
      </c>
      <c r="Z54" s="338" t="s">
        <v>3186</v>
      </c>
      <c r="AA54" s="37"/>
      <c r="AB54" s="752" t="s">
        <v>3220</v>
      </c>
      <c r="AC54" s="933"/>
      <c r="AD54" s="741" t="s">
        <v>3188</v>
      </c>
      <c r="AE54" s="34">
        <v>44772</v>
      </c>
      <c r="AF54" s="35">
        <v>0.5</v>
      </c>
      <c r="AG54" s="35">
        <v>0.5</v>
      </c>
      <c r="AH54" s="752" t="s">
        <v>4083</v>
      </c>
      <c r="AI54" s="933"/>
      <c r="AJ54" s="741" t="s">
        <v>4077</v>
      </c>
      <c r="AK54" s="34"/>
      <c r="AL54" s="35"/>
      <c r="AM54" s="35"/>
      <c r="AN54" s="741"/>
      <c r="AO54" s="743"/>
      <c r="AP54" s="741"/>
      <c r="AQ54" s="34"/>
      <c r="AR54" s="35"/>
      <c r="AS54" s="35"/>
      <c r="AT54" s="741"/>
      <c r="AU54" s="743"/>
      <c r="AV54" s="741"/>
    </row>
    <row r="55" spans="1:48" ht="150" customHeight="1" x14ac:dyDescent="0.2">
      <c r="A55" s="932"/>
      <c r="B55" s="932"/>
      <c r="C55" s="943" t="s">
        <v>3177</v>
      </c>
      <c r="D55" s="931" t="s">
        <v>1739</v>
      </c>
      <c r="E55" s="931" t="s">
        <v>3221</v>
      </c>
      <c r="F55" s="937" t="s">
        <v>3222</v>
      </c>
      <c r="G55" s="931" t="s">
        <v>3223</v>
      </c>
      <c r="H55" s="937" t="s">
        <v>2850</v>
      </c>
      <c r="I55" s="972" t="s">
        <v>3181</v>
      </c>
      <c r="J55" s="931" t="s">
        <v>2852</v>
      </c>
      <c r="K55" s="931" t="s">
        <v>2870</v>
      </c>
      <c r="L55" s="925" t="str">
        <f>VLOOKUP(J55,'[29]2. Anexos'!$B$35:$G$41,(HLOOKUP(K55,'[29]2. Anexos'!$C$35:$G$36,2,0)),0)</f>
        <v>Moderado</v>
      </c>
      <c r="M55" s="756" t="s">
        <v>3224</v>
      </c>
      <c r="N55" s="743" t="s">
        <v>2855</v>
      </c>
      <c r="O55" s="743" t="s">
        <v>2856</v>
      </c>
      <c r="P55" s="931" t="s">
        <v>2909</v>
      </c>
      <c r="Q55" s="931" t="s">
        <v>2882</v>
      </c>
      <c r="R55" s="925" t="str">
        <f>VLOOKUP(P55,'[29]2. Anexos'!$B$35:$G$41,(HLOOKUP(Q55,'[29]2. Anexos'!$C$35:$G$36,2,0)),0)</f>
        <v>Moderado</v>
      </c>
      <c r="S55" s="928" t="s">
        <v>2872</v>
      </c>
      <c r="T55" s="756" t="s">
        <v>3224</v>
      </c>
      <c r="U55" s="756" t="s">
        <v>3190</v>
      </c>
      <c r="V55" s="756" t="s">
        <v>3213</v>
      </c>
      <c r="W55" s="743" t="s">
        <v>3214</v>
      </c>
      <c r="X55" s="749">
        <v>44620</v>
      </c>
      <c r="Y55" s="749">
        <v>44926</v>
      </c>
      <c r="Z55" s="338" t="s">
        <v>3186</v>
      </c>
      <c r="AA55" s="37">
        <v>0.25</v>
      </c>
      <c r="AB55" s="752" t="s">
        <v>3225</v>
      </c>
      <c r="AC55" s="931" t="s">
        <v>2861</v>
      </c>
      <c r="AD55" s="741" t="s">
        <v>3188</v>
      </c>
      <c r="AE55" s="34">
        <v>44772</v>
      </c>
      <c r="AF55" s="35">
        <v>0.25</v>
      </c>
      <c r="AG55" s="35">
        <v>0.5</v>
      </c>
      <c r="AH55" s="752" t="s">
        <v>4084</v>
      </c>
      <c r="AI55" s="931" t="s">
        <v>2861</v>
      </c>
      <c r="AJ55" s="741" t="s">
        <v>4077</v>
      </c>
      <c r="AK55" s="34"/>
      <c r="AL55" s="35"/>
      <c r="AM55" s="35"/>
      <c r="AN55" s="741"/>
      <c r="AO55" s="743"/>
      <c r="AP55" s="741"/>
      <c r="AQ55" s="34"/>
      <c r="AR55" s="35"/>
      <c r="AS55" s="35"/>
      <c r="AT55" s="741"/>
      <c r="AU55" s="743"/>
      <c r="AV55" s="741"/>
    </row>
    <row r="56" spans="1:48" ht="140.25" customHeight="1" x14ac:dyDescent="0.2">
      <c r="A56" s="932"/>
      <c r="B56" s="932"/>
      <c r="C56" s="944"/>
      <c r="D56" s="932"/>
      <c r="E56" s="932"/>
      <c r="F56" s="938"/>
      <c r="G56" s="932"/>
      <c r="H56" s="938"/>
      <c r="I56" s="973"/>
      <c r="J56" s="932"/>
      <c r="K56" s="932"/>
      <c r="L56" s="926"/>
      <c r="M56" s="756" t="s">
        <v>3226</v>
      </c>
      <c r="N56" s="743" t="s">
        <v>2855</v>
      </c>
      <c r="O56" s="743" t="s">
        <v>2856</v>
      </c>
      <c r="P56" s="932"/>
      <c r="Q56" s="932"/>
      <c r="R56" s="926"/>
      <c r="S56" s="929"/>
      <c r="T56" s="756" t="s">
        <v>3226</v>
      </c>
      <c r="U56" s="756" t="s">
        <v>3227</v>
      </c>
      <c r="V56" s="756" t="s">
        <v>3228</v>
      </c>
      <c r="W56" s="743" t="s">
        <v>3219</v>
      </c>
      <c r="X56" s="749">
        <v>44620</v>
      </c>
      <c r="Y56" s="749">
        <v>44926</v>
      </c>
      <c r="Z56" s="338" t="s">
        <v>3186</v>
      </c>
      <c r="AA56" s="37"/>
      <c r="AB56" s="752" t="s">
        <v>3229</v>
      </c>
      <c r="AC56" s="932"/>
      <c r="AD56" s="741" t="s">
        <v>3188</v>
      </c>
      <c r="AE56" s="34">
        <v>44772</v>
      </c>
      <c r="AF56" s="35">
        <v>0.25</v>
      </c>
      <c r="AG56" s="35">
        <v>0.5</v>
      </c>
      <c r="AH56" s="752" t="s">
        <v>4085</v>
      </c>
      <c r="AI56" s="932"/>
      <c r="AJ56" s="741" t="s">
        <v>4077</v>
      </c>
      <c r="AK56" s="34"/>
      <c r="AL56" s="35"/>
      <c r="AM56" s="35"/>
      <c r="AN56" s="741"/>
      <c r="AO56" s="743"/>
      <c r="AP56" s="741"/>
      <c r="AQ56" s="34"/>
      <c r="AR56" s="35"/>
      <c r="AS56" s="35"/>
      <c r="AT56" s="741"/>
      <c r="AU56" s="743"/>
      <c r="AV56" s="741"/>
    </row>
    <row r="57" spans="1:48" ht="130.5" customHeight="1" x14ac:dyDescent="0.2">
      <c r="A57" s="932"/>
      <c r="B57" s="932"/>
      <c r="C57" s="945"/>
      <c r="D57" s="933"/>
      <c r="E57" s="933"/>
      <c r="F57" s="939"/>
      <c r="G57" s="933"/>
      <c r="H57" s="939"/>
      <c r="I57" s="974"/>
      <c r="J57" s="933"/>
      <c r="K57" s="933"/>
      <c r="L57" s="927"/>
      <c r="M57" s="756" t="s">
        <v>3230</v>
      </c>
      <c r="N57" s="743" t="s">
        <v>2855</v>
      </c>
      <c r="O57" s="743" t="s">
        <v>2856</v>
      </c>
      <c r="P57" s="933"/>
      <c r="Q57" s="933"/>
      <c r="R57" s="927"/>
      <c r="S57" s="930"/>
      <c r="T57" s="756" t="s">
        <v>3230</v>
      </c>
      <c r="U57" s="756" t="s">
        <v>3183</v>
      </c>
      <c r="V57" s="756" t="s">
        <v>3231</v>
      </c>
      <c r="W57" s="743" t="s">
        <v>3185</v>
      </c>
      <c r="X57" s="749">
        <v>44620</v>
      </c>
      <c r="Y57" s="749">
        <v>44926</v>
      </c>
      <c r="Z57" s="338" t="s">
        <v>3186</v>
      </c>
      <c r="AA57" s="37">
        <v>0.28199999999999997</v>
      </c>
      <c r="AB57" s="752" t="s">
        <v>3232</v>
      </c>
      <c r="AC57" s="933"/>
      <c r="AD57" s="741" t="s">
        <v>3188</v>
      </c>
      <c r="AE57" s="34">
        <v>44772</v>
      </c>
      <c r="AF57" s="35">
        <v>0.66</v>
      </c>
      <c r="AG57" s="35">
        <v>0.94</v>
      </c>
      <c r="AH57" s="752" t="s">
        <v>4086</v>
      </c>
      <c r="AI57" s="933"/>
      <c r="AJ57" s="741" t="s">
        <v>4077</v>
      </c>
      <c r="AK57" s="34"/>
      <c r="AL57" s="35"/>
      <c r="AM57" s="35"/>
      <c r="AN57" s="741"/>
      <c r="AO57" s="743"/>
      <c r="AP57" s="741"/>
      <c r="AQ57" s="34"/>
      <c r="AR57" s="35"/>
      <c r="AS57" s="35"/>
      <c r="AT57" s="741"/>
      <c r="AU57" s="743"/>
      <c r="AV57" s="741"/>
    </row>
    <row r="58" spans="1:48" ht="137.25" customHeight="1" x14ac:dyDescent="0.2">
      <c r="A58" s="932"/>
      <c r="B58" s="932"/>
      <c r="C58" s="943" t="s">
        <v>3177</v>
      </c>
      <c r="D58" s="931" t="s">
        <v>1739</v>
      </c>
      <c r="E58" s="931" t="s">
        <v>3233</v>
      </c>
      <c r="F58" s="937" t="s">
        <v>3234</v>
      </c>
      <c r="G58" s="931" t="s">
        <v>3235</v>
      </c>
      <c r="H58" s="937" t="s">
        <v>2850</v>
      </c>
      <c r="I58" s="972" t="s">
        <v>3181</v>
      </c>
      <c r="J58" s="931" t="s">
        <v>2869</v>
      </c>
      <c r="K58" s="931" t="s">
        <v>2882</v>
      </c>
      <c r="L58" s="925" t="str">
        <f>VLOOKUP(J58,'[29]2. Anexos'!$B$35:$G$41,(HLOOKUP(K58,'[29]2. Anexos'!$C$35:$G$36,2,0)),0)</f>
        <v>Moderado</v>
      </c>
      <c r="M58" s="756" t="s">
        <v>3236</v>
      </c>
      <c r="N58" s="743" t="s">
        <v>2855</v>
      </c>
      <c r="O58" s="743" t="s">
        <v>2856</v>
      </c>
      <c r="P58" s="931" t="s">
        <v>2852</v>
      </c>
      <c r="Q58" s="931" t="s">
        <v>2882</v>
      </c>
      <c r="R58" s="925" t="str">
        <f>VLOOKUP(P58,'[29]2. Anexos'!$B$35:$G$41,(HLOOKUP(Q58,'[29]2. Anexos'!$C$35:$G$36,2,0)),0)</f>
        <v>Moderado</v>
      </c>
      <c r="S58" s="928" t="s">
        <v>2872</v>
      </c>
      <c r="T58" s="756" t="s">
        <v>3237</v>
      </c>
      <c r="U58" s="756" t="s">
        <v>3190</v>
      </c>
      <c r="V58" s="756" t="s">
        <v>3213</v>
      </c>
      <c r="W58" s="743" t="s">
        <v>3214</v>
      </c>
      <c r="X58" s="749">
        <v>44620</v>
      </c>
      <c r="Y58" s="749">
        <v>44926</v>
      </c>
      <c r="Z58" s="338" t="s">
        <v>3186</v>
      </c>
      <c r="AA58" s="37">
        <v>0.25</v>
      </c>
      <c r="AB58" s="752" t="s">
        <v>3238</v>
      </c>
      <c r="AC58" s="931" t="s">
        <v>2861</v>
      </c>
      <c r="AD58" s="741" t="s">
        <v>3188</v>
      </c>
      <c r="AE58" s="34">
        <v>44772</v>
      </c>
      <c r="AF58" s="35">
        <v>0.25</v>
      </c>
      <c r="AG58" s="35">
        <v>0.5</v>
      </c>
      <c r="AH58" s="752" t="s">
        <v>4087</v>
      </c>
      <c r="AI58" s="931" t="s">
        <v>2861</v>
      </c>
      <c r="AJ58" s="741" t="s">
        <v>4077</v>
      </c>
      <c r="AK58" s="34"/>
      <c r="AL58" s="35"/>
      <c r="AM58" s="35"/>
      <c r="AN58" s="741"/>
      <c r="AO58" s="743"/>
      <c r="AP58" s="741"/>
      <c r="AQ58" s="34"/>
      <c r="AR58" s="35"/>
      <c r="AS58" s="35"/>
      <c r="AT58" s="741"/>
      <c r="AU58" s="743"/>
      <c r="AV58" s="741"/>
    </row>
    <row r="59" spans="1:48" ht="113.25" customHeight="1" x14ac:dyDescent="0.2">
      <c r="A59" s="932"/>
      <c r="B59" s="932"/>
      <c r="C59" s="945"/>
      <c r="D59" s="933"/>
      <c r="E59" s="933"/>
      <c r="F59" s="939"/>
      <c r="G59" s="933"/>
      <c r="H59" s="939"/>
      <c r="I59" s="974"/>
      <c r="J59" s="933"/>
      <c r="K59" s="933"/>
      <c r="L59" s="927"/>
      <c r="M59" s="756" t="s">
        <v>3239</v>
      </c>
      <c r="N59" s="743" t="s">
        <v>2855</v>
      </c>
      <c r="O59" s="743" t="s">
        <v>2856</v>
      </c>
      <c r="P59" s="933"/>
      <c r="Q59" s="933"/>
      <c r="R59" s="927"/>
      <c r="S59" s="930"/>
      <c r="T59" s="756" t="s">
        <v>3239</v>
      </c>
      <c r="U59" s="756" t="s">
        <v>3240</v>
      </c>
      <c r="V59" s="756" t="s">
        <v>3241</v>
      </c>
      <c r="W59" s="743" t="s">
        <v>3219</v>
      </c>
      <c r="X59" s="749">
        <v>44620</v>
      </c>
      <c r="Y59" s="749">
        <v>44926</v>
      </c>
      <c r="Z59" s="338" t="s">
        <v>3186</v>
      </c>
      <c r="AA59" s="37"/>
      <c r="AB59" s="752" t="s">
        <v>3242</v>
      </c>
      <c r="AC59" s="933"/>
      <c r="AD59" s="741" t="s">
        <v>3188</v>
      </c>
      <c r="AE59" s="34">
        <v>44772</v>
      </c>
      <c r="AF59" s="35">
        <v>0.5</v>
      </c>
      <c r="AG59" s="35">
        <v>0.5</v>
      </c>
      <c r="AH59" s="752" t="s">
        <v>4088</v>
      </c>
      <c r="AI59" s="933"/>
      <c r="AJ59" s="741" t="s">
        <v>4077</v>
      </c>
      <c r="AK59" s="34"/>
      <c r="AL59" s="35"/>
      <c r="AM59" s="35"/>
      <c r="AN59" s="741"/>
      <c r="AO59" s="743"/>
      <c r="AP59" s="741"/>
      <c r="AQ59" s="34"/>
      <c r="AR59" s="35"/>
      <c r="AS59" s="35"/>
      <c r="AT59" s="741"/>
      <c r="AU59" s="743"/>
      <c r="AV59" s="741"/>
    </row>
    <row r="60" spans="1:48" ht="139.5" customHeight="1" x14ac:dyDescent="0.2">
      <c r="A60" s="932"/>
      <c r="B60" s="932"/>
      <c r="C60" s="943" t="s">
        <v>3177</v>
      </c>
      <c r="D60" s="931" t="s">
        <v>1739</v>
      </c>
      <c r="E60" s="931" t="s">
        <v>3243</v>
      </c>
      <c r="F60" s="937" t="s">
        <v>3244</v>
      </c>
      <c r="G60" s="931" t="s">
        <v>3245</v>
      </c>
      <c r="H60" s="937" t="s">
        <v>2850</v>
      </c>
      <c r="I60" s="972" t="s">
        <v>3181</v>
      </c>
      <c r="J60" s="931" t="s">
        <v>2869</v>
      </c>
      <c r="K60" s="931" t="s">
        <v>3197</v>
      </c>
      <c r="L60" s="925" t="str">
        <f>VLOOKUP(J60,'[29]2. Anexos'!$B$35:$G$41,(HLOOKUP(K60,'[29]2. Anexos'!$C$35:$G$36,2,0)),0)</f>
        <v>Moderado</v>
      </c>
      <c r="M60" s="756" t="s">
        <v>3246</v>
      </c>
      <c r="N60" s="743" t="s">
        <v>2855</v>
      </c>
      <c r="O60" s="743" t="s">
        <v>2856</v>
      </c>
      <c r="P60" s="931" t="s">
        <v>2852</v>
      </c>
      <c r="Q60" s="931" t="s">
        <v>3197</v>
      </c>
      <c r="R60" s="925" t="str">
        <f>VLOOKUP(P60,'[29]2. Anexos'!$B$35:$G$41,(HLOOKUP(Q60,'[29]2. Anexos'!$C$35:$G$36,2,0)),0)</f>
        <v>Bajo</v>
      </c>
      <c r="S60" s="928" t="s">
        <v>2872</v>
      </c>
      <c r="T60" s="756" t="s">
        <v>3246</v>
      </c>
      <c r="U60" s="756" t="s">
        <v>3183</v>
      </c>
      <c r="V60" s="756" t="s">
        <v>3247</v>
      </c>
      <c r="W60" s="743" t="s">
        <v>3185</v>
      </c>
      <c r="X60" s="749">
        <v>44620</v>
      </c>
      <c r="Y60" s="749">
        <v>44926</v>
      </c>
      <c r="Z60" s="338" t="s">
        <v>3186</v>
      </c>
      <c r="AA60" s="37">
        <v>0.25</v>
      </c>
      <c r="AB60" s="731" t="s">
        <v>3248</v>
      </c>
      <c r="AC60" s="931" t="s">
        <v>2861</v>
      </c>
      <c r="AD60" s="741" t="s">
        <v>3188</v>
      </c>
      <c r="AE60" s="34">
        <v>44772</v>
      </c>
      <c r="AF60" s="35">
        <v>0.53</v>
      </c>
      <c r="AG60" s="35">
        <v>0.78</v>
      </c>
      <c r="AH60" s="752" t="s">
        <v>4089</v>
      </c>
      <c r="AI60" s="931" t="s">
        <v>2861</v>
      </c>
      <c r="AJ60" s="741" t="s">
        <v>4077</v>
      </c>
      <c r="AK60" s="34"/>
      <c r="AL60" s="35"/>
      <c r="AM60" s="35"/>
      <c r="AN60" s="741"/>
      <c r="AO60" s="743"/>
      <c r="AP60" s="741"/>
      <c r="AQ60" s="34"/>
      <c r="AR60" s="35"/>
      <c r="AS60" s="35"/>
      <c r="AT60" s="741"/>
      <c r="AU60" s="743"/>
      <c r="AV60" s="741"/>
    </row>
    <row r="61" spans="1:48" ht="114" customHeight="1" x14ac:dyDescent="0.2">
      <c r="A61" s="932"/>
      <c r="B61" s="932"/>
      <c r="C61" s="944"/>
      <c r="D61" s="932"/>
      <c r="E61" s="932"/>
      <c r="F61" s="938"/>
      <c r="G61" s="932"/>
      <c r="H61" s="938"/>
      <c r="I61" s="973"/>
      <c r="J61" s="932"/>
      <c r="K61" s="932"/>
      <c r="L61" s="926"/>
      <c r="M61" s="766" t="s">
        <v>3249</v>
      </c>
      <c r="N61" s="743" t="s">
        <v>2855</v>
      </c>
      <c r="O61" s="743" t="s">
        <v>2856</v>
      </c>
      <c r="P61" s="932"/>
      <c r="Q61" s="932"/>
      <c r="R61" s="926"/>
      <c r="S61" s="929"/>
      <c r="T61" s="766" t="s">
        <v>3249</v>
      </c>
      <c r="U61" s="766" t="s">
        <v>3250</v>
      </c>
      <c r="V61" s="766" t="s">
        <v>3251</v>
      </c>
      <c r="W61" s="736" t="s">
        <v>3252</v>
      </c>
      <c r="X61" s="749">
        <v>44620</v>
      </c>
      <c r="Y61" s="749">
        <v>44926</v>
      </c>
      <c r="Z61" s="338" t="s">
        <v>3186</v>
      </c>
      <c r="AA61" s="37"/>
      <c r="AB61" s="731" t="s">
        <v>3253</v>
      </c>
      <c r="AC61" s="932"/>
      <c r="AD61" s="741" t="s">
        <v>3188</v>
      </c>
      <c r="AE61" s="34">
        <v>44772</v>
      </c>
      <c r="AF61" s="35">
        <v>0.43</v>
      </c>
      <c r="AG61" s="35">
        <v>0.43</v>
      </c>
      <c r="AH61" s="731" t="s">
        <v>4090</v>
      </c>
      <c r="AI61" s="932"/>
      <c r="AJ61" s="741" t="s">
        <v>4077</v>
      </c>
      <c r="AK61" s="34"/>
      <c r="AL61" s="35"/>
      <c r="AM61" s="35"/>
      <c r="AN61" s="741"/>
      <c r="AO61" s="743"/>
      <c r="AP61" s="741"/>
      <c r="AQ61" s="34"/>
      <c r="AR61" s="35"/>
      <c r="AS61" s="35"/>
      <c r="AT61" s="741"/>
      <c r="AU61" s="743"/>
      <c r="AV61" s="741"/>
    </row>
    <row r="62" spans="1:48" ht="140.25" customHeight="1" x14ac:dyDescent="0.2">
      <c r="A62" s="933"/>
      <c r="B62" s="933"/>
      <c r="C62" s="945"/>
      <c r="D62" s="933"/>
      <c r="E62" s="933"/>
      <c r="F62" s="939"/>
      <c r="G62" s="933"/>
      <c r="H62" s="939"/>
      <c r="I62" s="974"/>
      <c r="J62" s="933"/>
      <c r="K62" s="933"/>
      <c r="L62" s="927"/>
      <c r="M62" s="756" t="s">
        <v>3254</v>
      </c>
      <c r="N62" s="743" t="s">
        <v>2855</v>
      </c>
      <c r="O62" s="743" t="s">
        <v>2856</v>
      </c>
      <c r="P62" s="933"/>
      <c r="Q62" s="933"/>
      <c r="R62" s="927"/>
      <c r="S62" s="930"/>
      <c r="T62" s="756" t="s">
        <v>3254</v>
      </c>
      <c r="U62" s="756" t="s">
        <v>3190</v>
      </c>
      <c r="V62" s="756" t="s">
        <v>3213</v>
      </c>
      <c r="W62" s="743" t="s">
        <v>3255</v>
      </c>
      <c r="X62" s="749">
        <v>44620</v>
      </c>
      <c r="Y62" s="749">
        <v>44926</v>
      </c>
      <c r="Z62" s="338" t="s">
        <v>3186</v>
      </c>
      <c r="AA62" s="37">
        <v>0.25</v>
      </c>
      <c r="AB62" s="752" t="s">
        <v>3256</v>
      </c>
      <c r="AC62" s="933"/>
      <c r="AD62" s="741" t="s">
        <v>3188</v>
      </c>
      <c r="AE62" s="34">
        <v>44772</v>
      </c>
      <c r="AF62" s="35">
        <v>0.25</v>
      </c>
      <c r="AG62" s="35">
        <v>0.5</v>
      </c>
      <c r="AH62" s="752" t="s">
        <v>4091</v>
      </c>
      <c r="AI62" s="933"/>
      <c r="AJ62" s="741" t="s">
        <v>4077</v>
      </c>
      <c r="AK62" s="34"/>
      <c r="AL62" s="35"/>
      <c r="AM62" s="35"/>
      <c r="AN62" s="741"/>
      <c r="AO62" s="743"/>
      <c r="AP62" s="741"/>
      <c r="AQ62" s="34"/>
      <c r="AR62" s="35"/>
      <c r="AS62" s="35"/>
      <c r="AT62" s="741"/>
      <c r="AU62" s="743"/>
      <c r="AV62" s="741"/>
    </row>
    <row r="63" spans="1:48" s="740" customFormat="1" ht="191.25" x14ac:dyDescent="0.2">
      <c r="A63" s="943" t="s">
        <v>1238</v>
      </c>
      <c r="B63" s="943" t="s">
        <v>3257</v>
      </c>
      <c r="C63" s="943" t="s">
        <v>3258</v>
      </c>
      <c r="D63" s="931" t="s">
        <v>2962</v>
      </c>
      <c r="E63" s="949" t="s">
        <v>3259</v>
      </c>
      <c r="F63" s="752" t="s">
        <v>3260</v>
      </c>
      <c r="G63" s="969" t="s">
        <v>3261</v>
      </c>
      <c r="H63" s="957" t="s">
        <v>2867</v>
      </c>
      <c r="I63" s="965" t="s">
        <v>2868</v>
      </c>
      <c r="J63" s="931" t="s">
        <v>2869</v>
      </c>
      <c r="K63" s="931" t="s">
        <v>2882</v>
      </c>
      <c r="L63" s="925" t="str">
        <f>VLOOKUP(J63,'[30]2. Anexos'!$B$35:$G$41,(HLOOKUP(K63,'[30]2. Anexos'!$C$35:$G$36,2,0)),0)</f>
        <v>Moderado</v>
      </c>
      <c r="M63" s="786" t="s">
        <v>3262</v>
      </c>
      <c r="N63" s="743" t="s">
        <v>2855</v>
      </c>
      <c r="O63" s="743" t="s">
        <v>2856</v>
      </c>
      <c r="P63" s="957" t="s">
        <v>2909</v>
      </c>
      <c r="Q63" s="957" t="s">
        <v>2882</v>
      </c>
      <c r="R63" s="925" t="str">
        <f>VLOOKUP(P63,'[30]2. Anexos'!$B$35:$G$41,(HLOOKUP(Q63,'[30]2. Anexos'!$C$35:$G$36,2,0)),0)</f>
        <v>Moderado</v>
      </c>
      <c r="S63" s="928" t="s">
        <v>2872</v>
      </c>
      <c r="T63" s="786" t="s">
        <v>3262</v>
      </c>
      <c r="U63" s="786" t="s">
        <v>3263</v>
      </c>
      <c r="V63" s="786" t="s">
        <v>3264</v>
      </c>
      <c r="W63" s="787">
        <v>0.3</v>
      </c>
      <c r="X63" s="749">
        <v>44620</v>
      </c>
      <c r="Y63" s="788">
        <v>44926</v>
      </c>
      <c r="Z63" s="34">
        <v>44658</v>
      </c>
      <c r="AA63" s="35">
        <v>0</v>
      </c>
      <c r="AB63" s="789" t="s">
        <v>3265</v>
      </c>
      <c r="AC63" s="940" t="s">
        <v>2861</v>
      </c>
      <c r="AD63" s="741" t="s">
        <v>2991</v>
      </c>
      <c r="AE63" s="790">
        <v>44750</v>
      </c>
      <c r="AF63" s="791">
        <v>0</v>
      </c>
      <c r="AG63" s="791">
        <v>0</v>
      </c>
      <c r="AH63" s="753" t="s">
        <v>4092</v>
      </c>
      <c r="AI63" s="960" t="s">
        <v>2861</v>
      </c>
      <c r="AJ63" s="753" t="s">
        <v>4093</v>
      </c>
      <c r="AK63" s="34"/>
      <c r="AL63" s="35"/>
      <c r="AM63" s="35"/>
      <c r="AN63" s="741"/>
      <c r="AO63" s="743"/>
      <c r="AP63" s="741"/>
      <c r="AQ63" s="34"/>
      <c r="AR63" s="35"/>
      <c r="AS63" s="35"/>
      <c r="AT63" s="741"/>
      <c r="AU63" s="743"/>
      <c r="AV63" s="741"/>
    </row>
    <row r="64" spans="1:48" s="740" customFormat="1" ht="191.25" x14ac:dyDescent="0.2">
      <c r="A64" s="944"/>
      <c r="B64" s="944"/>
      <c r="C64" s="944"/>
      <c r="D64" s="932"/>
      <c r="E64" s="968"/>
      <c r="F64" s="752" t="s">
        <v>3266</v>
      </c>
      <c r="G64" s="970"/>
      <c r="H64" s="958"/>
      <c r="I64" s="966"/>
      <c r="J64" s="932"/>
      <c r="K64" s="932"/>
      <c r="L64" s="926"/>
      <c r="M64" s="786" t="s">
        <v>3267</v>
      </c>
      <c r="N64" s="743" t="s">
        <v>2855</v>
      </c>
      <c r="O64" s="743" t="s">
        <v>2856</v>
      </c>
      <c r="P64" s="958"/>
      <c r="Q64" s="958"/>
      <c r="R64" s="926"/>
      <c r="S64" s="929"/>
      <c r="T64" s="786" t="s">
        <v>3267</v>
      </c>
      <c r="U64" s="786" t="s">
        <v>3268</v>
      </c>
      <c r="V64" s="786" t="s">
        <v>3269</v>
      </c>
      <c r="W64" s="792">
        <v>1</v>
      </c>
      <c r="X64" s="749">
        <v>44620</v>
      </c>
      <c r="Y64" s="788">
        <v>44926</v>
      </c>
      <c r="Z64" s="34">
        <v>44658</v>
      </c>
      <c r="AA64" s="35">
        <v>0.5</v>
      </c>
      <c r="AB64" s="793" t="s">
        <v>3270</v>
      </c>
      <c r="AC64" s="941"/>
      <c r="AD64" s="741" t="s">
        <v>3271</v>
      </c>
      <c r="AE64" s="790">
        <v>44750</v>
      </c>
      <c r="AF64" s="791">
        <v>0</v>
      </c>
      <c r="AG64" s="791">
        <v>0.5</v>
      </c>
      <c r="AH64" s="753" t="s">
        <v>4094</v>
      </c>
      <c r="AI64" s="961"/>
      <c r="AJ64" s="753" t="s">
        <v>4093</v>
      </c>
      <c r="AK64" s="34"/>
      <c r="AL64" s="35"/>
      <c r="AM64" s="35"/>
      <c r="AN64" s="741"/>
      <c r="AO64" s="743"/>
      <c r="AP64" s="741"/>
      <c r="AQ64" s="34"/>
      <c r="AR64" s="35"/>
      <c r="AS64" s="35"/>
      <c r="AT64" s="741"/>
      <c r="AU64" s="743"/>
      <c r="AV64" s="741"/>
    </row>
    <row r="65" spans="1:48" s="740" customFormat="1" ht="182.25" customHeight="1" x14ac:dyDescent="0.2">
      <c r="A65" s="944"/>
      <c r="B65" s="944"/>
      <c r="C65" s="944"/>
      <c r="D65" s="932"/>
      <c r="E65" s="968"/>
      <c r="F65" s="752" t="s">
        <v>3272</v>
      </c>
      <c r="G65" s="970"/>
      <c r="H65" s="958"/>
      <c r="I65" s="966"/>
      <c r="J65" s="932"/>
      <c r="K65" s="932"/>
      <c r="L65" s="926"/>
      <c r="M65" s="794" t="s">
        <v>3273</v>
      </c>
      <c r="N65" s="743" t="s">
        <v>2855</v>
      </c>
      <c r="O65" s="743" t="s">
        <v>2856</v>
      </c>
      <c r="P65" s="958"/>
      <c r="Q65" s="958"/>
      <c r="R65" s="926"/>
      <c r="S65" s="929"/>
      <c r="T65" s="794" t="s">
        <v>3273</v>
      </c>
      <c r="U65" s="794" t="s">
        <v>3274</v>
      </c>
      <c r="V65" s="794" t="s">
        <v>3275</v>
      </c>
      <c r="W65" s="795">
        <v>1</v>
      </c>
      <c r="X65" s="749">
        <v>44620</v>
      </c>
      <c r="Y65" s="796">
        <v>44926</v>
      </c>
      <c r="Z65" s="34">
        <v>44658</v>
      </c>
      <c r="AA65" s="35">
        <v>0.25</v>
      </c>
      <c r="AB65" s="793" t="s">
        <v>3276</v>
      </c>
      <c r="AC65" s="941"/>
      <c r="AD65" s="741" t="s">
        <v>2991</v>
      </c>
      <c r="AE65" s="790">
        <v>44750</v>
      </c>
      <c r="AF65" s="791">
        <v>0.25</v>
      </c>
      <c r="AG65" s="791">
        <v>0.5</v>
      </c>
      <c r="AH65" s="753" t="s">
        <v>4095</v>
      </c>
      <c r="AI65" s="961"/>
      <c r="AJ65" s="753" t="s">
        <v>4096</v>
      </c>
      <c r="AK65" s="34"/>
      <c r="AL65" s="35"/>
      <c r="AM65" s="35"/>
      <c r="AN65" s="741"/>
      <c r="AO65" s="743"/>
      <c r="AP65" s="741"/>
      <c r="AQ65" s="34"/>
      <c r="AR65" s="35"/>
      <c r="AS65" s="35"/>
      <c r="AT65" s="741"/>
      <c r="AU65" s="743"/>
      <c r="AV65" s="741"/>
    </row>
    <row r="66" spans="1:48" s="740" customFormat="1" ht="191.25" x14ac:dyDescent="0.2">
      <c r="A66" s="944"/>
      <c r="B66" s="944"/>
      <c r="C66" s="944"/>
      <c r="D66" s="932"/>
      <c r="E66" s="968"/>
      <c r="F66" s="752" t="s">
        <v>3277</v>
      </c>
      <c r="G66" s="970"/>
      <c r="H66" s="958"/>
      <c r="I66" s="966"/>
      <c r="J66" s="932"/>
      <c r="K66" s="932"/>
      <c r="L66" s="926"/>
      <c r="M66" s="773" t="s">
        <v>3278</v>
      </c>
      <c r="N66" s="743" t="s">
        <v>2855</v>
      </c>
      <c r="O66" s="743" t="s">
        <v>2856</v>
      </c>
      <c r="P66" s="958"/>
      <c r="Q66" s="958"/>
      <c r="R66" s="926"/>
      <c r="S66" s="929"/>
      <c r="T66" s="773" t="s">
        <v>3278</v>
      </c>
      <c r="U66" s="773" t="s">
        <v>3263</v>
      </c>
      <c r="V66" s="776" t="s">
        <v>3279</v>
      </c>
      <c r="W66" s="797">
        <v>1</v>
      </c>
      <c r="X66" s="749">
        <v>44620</v>
      </c>
      <c r="Y66" s="772">
        <v>44926</v>
      </c>
      <c r="Z66" s="34">
        <v>44658</v>
      </c>
      <c r="AA66" s="35">
        <v>0.5</v>
      </c>
      <c r="AB66" s="793" t="s">
        <v>3280</v>
      </c>
      <c r="AC66" s="941"/>
      <c r="AD66" s="741" t="s">
        <v>2991</v>
      </c>
      <c r="AE66" s="790">
        <v>44750</v>
      </c>
      <c r="AF66" s="791">
        <v>0</v>
      </c>
      <c r="AG66" s="791">
        <v>0.5</v>
      </c>
      <c r="AH66" s="753" t="s">
        <v>4097</v>
      </c>
      <c r="AI66" s="961"/>
      <c r="AJ66" s="753" t="s">
        <v>4093</v>
      </c>
      <c r="AK66" s="34"/>
      <c r="AL66" s="35"/>
      <c r="AM66" s="35"/>
      <c r="AN66" s="741"/>
      <c r="AO66" s="743"/>
      <c r="AP66" s="741"/>
      <c r="AQ66" s="34"/>
      <c r="AR66" s="35"/>
      <c r="AS66" s="35"/>
      <c r="AT66" s="741"/>
      <c r="AU66" s="743"/>
      <c r="AV66" s="741"/>
    </row>
    <row r="67" spans="1:48" s="740" customFormat="1" ht="153" x14ac:dyDescent="0.2">
      <c r="A67" s="945"/>
      <c r="B67" s="945"/>
      <c r="C67" s="945"/>
      <c r="D67" s="933"/>
      <c r="E67" s="950"/>
      <c r="F67" s="752" t="s">
        <v>3281</v>
      </c>
      <c r="G67" s="971"/>
      <c r="H67" s="959"/>
      <c r="I67" s="967"/>
      <c r="J67" s="933"/>
      <c r="K67" s="933"/>
      <c r="L67" s="927"/>
      <c r="M67" s="794" t="s">
        <v>3282</v>
      </c>
      <c r="N67" s="743" t="s">
        <v>2855</v>
      </c>
      <c r="O67" s="743" t="s">
        <v>2856</v>
      </c>
      <c r="P67" s="959"/>
      <c r="Q67" s="959"/>
      <c r="R67" s="927"/>
      <c r="S67" s="930"/>
      <c r="T67" s="794" t="s">
        <v>3282</v>
      </c>
      <c r="U67" s="794" t="s">
        <v>3263</v>
      </c>
      <c r="V67" s="794" t="s">
        <v>3283</v>
      </c>
      <c r="W67" s="795">
        <v>1</v>
      </c>
      <c r="X67" s="749">
        <v>44620</v>
      </c>
      <c r="Y67" s="796">
        <v>44926</v>
      </c>
      <c r="Z67" s="34">
        <v>44658</v>
      </c>
      <c r="AA67" s="35">
        <v>0.5</v>
      </c>
      <c r="AB67" s="798" t="s">
        <v>3284</v>
      </c>
      <c r="AC67" s="942"/>
      <c r="AD67" s="741" t="s">
        <v>3285</v>
      </c>
      <c r="AE67" s="790">
        <v>44750</v>
      </c>
      <c r="AF67" s="791">
        <v>0.25</v>
      </c>
      <c r="AG67" s="791">
        <v>0.75</v>
      </c>
      <c r="AH67" s="753" t="s">
        <v>4098</v>
      </c>
      <c r="AI67" s="962"/>
      <c r="AJ67" s="753" t="s">
        <v>4093</v>
      </c>
      <c r="AK67" s="34"/>
      <c r="AL67" s="35"/>
      <c r="AM67" s="35"/>
      <c r="AN67" s="741"/>
      <c r="AO67" s="743"/>
      <c r="AP67" s="741"/>
      <c r="AQ67" s="34"/>
      <c r="AR67" s="35"/>
      <c r="AS67" s="35"/>
      <c r="AT67" s="741"/>
      <c r="AU67" s="743"/>
      <c r="AV67" s="741"/>
    </row>
    <row r="68" spans="1:48" s="740" customFormat="1" ht="190.5" customHeight="1" x14ac:dyDescent="0.2">
      <c r="A68" s="943" t="s">
        <v>3286</v>
      </c>
      <c r="B68" s="943" t="s">
        <v>3287</v>
      </c>
      <c r="C68" s="963" t="s">
        <v>3288</v>
      </c>
      <c r="D68" s="931" t="s">
        <v>2894</v>
      </c>
      <c r="E68" s="964" t="s">
        <v>3289</v>
      </c>
      <c r="F68" s="799" t="s">
        <v>3290</v>
      </c>
      <c r="G68" s="955" t="s">
        <v>3291</v>
      </c>
      <c r="H68" s="953" t="s">
        <v>2850</v>
      </c>
      <c r="I68" s="956" t="s">
        <v>2868</v>
      </c>
      <c r="J68" s="953" t="s">
        <v>2852</v>
      </c>
      <c r="K68" s="953" t="s">
        <v>2870</v>
      </c>
      <c r="L68" s="954" t="s">
        <v>3292</v>
      </c>
      <c r="M68" s="799" t="s">
        <v>3293</v>
      </c>
      <c r="N68" s="736" t="s">
        <v>2855</v>
      </c>
      <c r="O68" s="736" t="s">
        <v>2856</v>
      </c>
      <c r="P68" s="953" t="s">
        <v>2852</v>
      </c>
      <c r="Q68" s="953" t="s">
        <v>2870</v>
      </c>
      <c r="R68" s="954" t="s">
        <v>3292</v>
      </c>
      <c r="S68" s="928" t="s">
        <v>2872</v>
      </c>
      <c r="T68" s="799" t="s">
        <v>3293</v>
      </c>
      <c r="U68" s="341" t="s">
        <v>3294</v>
      </c>
      <c r="V68" s="800" t="s">
        <v>3295</v>
      </c>
      <c r="W68" s="768">
        <v>1</v>
      </c>
      <c r="X68" s="739">
        <v>44620</v>
      </c>
      <c r="Y68" s="739">
        <v>44926</v>
      </c>
      <c r="Z68" s="48">
        <v>44671</v>
      </c>
      <c r="AA68" s="339">
        <v>1</v>
      </c>
      <c r="AB68" s="47" t="s">
        <v>3296</v>
      </c>
      <c r="AC68" s="931" t="s">
        <v>2861</v>
      </c>
      <c r="AD68" s="730" t="s">
        <v>3297</v>
      </c>
      <c r="AE68" s="48">
        <v>44760</v>
      </c>
      <c r="AF68" s="339">
        <v>1</v>
      </c>
      <c r="AG68" s="339">
        <v>1</v>
      </c>
      <c r="AH68" s="342" t="s">
        <v>4099</v>
      </c>
      <c r="AI68" s="931" t="s">
        <v>2861</v>
      </c>
      <c r="AJ68" s="801" t="s">
        <v>4100</v>
      </c>
      <c r="AK68" s="48"/>
      <c r="AL68" s="339"/>
      <c r="AM68" s="339"/>
      <c r="AN68" s="730"/>
      <c r="AO68" s="736"/>
      <c r="AP68" s="730"/>
      <c r="AQ68" s="48"/>
      <c r="AR68" s="339"/>
      <c r="AS68" s="339"/>
      <c r="AT68" s="730"/>
      <c r="AU68" s="736"/>
      <c r="AV68" s="730"/>
    </row>
    <row r="69" spans="1:48" s="740" customFormat="1" ht="173.25" customHeight="1" x14ac:dyDescent="0.2">
      <c r="A69" s="944"/>
      <c r="B69" s="944"/>
      <c r="C69" s="963"/>
      <c r="D69" s="932"/>
      <c r="E69" s="964"/>
      <c r="F69" s="799" t="s">
        <v>3298</v>
      </c>
      <c r="G69" s="955"/>
      <c r="H69" s="953"/>
      <c r="I69" s="956"/>
      <c r="J69" s="953"/>
      <c r="K69" s="953"/>
      <c r="L69" s="954"/>
      <c r="M69" s="799" t="s">
        <v>3299</v>
      </c>
      <c r="N69" s="736" t="s">
        <v>2855</v>
      </c>
      <c r="O69" s="736" t="s">
        <v>2856</v>
      </c>
      <c r="P69" s="953"/>
      <c r="Q69" s="953"/>
      <c r="R69" s="954"/>
      <c r="S69" s="929"/>
      <c r="T69" s="799" t="s">
        <v>3299</v>
      </c>
      <c r="U69" s="341" t="s">
        <v>3300</v>
      </c>
      <c r="V69" s="799" t="s">
        <v>3301</v>
      </c>
      <c r="W69" s="768">
        <v>1</v>
      </c>
      <c r="X69" s="739">
        <v>44620</v>
      </c>
      <c r="Y69" s="739">
        <v>44926</v>
      </c>
      <c r="Z69" s="48">
        <v>44671</v>
      </c>
      <c r="AA69" s="339">
        <v>1</v>
      </c>
      <c r="AB69" s="342" t="s">
        <v>3302</v>
      </c>
      <c r="AC69" s="932"/>
      <c r="AD69" s="730" t="s">
        <v>3297</v>
      </c>
      <c r="AE69" s="48">
        <v>44760</v>
      </c>
      <c r="AF69" s="339">
        <v>1</v>
      </c>
      <c r="AG69" s="339">
        <v>1</v>
      </c>
      <c r="AH69" s="802" t="s">
        <v>4101</v>
      </c>
      <c r="AI69" s="932"/>
      <c r="AJ69" s="730" t="s">
        <v>4102</v>
      </c>
      <c r="AK69" s="48"/>
      <c r="AL69" s="339"/>
      <c r="AM69" s="339"/>
      <c r="AN69" s="730"/>
      <c r="AO69" s="736"/>
      <c r="AP69" s="730"/>
      <c r="AQ69" s="48"/>
      <c r="AR69" s="339"/>
      <c r="AS69" s="339"/>
      <c r="AT69" s="730"/>
      <c r="AU69" s="736"/>
      <c r="AV69" s="730"/>
    </row>
    <row r="70" spans="1:48" s="740" customFormat="1" ht="202.5" customHeight="1" x14ac:dyDescent="0.2">
      <c r="A70" s="944"/>
      <c r="B70" s="944"/>
      <c r="C70" s="963"/>
      <c r="D70" s="933"/>
      <c r="E70" s="964"/>
      <c r="F70" s="803" t="s">
        <v>3303</v>
      </c>
      <c r="G70" s="955"/>
      <c r="H70" s="953"/>
      <c r="I70" s="956"/>
      <c r="J70" s="953"/>
      <c r="K70" s="953"/>
      <c r="L70" s="954"/>
      <c r="M70" s="804" t="s">
        <v>3304</v>
      </c>
      <c r="N70" s="736" t="s">
        <v>2855</v>
      </c>
      <c r="O70" s="736" t="s">
        <v>2856</v>
      </c>
      <c r="P70" s="953"/>
      <c r="Q70" s="953"/>
      <c r="R70" s="954"/>
      <c r="S70" s="930"/>
      <c r="T70" s="804" t="s">
        <v>3304</v>
      </c>
      <c r="U70" s="341" t="s">
        <v>3294</v>
      </c>
      <c r="V70" s="804" t="s">
        <v>3305</v>
      </c>
      <c r="W70" s="768">
        <v>1</v>
      </c>
      <c r="X70" s="739">
        <v>44620</v>
      </c>
      <c r="Y70" s="739">
        <v>44926</v>
      </c>
      <c r="Z70" s="48">
        <v>44671</v>
      </c>
      <c r="AA70" s="339">
        <v>0.25</v>
      </c>
      <c r="AB70" s="47" t="s">
        <v>3306</v>
      </c>
      <c r="AC70" s="933"/>
      <c r="AD70" s="730" t="s">
        <v>3297</v>
      </c>
      <c r="AE70" s="48">
        <v>44760</v>
      </c>
      <c r="AF70" s="339">
        <v>0.25</v>
      </c>
      <c r="AG70" s="339">
        <v>0.5</v>
      </c>
      <c r="AH70" s="342" t="s">
        <v>4103</v>
      </c>
      <c r="AI70" s="933"/>
      <c r="AJ70" s="730" t="s">
        <v>4102</v>
      </c>
      <c r="AK70" s="48"/>
      <c r="AL70" s="339"/>
      <c r="AM70" s="339"/>
      <c r="AN70" s="730"/>
      <c r="AO70" s="736"/>
      <c r="AP70" s="730"/>
      <c r="AQ70" s="48"/>
      <c r="AR70" s="339"/>
      <c r="AS70" s="339"/>
      <c r="AT70" s="730"/>
      <c r="AU70" s="736"/>
      <c r="AV70" s="730"/>
    </row>
    <row r="71" spans="1:48" s="740" customFormat="1" ht="266.25" customHeight="1" x14ac:dyDescent="0.2">
      <c r="A71" s="945"/>
      <c r="B71" s="945"/>
      <c r="C71" s="731" t="s">
        <v>3307</v>
      </c>
      <c r="D71" s="743"/>
      <c r="E71" s="736" t="s">
        <v>3308</v>
      </c>
      <c r="F71" s="741" t="s">
        <v>3309</v>
      </c>
      <c r="G71" s="741" t="s">
        <v>3310</v>
      </c>
      <c r="H71" s="730" t="s">
        <v>2850</v>
      </c>
      <c r="I71" s="733" t="s">
        <v>2868</v>
      </c>
      <c r="J71" s="730" t="s">
        <v>2852</v>
      </c>
      <c r="K71" s="730" t="s">
        <v>2870</v>
      </c>
      <c r="L71" s="805" t="s">
        <v>3292</v>
      </c>
      <c r="M71" s="741" t="s">
        <v>3311</v>
      </c>
      <c r="N71" s="743" t="s">
        <v>2855</v>
      </c>
      <c r="O71" s="736" t="s">
        <v>2856</v>
      </c>
      <c r="P71" s="730" t="s">
        <v>2909</v>
      </c>
      <c r="Q71" s="730" t="s">
        <v>2870</v>
      </c>
      <c r="R71" s="751" t="str">
        <f>VLOOKUP(P71,'[31]2. Anexos'!$B$35:$G$41,(HLOOKUP(Q71,'[31]2. Anexos'!$C$35:$G$36,2,0)),0)</f>
        <v>Bajo</v>
      </c>
      <c r="S71" s="784" t="s">
        <v>2872</v>
      </c>
      <c r="T71" s="741" t="s">
        <v>3311</v>
      </c>
      <c r="U71" s="343" t="s">
        <v>3312</v>
      </c>
      <c r="V71" s="741" t="s">
        <v>3313</v>
      </c>
      <c r="W71" s="755">
        <v>1</v>
      </c>
      <c r="X71" s="739">
        <v>44620</v>
      </c>
      <c r="Y71" s="739">
        <v>44926</v>
      </c>
      <c r="Z71" s="48">
        <v>44671</v>
      </c>
      <c r="AA71" s="339">
        <v>0.25</v>
      </c>
      <c r="AB71" s="730" t="s">
        <v>3314</v>
      </c>
      <c r="AC71" s="736" t="s">
        <v>2861</v>
      </c>
      <c r="AD71" s="730" t="s">
        <v>3297</v>
      </c>
      <c r="AE71" s="806">
        <v>44760</v>
      </c>
      <c r="AF71" s="807">
        <v>0.25</v>
      </c>
      <c r="AG71" s="807">
        <v>0.5</v>
      </c>
      <c r="AH71" s="731" t="s">
        <v>4104</v>
      </c>
      <c r="AI71" s="737" t="s">
        <v>2861</v>
      </c>
      <c r="AJ71" s="801" t="s">
        <v>4105</v>
      </c>
      <c r="AK71" s="48"/>
      <c r="AL71" s="339"/>
      <c r="AM71" s="339"/>
      <c r="AN71" s="730"/>
      <c r="AO71" s="736"/>
      <c r="AP71" s="730"/>
      <c r="AQ71" s="48"/>
      <c r="AR71" s="339"/>
      <c r="AS71" s="339"/>
      <c r="AT71" s="730"/>
      <c r="AU71" s="736"/>
      <c r="AV71" s="730"/>
    </row>
    <row r="72" spans="1:48" s="740" customFormat="1" ht="317.25" customHeight="1" x14ac:dyDescent="0.2">
      <c r="A72" s="931" t="s">
        <v>3315</v>
      </c>
      <c r="B72" s="943" t="s">
        <v>3316</v>
      </c>
      <c r="C72" s="741" t="s">
        <v>3317</v>
      </c>
      <c r="D72" s="743" t="s">
        <v>2894</v>
      </c>
      <c r="E72" s="750" t="s">
        <v>3318</v>
      </c>
      <c r="F72" s="741" t="s">
        <v>3319</v>
      </c>
      <c r="G72" s="741" t="s">
        <v>3320</v>
      </c>
      <c r="H72" s="741" t="s">
        <v>2850</v>
      </c>
      <c r="I72" s="754" t="s">
        <v>2851</v>
      </c>
      <c r="J72" s="741" t="s">
        <v>2869</v>
      </c>
      <c r="K72" s="741" t="s">
        <v>2882</v>
      </c>
      <c r="L72" s="751" t="str">
        <f>VLOOKUP(J72,'[32]2. Anexos'!$B$35:$G$41,(HLOOKUP(K72,'[32]2. Anexos'!$C$35:$G$36,2,0)),0)</f>
        <v>Moderado</v>
      </c>
      <c r="M72" s="741" t="s">
        <v>3321</v>
      </c>
      <c r="N72" s="743" t="s">
        <v>2855</v>
      </c>
      <c r="O72" s="743" t="s">
        <v>2856</v>
      </c>
      <c r="P72" s="741" t="s">
        <v>2852</v>
      </c>
      <c r="Q72" s="741" t="s">
        <v>2882</v>
      </c>
      <c r="R72" s="751" t="str">
        <f>VLOOKUP(P72,'[32]2. Anexos'!$B$35:$G$41,(HLOOKUP(Q72,'[32]2. Anexos'!$C$35:$G$36,2,0)),0)</f>
        <v>Moderado</v>
      </c>
      <c r="S72" s="746" t="s">
        <v>2872</v>
      </c>
      <c r="T72" s="741" t="s">
        <v>3321</v>
      </c>
      <c r="U72" s="743" t="s">
        <v>3322</v>
      </c>
      <c r="V72" s="741" t="s">
        <v>3323</v>
      </c>
      <c r="W72" s="758" t="s">
        <v>3324</v>
      </c>
      <c r="X72" s="749">
        <v>44620</v>
      </c>
      <c r="Y72" s="749">
        <v>44926</v>
      </c>
      <c r="Z72" s="34">
        <v>44655</v>
      </c>
      <c r="AA72" s="37">
        <v>0.25</v>
      </c>
      <c r="AB72" s="741" t="s">
        <v>3325</v>
      </c>
      <c r="AC72" s="743" t="s">
        <v>2861</v>
      </c>
      <c r="AD72" s="741" t="s">
        <v>3326</v>
      </c>
      <c r="AE72" s="34">
        <v>44755</v>
      </c>
      <c r="AF72" s="37">
        <v>0.25</v>
      </c>
      <c r="AG72" s="37">
        <v>0.5</v>
      </c>
      <c r="AH72" s="741" t="s">
        <v>4106</v>
      </c>
      <c r="AI72" s="743" t="s">
        <v>2861</v>
      </c>
      <c r="AJ72" s="741" t="s">
        <v>4107</v>
      </c>
      <c r="AK72" s="34"/>
      <c r="AL72" s="35"/>
      <c r="AM72" s="35"/>
      <c r="AN72" s="741"/>
      <c r="AO72" s="743"/>
      <c r="AP72" s="741"/>
      <c r="AQ72" s="34"/>
      <c r="AR72" s="35"/>
      <c r="AS72" s="35"/>
      <c r="AT72" s="741"/>
      <c r="AU72" s="743"/>
      <c r="AV72" s="741"/>
    </row>
    <row r="73" spans="1:48" s="740" customFormat="1" ht="285.75" customHeight="1" x14ac:dyDescent="0.2">
      <c r="A73" s="933"/>
      <c r="B73" s="945"/>
      <c r="C73" s="741" t="s">
        <v>3327</v>
      </c>
      <c r="D73" s="743" t="s">
        <v>2894</v>
      </c>
      <c r="E73" s="750" t="s">
        <v>3328</v>
      </c>
      <c r="F73" s="741" t="s">
        <v>3329</v>
      </c>
      <c r="G73" s="741" t="s">
        <v>3330</v>
      </c>
      <c r="H73" s="741" t="s">
        <v>2850</v>
      </c>
      <c r="I73" s="754" t="s">
        <v>2851</v>
      </c>
      <c r="J73" s="741" t="s">
        <v>2852</v>
      </c>
      <c r="K73" s="741" t="s">
        <v>2870</v>
      </c>
      <c r="L73" s="751" t="str">
        <f>VLOOKUP(J73,'[32]2. Anexos'!$B$35:$G$41,(HLOOKUP(K73,'[32]2. Anexos'!$C$35:$G$36,2,0)),0)</f>
        <v>Moderado</v>
      </c>
      <c r="M73" s="741" t="s">
        <v>3331</v>
      </c>
      <c r="N73" s="743" t="s">
        <v>2855</v>
      </c>
      <c r="O73" s="743" t="s">
        <v>2856</v>
      </c>
      <c r="P73" s="741" t="s">
        <v>2852</v>
      </c>
      <c r="Q73" s="741" t="s">
        <v>2870</v>
      </c>
      <c r="R73" s="751" t="str">
        <f>VLOOKUP(P73,'[32]2. Anexos'!$B$35:$G$41,(HLOOKUP(Q73,'[32]2. Anexos'!$C$35:$G$36,2,0)),0)</f>
        <v>Moderado</v>
      </c>
      <c r="S73" s="746" t="s">
        <v>2872</v>
      </c>
      <c r="T73" s="741" t="s">
        <v>3332</v>
      </c>
      <c r="U73" s="743" t="s">
        <v>3333</v>
      </c>
      <c r="V73" s="741" t="s">
        <v>3334</v>
      </c>
      <c r="W73" s="743" t="s">
        <v>3335</v>
      </c>
      <c r="X73" s="749">
        <v>44620</v>
      </c>
      <c r="Y73" s="749">
        <v>44926</v>
      </c>
      <c r="Z73" s="34">
        <v>44655</v>
      </c>
      <c r="AA73" s="37">
        <v>0.25</v>
      </c>
      <c r="AB73" s="741" t="s">
        <v>3336</v>
      </c>
      <c r="AC73" s="743" t="s">
        <v>2861</v>
      </c>
      <c r="AD73" s="741" t="s">
        <v>3326</v>
      </c>
      <c r="AE73" s="34">
        <v>44755</v>
      </c>
      <c r="AF73" s="37">
        <v>0.25</v>
      </c>
      <c r="AG73" s="37">
        <v>0.5</v>
      </c>
      <c r="AH73" s="741" t="s">
        <v>4108</v>
      </c>
      <c r="AI73" s="743" t="s">
        <v>2861</v>
      </c>
      <c r="AJ73" s="741" t="s">
        <v>4107</v>
      </c>
      <c r="AK73" s="34"/>
      <c r="AL73" s="35"/>
      <c r="AM73" s="35"/>
      <c r="AN73" s="741"/>
      <c r="AO73" s="743"/>
      <c r="AP73" s="741"/>
      <c r="AQ73" s="34"/>
      <c r="AR73" s="35"/>
      <c r="AS73" s="35"/>
      <c r="AT73" s="741"/>
      <c r="AU73" s="743"/>
      <c r="AV73" s="741"/>
    </row>
    <row r="74" spans="1:48" s="740" customFormat="1" ht="285.75" customHeight="1" x14ac:dyDescent="0.2">
      <c r="A74" s="943" t="s">
        <v>2567</v>
      </c>
      <c r="B74" s="943" t="s">
        <v>4109</v>
      </c>
      <c r="C74" s="943" t="s">
        <v>4110</v>
      </c>
      <c r="D74" s="931" t="s">
        <v>1739</v>
      </c>
      <c r="E74" s="949" t="s">
        <v>4111</v>
      </c>
      <c r="F74" s="943" t="s">
        <v>4112</v>
      </c>
      <c r="G74" s="937" t="s">
        <v>4113</v>
      </c>
      <c r="H74" s="931" t="s">
        <v>2867</v>
      </c>
      <c r="I74" s="951" t="s">
        <v>2868</v>
      </c>
      <c r="J74" s="943" t="s">
        <v>2869</v>
      </c>
      <c r="K74" s="943" t="s">
        <v>2882</v>
      </c>
      <c r="L74" s="925" t="str">
        <f>VLOOKUP(J74,'[33]2. Anexos'!$B$35:$G$41,(HLOOKUP(K74,'[33]2. Anexos'!$C$35:$G$36,2,0)),0)</f>
        <v>Moderado</v>
      </c>
      <c r="M74" s="741" t="s">
        <v>4114</v>
      </c>
      <c r="N74" s="743" t="s">
        <v>2855</v>
      </c>
      <c r="O74" s="743" t="s">
        <v>2856</v>
      </c>
      <c r="P74" s="931" t="s">
        <v>2852</v>
      </c>
      <c r="Q74" s="931" t="s">
        <v>2882</v>
      </c>
      <c r="R74" s="925" t="str">
        <f>VLOOKUP(P74,'[33]2. Anexos'!$B$35:$G$41,(HLOOKUP(Q74,'[33]2. Anexos'!$C$35:$G$36,2,0)),0)</f>
        <v>Moderado</v>
      </c>
      <c r="S74" s="928" t="s">
        <v>2872</v>
      </c>
      <c r="T74" s="741" t="s">
        <v>4114</v>
      </c>
      <c r="U74" s="741" t="s">
        <v>4115</v>
      </c>
      <c r="V74" s="741" t="s">
        <v>4116</v>
      </c>
      <c r="W74" s="758">
        <v>1</v>
      </c>
      <c r="X74" s="749">
        <v>44593</v>
      </c>
      <c r="Y74" s="749">
        <v>44926</v>
      </c>
      <c r="Z74" s="34">
        <v>44658</v>
      </c>
      <c r="AA74" s="35">
        <v>1.01</v>
      </c>
      <c r="AB74" s="741" t="s">
        <v>4117</v>
      </c>
      <c r="AC74" s="931" t="s">
        <v>2861</v>
      </c>
      <c r="AD74" s="741" t="s">
        <v>4118</v>
      </c>
      <c r="AE74" s="34">
        <v>44754</v>
      </c>
      <c r="AF74" s="35">
        <v>0</v>
      </c>
      <c r="AG74" s="35">
        <v>0.98</v>
      </c>
      <c r="AH74" s="741" t="s">
        <v>4119</v>
      </c>
      <c r="AI74" s="931" t="s">
        <v>2861</v>
      </c>
      <c r="AJ74" s="741" t="s">
        <v>4120</v>
      </c>
      <c r="AK74" s="34"/>
      <c r="AL74" s="35"/>
      <c r="AM74" s="35"/>
      <c r="AN74" s="741"/>
      <c r="AO74" s="743"/>
      <c r="AP74" s="741"/>
      <c r="AQ74" s="34"/>
      <c r="AR74" s="35"/>
      <c r="AS74" s="35"/>
      <c r="AT74" s="741"/>
      <c r="AU74" s="743"/>
      <c r="AV74" s="741"/>
    </row>
    <row r="75" spans="1:48" s="740" customFormat="1" ht="285.75" customHeight="1" x14ac:dyDescent="0.2">
      <c r="A75" s="945"/>
      <c r="B75" s="945"/>
      <c r="C75" s="945"/>
      <c r="D75" s="933"/>
      <c r="E75" s="950"/>
      <c r="F75" s="945"/>
      <c r="G75" s="939"/>
      <c r="H75" s="933"/>
      <c r="I75" s="952"/>
      <c r="J75" s="945"/>
      <c r="K75" s="945"/>
      <c r="L75" s="927"/>
      <c r="M75" s="741" t="s">
        <v>4121</v>
      </c>
      <c r="N75" s="743" t="s">
        <v>2855</v>
      </c>
      <c r="O75" s="743" t="s">
        <v>2856</v>
      </c>
      <c r="P75" s="933"/>
      <c r="Q75" s="933"/>
      <c r="R75" s="927"/>
      <c r="S75" s="930"/>
      <c r="T75" s="741" t="s">
        <v>4121</v>
      </c>
      <c r="U75" s="741" t="s">
        <v>4122</v>
      </c>
      <c r="V75" s="741" t="s">
        <v>4123</v>
      </c>
      <c r="W75" s="758">
        <v>1</v>
      </c>
      <c r="X75" s="749">
        <v>44593</v>
      </c>
      <c r="Y75" s="749">
        <v>44620</v>
      </c>
      <c r="Z75" s="34">
        <v>44658</v>
      </c>
      <c r="AA75" s="35">
        <v>1</v>
      </c>
      <c r="AB75" s="741" t="s">
        <v>4124</v>
      </c>
      <c r="AC75" s="933"/>
      <c r="AD75" s="741" t="s">
        <v>4125</v>
      </c>
      <c r="AE75" s="34">
        <v>44754</v>
      </c>
      <c r="AF75" s="35">
        <v>0</v>
      </c>
      <c r="AG75" s="35">
        <v>1</v>
      </c>
      <c r="AH75" s="741" t="s">
        <v>4126</v>
      </c>
      <c r="AI75" s="933"/>
      <c r="AJ75" s="741" t="s">
        <v>4120</v>
      </c>
      <c r="AK75" s="34"/>
      <c r="AL75" s="35"/>
      <c r="AM75" s="35"/>
      <c r="AN75" s="741"/>
      <c r="AO75" s="743"/>
      <c r="AP75" s="741"/>
      <c r="AQ75" s="34"/>
      <c r="AR75" s="35"/>
      <c r="AS75" s="35"/>
      <c r="AT75" s="741"/>
      <c r="AU75" s="743"/>
      <c r="AV75" s="741"/>
    </row>
    <row r="76" spans="1:48" s="740" customFormat="1" ht="280.5" customHeight="1" x14ac:dyDescent="0.2">
      <c r="A76" s="741" t="s">
        <v>39</v>
      </c>
      <c r="B76" s="741" t="s">
        <v>3337</v>
      </c>
      <c r="C76" s="752" t="s">
        <v>3338</v>
      </c>
      <c r="D76" s="741" t="s">
        <v>1960</v>
      </c>
      <c r="E76" s="742" t="s">
        <v>3339</v>
      </c>
      <c r="F76" s="741" t="s">
        <v>3340</v>
      </c>
      <c r="G76" s="741" t="s">
        <v>3341</v>
      </c>
      <c r="H76" s="741" t="s">
        <v>2867</v>
      </c>
      <c r="I76" s="754" t="s">
        <v>2868</v>
      </c>
      <c r="J76" s="741" t="s">
        <v>2852</v>
      </c>
      <c r="K76" s="741" t="s">
        <v>2882</v>
      </c>
      <c r="L76" s="751" t="str">
        <f>VLOOKUP(J76,'[34]2. Anexos'!$B$35:$G$41,(HLOOKUP(K76,'[34]2. Anexos'!$C$35:$G$36,2,0)),0)</f>
        <v>Moderado</v>
      </c>
      <c r="M76" s="602" t="s">
        <v>3342</v>
      </c>
      <c r="N76" s="743" t="s">
        <v>2855</v>
      </c>
      <c r="O76" s="743" t="s">
        <v>2856</v>
      </c>
      <c r="P76" s="741" t="s">
        <v>2852</v>
      </c>
      <c r="Q76" s="741" t="s">
        <v>2882</v>
      </c>
      <c r="R76" s="751" t="str">
        <f>VLOOKUP(P76,'[34]2. Anexos'!$B$35:$G$41,(HLOOKUP(Q76,'[34]2. Anexos'!$C$35:$G$36,2,0)),0)</f>
        <v>Moderado</v>
      </c>
      <c r="S76" s="746" t="s">
        <v>2872</v>
      </c>
      <c r="T76" s="602" t="s">
        <v>3342</v>
      </c>
      <c r="U76" s="603" t="s">
        <v>3343</v>
      </c>
      <c r="V76" s="741" t="s">
        <v>3344</v>
      </c>
      <c r="W76" s="743">
        <v>10</v>
      </c>
      <c r="X76" s="340">
        <v>44621</v>
      </c>
      <c r="Y76" s="340">
        <v>44926</v>
      </c>
      <c r="Z76" s="34">
        <v>44658</v>
      </c>
      <c r="AA76" s="37">
        <v>0.1</v>
      </c>
      <c r="AB76" s="602" t="s">
        <v>3345</v>
      </c>
      <c r="AC76" s="743" t="s">
        <v>2861</v>
      </c>
      <c r="AD76" s="602" t="s">
        <v>3346</v>
      </c>
      <c r="AE76" s="808">
        <v>44752</v>
      </c>
      <c r="AF76" s="37">
        <v>0.25</v>
      </c>
      <c r="AG76" s="37">
        <v>0.5</v>
      </c>
      <c r="AH76" s="602" t="s">
        <v>4127</v>
      </c>
      <c r="AI76" s="743" t="s">
        <v>2861</v>
      </c>
      <c r="AJ76" s="602" t="s">
        <v>4128</v>
      </c>
      <c r="AK76" s="34"/>
      <c r="AL76" s="35"/>
      <c r="AM76" s="35"/>
      <c r="AN76" s="741"/>
      <c r="AO76" s="743"/>
      <c r="AP76" s="741"/>
      <c r="AQ76" s="34"/>
      <c r="AR76" s="35"/>
      <c r="AS76" s="35"/>
      <c r="AT76" s="741"/>
      <c r="AU76" s="743"/>
      <c r="AV76" s="741"/>
    </row>
    <row r="77" spans="1:48" s="740" customFormat="1" ht="229.5" x14ac:dyDescent="0.2">
      <c r="A77" s="943" t="s">
        <v>3347</v>
      </c>
      <c r="B77" s="943" t="s">
        <v>3348</v>
      </c>
      <c r="C77" s="752" t="s">
        <v>3349</v>
      </c>
      <c r="D77" s="743" t="s">
        <v>2962</v>
      </c>
      <c r="E77" s="741" t="s">
        <v>3350</v>
      </c>
      <c r="F77" s="741" t="s">
        <v>3351</v>
      </c>
      <c r="G77" s="743" t="s">
        <v>3352</v>
      </c>
      <c r="H77" s="741" t="s">
        <v>2867</v>
      </c>
      <c r="I77" s="754" t="s">
        <v>2881</v>
      </c>
      <c r="J77" s="741" t="s">
        <v>2953</v>
      </c>
      <c r="K77" s="741" t="s">
        <v>2882</v>
      </c>
      <c r="L77" s="751" t="str">
        <f>VLOOKUP(J77,'[35]2. Anexos'!$B$35:$G$41,(HLOOKUP(K77,'[35]2. Anexos'!$C$35:$G$36,2,0)),0)</f>
        <v>Alto</v>
      </c>
      <c r="M77" s="773" t="s">
        <v>3353</v>
      </c>
      <c r="N77" s="743" t="s">
        <v>2855</v>
      </c>
      <c r="O77" s="743" t="s">
        <v>2856</v>
      </c>
      <c r="P77" s="741" t="s">
        <v>2869</v>
      </c>
      <c r="Q77" s="741" t="s">
        <v>2882</v>
      </c>
      <c r="R77" s="751" t="str">
        <f>VLOOKUP(P77,'[35]2. Anexos'!$B$35:$G$41,(HLOOKUP(Q77,'[35]2. Anexos'!$C$35:$G$36,2,0)),0)</f>
        <v>Moderado</v>
      </c>
      <c r="S77" s="746" t="s">
        <v>2872</v>
      </c>
      <c r="T77" s="773" t="s">
        <v>3353</v>
      </c>
      <c r="U77" s="741" t="s">
        <v>3354</v>
      </c>
      <c r="V77" s="741" t="s">
        <v>3355</v>
      </c>
      <c r="W77" s="755" t="s">
        <v>3356</v>
      </c>
      <c r="X77" s="749">
        <v>44620</v>
      </c>
      <c r="Y77" s="749">
        <v>44926</v>
      </c>
      <c r="Z77" s="34">
        <v>44651</v>
      </c>
      <c r="AA77" s="37">
        <f>+(5/5)*1</f>
        <v>1</v>
      </c>
      <c r="AB77" s="809" t="s">
        <v>3357</v>
      </c>
      <c r="AC77" s="743" t="s">
        <v>2861</v>
      </c>
      <c r="AD77" s="753" t="s">
        <v>3358</v>
      </c>
      <c r="AE77" s="338">
        <v>44742</v>
      </c>
      <c r="AF77" s="37">
        <v>1</v>
      </c>
      <c r="AG77" s="37">
        <v>1</v>
      </c>
      <c r="AH77" s="810" t="s">
        <v>4129</v>
      </c>
      <c r="AI77" s="743" t="s">
        <v>2861</v>
      </c>
      <c r="AJ77" s="741" t="s">
        <v>4031</v>
      </c>
      <c r="AK77" s="34"/>
      <c r="AL77" s="35"/>
      <c r="AM77" s="35"/>
      <c r="AN77" s="741"/>
      <c r="AO77" s="743"/>
      <c r="AP77" s="741"/>
      <c r="AQ77" s="34"/>
      <c r="AR77" s="35"/>
      <c r="AS77" s="35"/>
      <c r="AT77" s="741"/>
      <c r="AU77" s="743"/>
      <c r="AV77" s="741"/>
    </row>
    <row r="78" spans="1:48" s="740" customFormat="1" ht="247.5" customHeight="1" x14ac:dyDescent="0.2">
      <c r="A78" s="944"/>
      <c r="B78" s="944"/>
      <c r="C78" s="946" t="s">
        <v>3359</v>
      </c>
      <c r="D78" s="946" t="s">
        <v>2962</v>
      </c>
      <c r="E78" s="946" t="s">
        <v>3360</v>
      </c>
      <c r="F78" s="937" t="s">
        <v>3361</v>
      </c>
      <c r="G78" s="931" t="s">
        <v>3362</v>
      </c>
      <c r="H78" s="946" t="s">
        <v>2867</v>
      </c>
      <c r="I78" s="934" t="s">
        <v>2881</v>
      </c>
      <c r="J78" s="937" t="s">
        <v>2852</v>
      </c>
      <c r="K78" s="937" t="s">
        <v>2853</v>
      </c>
      <c r="L78" s="925" t="str">
        <f>VLOOKUP(J78,'[35]2. Anexos'!$B$35:$G$41,(HLOOKUP(K78,'[35]2. Anexos'!$C$35:$G$36,2,0)),0)</f>
        <v>Alto</v>
      </c>
      <c r="M78" s="773" t="s">
        <v>3363</v>
      </c>
      <c r="N78" s="811" t="s">
        <v>2855</v>
      </c>
      <c r="O78" s="811" t="s">
        <v>2856</v>
      </c>
      <c r="P78" s="940" t="s">
        <v>2909</v>
      </c>
      <c r="Q78" s="940" t="s">
        <v>2853</v>
      </c>
      <c r="R78" s="925" t="str">
        <f>VLOOKUP(P78,'[35]2. Anexos'!$B$35:$G$41,(HLOOKUP(Q78,'[35]2. Anexos'!$C$35:$G$36,2,0)),0)</f>
        <v>Alto</v>
      </c>
      <c r="S78" s="928" t="s">
        <v>2872</v>
      </c>
      <c r="T78" s="773" t="s">
        <v>3363</v>
      </c>
      <c r="U78" s="741" t="s">
        <v>3364</v>
      </c>
      <c r="V78" s="741" t="s">
        <v>3365</v>
      </c>
      <c r="W78" s="37">
        <v>1</v>
      </c>
      <c r="X78" s="749">
        <v>44620</v>
      </c>
      <c r="Y78" s="749">
        <v>44926</v>
      </c>
      <c r="Z78" s="34">
        <v>44651</v>
      </c>
      <c r="AA78" s="37">
        <v>1</v>
      </c>
      <c r="AB78" s="810" t="s">
        <v>3366</v>
      </c>
      <c r="AC78" s="931" t="s">
        <v>2861</v>
      </c>
      <c r="AD78" s="741" t="s">
        <v>3358</v>
      </c>
      <c r="AE78" s="338">
        <v>44742</v>
      </c>
      <c r="AF78" s="37">
        <v>1</v>
      </c>
      <c r="AG78" s="37">
        <v>1</v>
      </c>
      <c r="AH78" s="810" t="s">
        <v>4130</v>
      </c>
      <c r="AI78" s="931" t="s">
        <v>2861</v>
      </c>
      <c r="AJ78" s="741" t="s">
        <v>4031</v>
      </c>
      <c r="AK78" s="34"/>
      <c r="AL78" s="35"/>
      <c r="AM78" s="35"/>
      <c r="AN78" s="741"/>
      <c r="AO78" s="743"/>
      <c r="AP78" s="741"/>
      <c r="AQ78" s="34"/>
      <c r="AR78" s="35"/>
      <c r="AS78" s="35"/>
      <c r="AT78" s="741"/>
      <c r="AU78" s="743"/>
      <c r="AV78" s="741"/>
    </row>
    <row r="79" spans="1:48" s="740" customFormat="1" ht="135.6" customHeight="1" x14ac:dyDescent="0.2">
      <c r="A79" s="944"/>
      <c r="B79" s="944"/>
      <c r="C79" s="947"/>
      <c r="D79" s="947"/>
      <c r="E79" s="947"/>
      <c r="F79" s="938"/>
      <c r="G79" s="932"/>
      <c r="H79" s="947"/>
      <c r="I79" s="935"/>
      <c r="J79" s="938"/>
      <c r="K79" s="938"/>
      <c r="L79" s="926"/>
      <c r="M79" s="773" t="s">
        <v>3367</v>
      </c>
      <c r="N79" s="811" t="s">
        <v>2855</v>
      </c>
      <c r="O79" s="811" t="s">
        <v>2856</v>
      </c>
      <c r="P79" s="941"/>
      <c r="Q79" s="941"/>
      <c r="R79" s="926"/>
      <c r="S79" s="929"/>
      <c r="T79" s="773" t="s">
        <v>3368</v>
      </c>
      <c r="U79" s="741" t="s">
        <v>3364</v>
      </c>
      <c r="V79" s="741" t="s">
        <v>3369</v>
      </c>
      <c r="W79" s="37">
        <v>1</v>
      </c>
      <c r="X79" s="749">
        <v>44620</v>
      </c>
      <c r="Y79" s="749">
        <v>44926</v>
      </c>
      <c r="Z79" s="34">
        <v>44651</v>
      </c>
      <c r="AA79" s="37">
        <v>0</v>
      </c>
      <c r="AB79" s="741" t="s">
        <v>3370</v>
      </c>
      <c r="AC79" s="932"/>
      <c r="AD79" s="741" t="s">
        <v>3371</v>
      </c>
      <c r="AE79" s="338">
        <v>44742</v>
      </c>
      <c r="AF79" s="37">
        <v>1</v>
      </c>
      <c r="AG79" s="37">
        <v>1</v>
      </c>
      <c r="AH79" s="810" t="s">
        <v>4131</v>
      </c>
      <c r="AI79" s="932"/>
      <c r="AJ79" s="741" t="s">
        <v>4031</v>
      </c>
      <c r="AK79" s="34"/>
      <c r="AL79" s="35"/>
      <c r="AM79" s="35"/>
      <c r="AN79" s="741"/>
      <c r="AO79" s="743"/>
      <c r="AP79" s="741"/>
      <c r="AQ79" s="34"/>
      <c r="AR79" s="35"/>
      <c r="AS79" s="35"/>
      <c r="AT79" s="741"/>
      <c r="AU79" s="743"/>
      <c r="AV79" s="741"/>
    </row>
    <row r="80" spans="1:48" s="740" customFormat="1" ht="157.5" customHeight="1" x14ac:dyDescent="0.2">
      <c r="A80" s="945"/>
      <c r="B80" s="945"/>
      <c r="C80" s="948"/>
      <c r="D80" s="948"/>
      <c r="E80" s="948"/>
      <c r="F80" s="939"/>
      <c r="G80" s="933"/>
      <c r="H80" s="948"/>
      <c r="I80" s="936"/>
      <c r="J80" s="939"/>
      <c r="K80" s="939"/>
      <c r="L80" s="926"/>
      <c r="M80" s="773" t="s">
        <v>3372</v>
      </c>
      <c r="N80" s="731" t="s">
        <v>2855</v>
      </c>
      <c r="O80" s="731" t="s">
        <v>2856</v>
      </c>
      <c r="P80" s="942"/>
      <c r="Q80" s="942"/>
      <c r="R80" s="927"/>
      <c r="S80" s="930"/>
      <c r="T80" s="773" t="s">
        <v>3372</v>
      </c>
      <c r="U80" s="741" t="s">
        <v>3364</v>
      </c>
      <c r="V80" s="741" t="s">
        <v>3373</v>
      </c>
      <c r="W80" s="758">
        <v>1</v>
      </c>
      <c r="X80" s="749">
        <v>44620</v>
      </c>
      <c r="Y80" s="749">
        <v>44926</v>
      </c>
      <c r="Z80" s="34">
        <v>44651</v>
      </c>
      <c r="AA80" s="37">
        <v>1</v>
      </c>
      <c r="AB80" s="741" t="s">
        <v>3374</v>
      </c>
      <c r="AC80" s="933"/>
      <c r="AD80" s="741" t="s">
        <v>3358</v>
      </c>
      <c r="AE80" s="338">
        <v>44742</v>
      </c>
      <c r="AF80" s="37">
        <v>1</v>
      </c>
      <c r="AG80" s="37">
        <v>1</v>
      </c>
      <c r="AH80" s="810" t="s">
        <v>4132</v>
      </c>
      <c r="AI80" s="933"/>
      <c r="AJ80" s="741" t="s">
        <v>4031</v>
      </c>
      <c r="AK80" s="34"/>
      <c r="AL80" s="35"/>
      <c r="AM80" s="35"/>
      <c r="AN80" s="741"/>
      <c r="AO80" s="743"/>
      <c r="AP80" s="741"/>
      <c r="AQ80" s="34"/>
      <c r="AR80" s="35"/>
      <c r="AS80" s="35"/>
      <c r="AT80" s="741"/>
      <c r="AU80" s="743"/>
      <c r="AV80" s="741"/>
    </row>
    <row r="81" spans="1:48" s="740" customFormat="1" ht="41.25" customHeight="1" x14ac:dyDescent="0.2">
      <c r="A81" s="750"/>
      <c r="B81" s="750"/>
      <c r="C81" s="750"/>
      <c r="D81" s="750"/>
      <c r="E81" s="750"/>
      <c r="F81" s="741"/>
      <c r="G81" s="741"/>
      <c r="H81" s="741"/>
      <c r="I81" s="754"/>
      <c r="J81" s="741"/>
      <c r="K81" s="741"/>
      <c r="L81" s="751" t="e">
        <f>VLOOKUP(J81,'[16]2. Anexos'!$B$35:$G$41,(HLOOKUP(K81,'[16]2. Anexos'!$C$35:$G$36,2,0)),0)</f>
        <v>#N/A</v>
      </c>
      <c r="M81" s="741"/>
      <c r="N81" s="743"/>
      <c r="O81" s="743"/>
      <c r="P81" s="741"/>
      <c r="Q81" s="741"/>
      <c r="R81" s="751" t="e">
        <f>VLOOKUP(P81,'[16]2. Anexos'!$B$35:$G$41,(HLOOKUP(Q81,'[16]2. Anexos'!$C$35:$G$36,2,0)),0)</f>
        <v>#N/A</v>
      </c>
      <c r="S81" s="746"/>
      <c r="T81" s="741"/>
      <c r="U81" s="741"/>
      <c r="V81" s="752"/>
      <c r="W81" s="752"/>
      <c r="X81" s="743"/>
      <c r="Y81" s="743"/>
      <c r="Z81" s="34"/>
      <c r="AA81" s="35"/>
      <c r="AB81" s="741"/>
      <c r="AC81" s="743"/>
      <c r="AD81" s="741"/>
      <c r="AE81" s="34"/>
      <c r="AF81" s="35"/>
      <c r="AG81" s="35"/>
      <c r="AH81" s="741"/>
      <c r="AI81" s="743"/>
      <c r="AJ81" s="741"/>
      <c r="AK81" s="34"/>
      <c r="AL81" s="35"/>
      <c r="AM81" s="35"/>
      <c r="AN81" s="741"/>
      <c r="AO81" s="743"/>
      <c r="AP81" s="741"/>
      <c r="AQ81" s="34"/>
      <c r="AR81" s="35"/>
      <c r="AS81" s="35"/>
      <c r="AT81" s="741"/>
      <c r="AU81" s="743"/>
      <c r="AV81" s="741"/>
    </row>
    <row r="82" spans="1:48" x14ac:dyDescent="0.2">
      <c r="F82" s="740"/>
      <c r="G82" s="740"/>
    </row>
  </sheetData>
  <sheetProtection formatCells="0" formatColumns="0" formatRows="0" insertColumns="0" insertRows="0" insertHyperlinks="0" deleteColumns="0" deleteRows="0" sort="0" autoFilter="0" pivotTables="0"/>
  <mergeCells count="327">
    <mergeCell ref="C9:C10"/>
    <mergeCell ref="D9:D10"/>
    <mergeCell ref="E9:E10"/>
    <mergeCell ref="F9:F10"/>
    <mergeCell ref="A1:B4"/>
    <mergeCell ref="C1:AT4"/>
    <mergeCell ref="A5:AU5"/>
    <mergeCell ref="A6:B6"/>
    <mergeCell ref="A8:L8"/>
    <mergeCell ref="M8:Y8"/>
    <mergeCell ref="Z8:AV8"/>
    <mergeCell ref="AK9:AP9"/>
    <mergeCell ref="AQ9:AV9"/>
    <mergeCell ref="A11:A13"/>
    <mergeCell ref="B11:B13"/>
    <mergeCell ref="A14:A16"/>
    <mergeCell ref="B14:B16"/>
    <mergeCell ref="C15:C16"/>
    <mergeCell ref="D15:D16"/>
    <mergeCell ref="E15:E16"/>
    <mergeCell ref="G15:G16"/>
    <mergeCell ref="O9:O10"/>
    <mergeCell ref="P9:R9"/>
    <mergeCell ref="S9:S10"/>
    <mergeCell ref="T9:Y9"/>
    <mergeCell ref="Z9:AD9"/>
    <mergeCell ref="AE9:AJ9"/>
    <mergeCell ref="G9:G10"/>
    <mergeCell ref="H9:H10"/>
    <mergeCell ref="I9:I10"/>
    <mergeCell ref="J9:L9"/>
    <mergeCell ref="M9:M10"/>
    <mergeCell ref="N9:N10"/>
    <mergeCell ref="A9:A10"/>
    <mergeCell ref="B9:B10"/>
    <mergeCell ref="Q15:Q16"/>
    <mergeCell ref="R15:R16"/>
    <mergeCell ref="S15:S16"/>
    <mergeCell ref="AC15:AC16"/>
    <mergeCell ref="A18:A19"/>
    <mergeCell ref="B18:B19"/>
    <mergeCell ref="C18:C19"/>
    <mergeCell ref="D18:D19"/>
    <mergeCell ref="E18:E19"/>
    <mergeCell ref="F18:F19"/>
    <mergeCell ref="H15:H16"/>
    <mergeCell ref="I15:I16"/>
    <mergeCell ref="J15:J16"/>
    <mergeCell ref="K15:K16"/>
    <mergeCell ref="L15:L16"/>
    <mergeCell ref="P15:P16"/>
    <mergeCell ref="S18:S19"/>
    <mergeCell ref="AC18:AC19"/>
    <mergeCell ref="AI18:AI19"/>
    <mergeCell ref="G18:G19"/>
    <mergeCell ref="H18:H19"/>
    <mergeCell ref="I18:I19"/>
    <mergeCell ref="J18:J19"/>
    <mergeCell ref="K18:K19"/>
    <mergeCell ref="L18:L19"/>
    <mergeCell ref="A21:A22"/>
    <mergeCell ref="B21:B22"/>
    <mergeCell ref="A23:A25"/>
    <mergeCell ref="B23:B25"/>
    <mergeCell ref="C24:C25"/>
    <mergeCell ref="D24:D25"/>
    <mergeCell ref="P18:P19"/>
    <mergeCell ref="Q18:Q19"/>
    <mergeCell ref="R18:R19"/>
    <mergeCell ref="AI24:AI25"/>
    <mergeCell ref="A26:A31"/>
    <mergeCell ref="B26:B31"/>
    <mergeCell ref="C26:C29"/>
    <mergeCell ref="D26:D29"/>
    <mergeCell ref="E26:E29"/>
    <mergeCell ref="F26:F29"/>
    <mergeCell ref="G26:G29"/>
    <mergeCell ref="H26:H29"/>
    <mergeCell ref="I26:I29"/>
    <mergeCell ref="L24:L25"/>
    <mergeCell ref="P24:P25"/>
    <mergeCell ref="Q24:Q25"/>
    <mergeCell ref="R24:R25"/>
    <mergeCell ref="S24:S25"/>
    <mergeCell ref="AC24:AC25"/>
    <mergeCell ref="E24:E25"/>
    <mergeCell ref="G24:G25"/>
    <mergeCell ref="H24:H25"/>
    <mergeCell ref="I24:I25"/>
    <mergeCell ref="J24:J25"/>
    <mergeCell ref="K24:K25"/>
    <mergeCell ref="S26:S29"/>
    <mergeCell ref="AC26:AC29"/>
    <mergeCell ref="AI26:AI29"/>
    <mergeCell ref="A32:A36"/>
    <mergeCell ref="B32:B36"/>
    <mergeCell ref="C35:C36"/>
    <mergeCell ref="D35:D36"/>
    <mergeCell ref="E35:E36"/>
    <mergeCell ref="F35:F36"/>
    <mergeCell ref="G35:G36"/>
    <mergeCell ref="J26:J29"/>
    <mergeCell ref="K26:K29"/>
    <mergeCell ref="L26:L29"/>
    <mergeCell ref="P26:P29"/>
    <mergeCell ref="Q26:Q29"/>
    <mergeCell ref="R26:R29"/>
    <mergeCell ref="Q35:Q36"/>
    <mergeCell ref="R35:R36"/>
    <mergeCell ref="S35:S36"/>
    <mergeCell ref="AC35:AC36"/>
    <mergeCell ref="AI35:AI36"/>
    <mergeCell ref="A37:A38"/>
    <mergeCell ref="B37:B38"/>
    <mergeCell ref="C37:C38"/>
    <mergeCell ref="D37:D38"/>
    <mergeCell ref="E37:E38"/>
    <mergeCell ref="H35:H36"/>
    <mergeCell ref="I35:I36"/>
    <mergeCell ref="J35:J36"/>
    <mergeCell ref="K35:K36"/>
    <mergeCell ref="L35:L36"/>
    <mergeCell ref="P35:P36"/>
    <mergeCell ref="S37:S38"/>
    <mergeCell ref="AC37:AC38"/>
    <mergeCell ref="AI37:AI38"/>
    <mergeCell ref="G37:G38"/>
    <mergeCell ref="H37:H38"/>
    <mergeCell ref="I37:I38"/>
    <mergeCell ref="J37:J38"/>
    <mergeCell ref="K37:K38"/>
    <mergeCell ref="L37:L38"/>
    <mergeCell ref="A39:A41"/>
    <mergeCell ref="B39:B41"/>
    <mergeCell ref="A42:A45"/>
    <mergeCell ref="B42:B45"/>
    <mergeCell ref="C42:C44"/>
    <mergeCell ref="D42:D44"/>
    <mergeCell ref="P37:P38"/>
    <mergeCell ref="Q37:Q38"/>
    <mergeCell ref="R37:R38"/>
    <mergeCell ref="AI42:AI44"/>
    <mergeCell ref="F43:F44"/>
    <mergeCell ref="A46:A47"/>
    <mergeCell ref="B46:B47"/>
    <mergeCell ref="A48:A62"/>
    <mergeCell ref="B48:B62"/>
    <mergeCell ref="C48:C49"/>
    <mergeCell ref="D48:D49"/>
    <mergeCell ref="E48:E49"/>
    <mergeCell ref="F48:F49"/>
    <mergeCell ref="L42:L44"/>
    <mergeCell ref="P42:P44"/>
    <mergeCell ref="Q42:Q44"/>
    <mergeCell ref="R42:R44"/>
    <mergeCell ref="S42:S44"/>
    <mergeCell ref="AC42:AC44"/>
    <mergeCell ref="E42:E44"/>
    <mergeCell ref="G42:G44"/>
    <mergeCell ref="H42:H44"/>
    <mergeCell ref="I42:I44"/>
    <mergeCell ref="J42:J44"/>
    <mergeCell ref="K42:K44"/>
    <mergeCell ref="P48:P49"/>
    <mergeCell ref="Q48:Q49"/>
    <mergeCell ref="R48:R49"/>
    <mergeCell ref="S48:S49"/>
    <mergeCell ref="AC48:AC49"/>
    <mergeCell ref="AI48:AI49"/>
    <mergeCell ref="G48:G49"/>
    <mergeCell ref="H48:H49"/>
    <mergeCell ref="I48:I49"/>
    <mergeCell ref="J48:J49"/>
    <mergeCell ref="K48:K49"/>
    <mergeCell ref="L48:L49"/>
    <mergeCell ref="R50:R51"/>
    <mergeCell ref="S50:S51"/>
    <mergeCell ref="AC50:AC51"/>
    <mergeCell ref="AI50:AI51"/>
    <mergeCell ref="C52:C54"/>
    <mergeCell ref="D52:D54"/>
    <mergeCell ref="E52:E54"/>
    <mergeCell ref="F52:F54"/>
    <mergeCell ref="G52:G54"/>
    <mergeCell ref="H52:H54"/>
    <mergeCell ref="I50:I51"/>
    <mergeCell ref="J50:J51"/>
    <mergeCell ref="K50:K51"/>
    <mergeCell ref="L50:L51"/>
    <mergeCell ref="P50:P51"/>
    <mergeCell ref="Q50:Q51"/>
    <mergeCell ref="C50:C51"/>
    <mergeCell ref="D50:D51"/>
    <mergeCell ref="E50:E51"/>
    <mergeCell ref="F50:F51"/>
    <mergeCell ref="G50:G51"/>
    <mergeCell ref="H50:H51"/>
    <mergeCell ref="R52:R54"/>
    <mergeCell ref="S52:S54"/>
    <mergeCell ref="AC52:AC54"/>
    <mergeCell ref="AI52:AI54"/>
    <mergeCell ref="C55:C57"/>
    <mergeCell ref="D55:D57"/>
    <mergeCell ref="E55:E57"/>
    <mergeCell ref="F55:F57"/>
    <mergeCell ref="G55:G57"/>
    <mergeCell ref="H55:H57"/>
    <mergeCell ref="I52:I54"/>
    <mergeCell ref="J52:J54"/>
    <mergeCell ref="K52:K54"/>
    <mergeCell ref="L52:L54"/>
    <mergeCell ref="P52:P54"/>
    <mergeCell ref="Q52:Q54"/>
    <mergeCell ref="R55:R57"/>
    <mergeCell ref="S55:S57"/>
    <mergeCell ref="AC55:AC57"/>
    <mergeCell ref="AI55:AI57"/>
    <mergeCell ref="C58:C59"/>
    <mergeCell ref="D58:D59"/>
    <mergeCell ref="E58:E59"/>
    <mergeCell ref="F58:F59"/>
    <mergeCell ref="G58:G59"/>
    <mergeCell ref="H58:H59"/>
    <mergeCell ref="I55:I57"/>
    <mergeCell ref="J55:J57"/>
    <mergeCell ref="K55:K57"/>
    <mergeCell ref="L55:L57"/>
    <mergeCell ref="P55:P57"/>
    <mergeCell ref="Q55:Q57"/>
    <mergeCell ref="R58:R59"/>
    <mergeCell ref="S58:S59"/>
    <mergeCell ref="AC58:AC59"/>
    <mergeCell ref="AI58:AI59"/>
    <mergeCell ref="C60:C62"/>
    <mergeCell ref="D60:D62"/>
    <mergeCell ref="E60:E62"/>
    <mergeCell ref="F60:F62"/>
    <mergeCell ref="G60:G62"/>
    <mergeCell ref="H60:H62"/>
    <mergeCell ref="I58:I59"/>
    <mergeCell ref="J58:J59"/>
    <mergeCell ref="K58:K59"/>
    <mergeCell ref="L58:L59"/>
    <mergeCell ref="P58:P59"/>
    <mergeCell ref="Q58:Q59"/>
    <mergeCell ref="R60:R62"/>
    <mergeCell ref="S60:S62"/>
    <mergeCell ref="AC60:AC62"/>
    <mergeCell ref="AI60:AI62"/>
    <mergeCell ref="A63:A67"/>
    <mergeCell ref="B63:B67"/>
    <mergeCell ref="C63:C67"/>
    <mergeCell ref="D63:D67"/>
    <mergeCell ref="E63:E67"/>
    <mergeCell ref="G63:G67"/>
    <mergeCell ref="I60:I62"/>
    <mergeCell ref="J60:J62"/>
    <mergeCell ref="K60:K62"/>
    <mergeCell ref="L60:L62"/>
    <mergeCell ref="P60:P62"/>
    <mergeCell ref="Q60:Q62"/>
    <mergeCell ref="Q63:Q67"/>
    <mergeCell ref="R63:R67"/>
    <mergeCell ref="S63:S67"/>
    <mergeCell ref="AC63:AC67"/>
    <mergeCell ref="AI63:AI67"/>
    <mergeCell ref="A68:A71"/>
    <mergeCell ref="B68:B71"/>
    <mergeCell ref="C68:C70"/>
    <mergeCell ref="D68:D70"/>
    <mergeCell ref="E68:E70"/>
    <mergeCell ref="H63:H67"/>
    <mergeCell ref="I63:I67"/>
    <mergeCell ref="J63:J67"/>
    <mergeCell ref="K63:K67"/>
    <mergeCell ref="L63:L67"/>
    <mergeCell ref="P63:P67"/>
    <mergeCell ref="S68:S70"/>
    <mergeCell ref="AC68:AC70"/>
    <mergeCell ref="AI68:AI70"/>
    <mergeCell ref="G68:G70"/>
    <mergeCell ref="H68:H70"/>
    <mergeCell ref="I68:I70"/>
    <mergeCell ref="J68:J70"/>
    <mergeCell ref="K68:K70"/>
    <mergeCell ref="L68:L70"/>
    <mergeCell ref="A72:A73"/>
    <mergeCell ref="B72:B73"/>
    <mergeCell ref="A74:A75"/>
    <mergeCell ref="B74:B75"/>
    <mergeCell ref="C74:C75"/>
    <mergeCell ref="D74:D75"/>
    <mergeCell ref="P68:P70"/>
    <mergeCell ref="Q68:Q70"/>
    <mergeCell ref="R68:R70"/>
    <mergeCell ref="AC74:AC75"/>
    <mergeCell ref="AI74:AI75"/>
    <mergeCell ref="A77:A80"/>
    <mergeCell ref="B77:B80"/>
    <mergeCell ref="C78:C80"/>
    <mergeCell ref="D78:D80"/>
    <mergeCell ref="E78:E80"/>
    <mergeCell ref="F78:F80"/>
    <mergeCell ref="G78:G80"/>
    <mergeCell ref="H78:H80"/>
    <mergeCell ref="K74:K75"/>
    <mergeCell ref="L74:L75"/>
    <mergeCell ref="P74:P75"/>
    <mergeCell ref="Q74:Q75"/>
    <mergeCell ref="R74:R75"/>
    <mergeCell ref="S74:S75"/>
    <mergeCell ref="E74:E75"/>
    <mergeCell ref="F74:F75"/>
    <mergeCell ref="G74:G75"/>
    <mergeCell ref="H74:H75"/>
    <mergeCell ref="I74:I75"/>
    <mergeCell ref="J74:J75"/>
    <mergeCell ref="R78:R80"/>
    <mergeCell ref="S78:S80"/>
    <mergeCell ref="AC78:AC80"/>
    <mergeCell ref="AI78:AI80"/>
    <mergeCell ref="I78:I80"/>
    <mergeCell ref="J78:J80"/>
    <mergeCell ref="K78:K80"/>
    <mergeCell ref="L78:L80"/>
    <mergeCell ref="P78:P80"/>
    <mergeCell ref="Q78:Q80"/>
  </mergeCells>
  <conditionalFormatting sqref="L11:L13 L81">
    <cfRule type="containsText" dxfId="207" priority="205" operator="containsText" text="Bajo">
      <formula>NOT(ISERROR(SEARCH("Bajo",L11)))</formula>
    </cfRule>
    <cfRule type="containsText" dxfId="206" priority="206" operator="containsText" text="Moderado">
      <formula>NOT(ISERROR(SEARCH("Moderado",L11)))</formula>
    </cfRule>
    <cfRule type="containsText" dxfId="205" priority="207" operator="containsText" text="Alto">
      <formula>NOT(ISERROR(SEARCH("Alto",L11)))</formula>
    </cfRule>
    <cfRule type="containsText" dxfId="204" priority="208" operator="containsText" text="Extremo">
      <formula>NOT(ISERROR(SEARCH("Extremo",L11)))</formula>
    </cfRule>
  </conditionalFormatting>
  <conditionalFormatting sqref="R81">
    <cfRule type="containsText" dxfId="203" priority="201" operator="containsText" text="Bajo">
      <formula>NOT(ISERROR(SEARCH("Bajo",R81)))</formula>
    </cfRule>
    <cfRule type="containsText" dxfId="202" priority="202" operator="containsText" text="Moderado">
      <formula>NOT(ISERROR(SEARCH("Moderado",R81)))</formula>
    </cfRule>
    <cfRule type="containsText" dxfId="201" priority="203" operator="containsText" text="Alto">
      <formula>NOT(ISERROR(SEARCH("Alto",R81)))</formula>
    </cfRule>
    <cfRule type="containsText" dxfId="200" priority="204" operator="containsText" text="Extremo">
      <formula>NOT(ISERROR(SEARCH("Extremo",R81)))</formula>
    </cfRule>
  </conditionalFormatting>
  <conditionalFormatting sqref="K13">
    <cfRule type="duplicateValues" dxfId="199" priority="200"/>
  </conditionalFormatting>
  <conditionalFormatting sqref="R12:R13">
    <cfRule type="containsText" dxfId="198" priority="196" operator="containsText" text="Bajo">
      <formula>NOT(ISERROR(SEARCH("Bajo",R12)))</formula>
    </cfRule>
    <cfRule type="containsText" dxfId="197" priority="197" operator="containsText" text="Moderado">
      <formula>NOT(ISERROR(SEARCH("Moderado",R12)))</formula>
    </cfRule>
    <cfRule type="containsText" dxfId="196" priority="198" operator="containsText" text="Alto">
      <formula>NOT(ISERROR(SEARCH("Alto",R12)))</formula>
    </cfRule>
    <cfRule type="containsText" dxfId="195" priority="199" operator="containsText" text="Extremo">
      <formula>NOT(ISERROR(SEARCH("Extremo",R12)))</formula>
    </cfRule>
  </conditionalFormatting>
  <conditionalFormatting sqref="R11">
    <cfRule type="containsText" dxfId="194" priority="192" operator="containsText" text="Bajo">
      <formula>NOT(ISERROR(SEARCH("Bajo",R11)))</formula>
    </cfRule>
    <cfRule type="containsText" dxfId="193" priority="193" operator="containsText" text="Moderado">
      <formula>NOT(ISERROR(SEARCH("Moderado",R11)))</formula>
    </cfRule>
    <cfRule type="containsText" dxfId="192" priority="194" operator="containsText" text="Alto">
      <formula>NOT(ISERROR(SEARCH("Alto",R11)))</formula>
    </cfRule>
    <cfRule type="containsText" dxfId="191" priority="195" operator="containsText" text="Extremo">
      <formula>NOT(ISERROR(SEARCH("Extremo",R11)))</formula>
    </cfRule>
  </conditionalFormatting>
  <conditionalFormatting sqref="L20">
    <cfRule type="containsText" dxfId="190" priority="188" operator="containsText" text="Bajo">
      <formula>NOT(ISERROR(SEARCH("Bajo",L20)))</formula>
    </cfRule>
    <cfRule type="containsText" dxfId="189" priority="189" operator="containsText" text="Moderado">
      <formula>NOT(ISERROR(SEARCH("Moderado",L20)))</formula>
    </cfRule>
    <cfRule type="containsText" dxfId="188" priority="190" operator="containsText" text="Alto">
      <formula>NOT(ISERROR(SEARCH("Alto",L20)))</formula>
    </cfRule>
    <cfRule type="containsText" dxfId="187" priority="191" operator="containsText" text="Extremo">
      <formula>NOT(ISERROR(SEARCH("Extremo",L20)))</formula>
    </cfRule>
  </conditionalFormatting>
  <conditionalFormatting sqref="R20">
    <cfRule type="containsText" dxfId="186" priority="184" operator="containsText" text="Bajo">
      <formula>NOT(ISERROR(SEARCH("Bajo",R20)))</formula>
    </cfRule>
    <cfRule type="containsText" dxfId="185" priority="185" operator="containsText" text="Moderado">
      <formula>NOT(ISERROR(SEARCH("Moderado",R20)))</formula>
    </cfRule>
    <cfRule type="containsText" dxfId="184" priority="186" operator="containsText" text="Alto">
      <formula>NOT(ISERROR(SEARCH("Alto",R20)))</formula>
    </cfRule>
    <cfRule type="containsText" dxfId="183" priority="187" operator="containsText" text="Extremo">
      <formula>NOT(ISERROR(SEARCH("Extremo",R20)))</formula>
    </cfRule>
  </conditionalFormatting>
  <conditionalFormatting sqref="L46">
    <cfRule type="containsText" dxfId="182" priority="180" operator="containsText" text="Bajo">
      <formula>NOT(ISERROR(SEARCH("Bajo",L46)))</formula>
    </cfRule>
    <cfRule type="containsText" dxfId="181" priority="181" operator="containsText" text="Moderado">
      <formula>NOT(ISERROR(SEARCH("Moderado",L46)))</formula>
    </cfRule>
    <cfRule type="containsText" dxfId="180" priority="182" operator="containsText" text="Alto">
      <formula>NOT(ISERROR(SEARCH("Alto",L46)))</formula>
    </cfRule>
    <cfRule type="containsText" dxfId="179" priority="183" operator="containsText" text="Extremo">
      <formula>NOT(ISERROR(SEARCH("Extremo",L46)))</formula>
    </cfRule>
  </conditionalFormatting>
  <conditionalFormatting sqref="R46">
    <cfRule type="containsText" dxfId="178" priority="176" operator="containsText" text="Bajo">
      <formula>NOT(ISERROR(SEARCH("Bajo",R46)))</formula>
    </cfRule>
    <cfRule type="containsText" dxfId="177" priority="177" operator="containsText" text="Moderado">
      <formula>NOT(ISERROR(SEARCH("Moderado",R46)))</formula>
    </cfRule>
    <cfRule type="containsText" dxfId="176" priority="178" operator="containsText" text="Alto">
      <formula>NOT(ISERROR(SEARCH("Alto",R46)))</formula>
    </cfRule>
    <cfRule type="containsText" dxfId="175" priority="179" operator="containsText" text="Extremo">
      <formula>NOT(ISERROR(SEARCH("Extremo",R46)))</formula>
    </cfRule>
  </conditionalFormatting>
  <conditionalFormatting sqref="L47">
    <cfRule type="containsText" dxfId="174" priority="172" operator="containsText" text="Bajo">
      <formula>NOT(ISERROR(SEARCH("Bajo",L47)))</formula>
    </cfRule>
    <cfRule type="containsText" dxfId="173" priority="173" operator="containsText" text="Moderado">
      <formula>NOT(ISERROR(SEARCH("Moderado",L47)))</formula>
    </cfRule>
    <cfRule type="containsText" dxfId="172" priority="174" operator="containsText" text="Alto">
      <formula>NOT(ISERROR(SEARCH("Alto",L47)))</formula>
    </cfRule>
    <cfRule type="containsText" dxfId="171" priority="175" operator="containsText" text="Extremo">
      <formula>NOT(ISERROR(SEARCH("Extremo",L47)))</formula>
    </cfRule>
  </conditionalFormatting>
  <conditionalFormatting sqref="R47">
    <cfRule type="containsText" dxfId="170" priority="168" operator="containsText" text="Bajo">
      <formula>NOT(ISERROR(SEARCH("Bajo",R47)))</formula>
    </cfRule>
    <cfRule type="containsText" dxfId="169" priority="169" operator="containsText" text="Moderado">
      <formula>NOT(ISERROR(SEARCH("Moderado",R47)))</formula>
    </cfRule>
    <cfRule type="containsText" dxfId="168" priority="170" operator="containsText" text="Alto">
      <formula>NOT(ISERROR(SEARCH("Alto",R47)))</formula>
    </cfRule>
    <cfRule type="containsText" dxfId="167" priority="171" operator="containsText" text="Extremo">
      <formula>NOT(ISERROR(SEARCH("Extremo",R47)))</formula>
    </cfRule>
  </conditionalFormatting>
  <conditionalFormatting sqref="R32 L32:L35 R35">
    <cfRule type="containsText" dxfId="166" priority="164" operator="containsText" text="Bajo">
      <formula>NOT(ISERROR(SEARCH("Bajo",L32)))</formula>
    </cfRule>
    <cfRule type="containsText" dxfId="165" priority="165" operator="containsText" text="Moderado">
      <formula>NOT(ISERROR(SEARCH("Moderado",L32)))</formula>
    </cfRule>
    <cfRule type="containsText" dxfId="164" priority="166" operator="containsText" text="Alto">
      <formula>NOT(ISERROR(SEARCH("Alto",L32)))</formula>
    </cfRule>
    <cfRule type="containsText" dxfId="163" priority="167" operator="containsText" text="Extremo">
      <formula>NOT(ISERROR(SEARCH("Extremo",L32)))</formula>
    </cfRule>
  </conditionalFormatting>
  <conditionalFormatting sqref="K34">
    <cfRule type="duplicateValues" dxfId="162" priority="163"/>
  </conditionalFormatting>
  <conditionalFormatting sqref="P32:Q32">
    <cfRule type="duplicateValues" dxfId="161" priority="162"/>
  </conditionalFormatting>
  <conditionalFormatting sqref="R33:R34">
    <cfRule type="containsText" dxfId="160" priority="158" operator="containsText" text="Bajo">
      <formula>NOT(ISERROR(SEARCH("Bajo",R33)))</formula>
    </cfRule>
    <cfRule type="containsText" dxfId="159" priority="159" operator="containsText" text="Moderado">
      <formula>NOT(ISERROR(SEARCH("Moderado",R33)))</formula>
    </cfRule>
    <cfRule type="containsText" dxfId="158" priority="160" operator="containsText" text="Alto">
      <formula>NOT(ISERROR(SEARCH("Alto",R33)))</formula>
    </cfRule>
    <cfRule type="containsText" dxfId="157" priority="161" operator="containsText" text="Extremo">
      <formula>NOT(ISERROR(SEARCH("Extremo",R33)))</formula>
    </cfRule>
  </conditionalFormatting>
  <conditionalFormatting sqref="L72:L73">
    <cfRule type="containsText" dxfId="156" priority="154" operator="containsText" text="Bajo">
      <formula>NOT(ISERROR(SEARCH("Bajo",L72)))</formula>
    </cfRule>
    <cfRule type="containsText" dxfId="155" priority="155" operator="containsText" text="Moderado">
      <formula>NOT(ISERROR(SEARCH("Moderado",L72)))</formula>
    </cfRule>
    <cfRule type="containsText" dxfId="154" priority="156" operator="containsText" text="Alto">
      <formula>NOT(ISERROR(SEARCH("Alto",L72)))</formula>
    </cfRule>
    <cfRule type="containsText" dxfId="153" priority="157" operator="containsText" text="Extremo">
      <formula>NOT(ISERROR(SEARCH("Extremo",L72)))</formula>
    </cfRule>
  </conditionalFormatting>
  <conditionalFormatting sqref="R72:R73">
    <cfRule type="containsText" dxfId="152" priority="150" operator="containsText" text="Bajo">
      <formula>NOT(ISERROR(SEARCH("Bajo",R72)))</formula>
    </cfRule>
    <cfRule type="containsText" dxfId="151" priority="151" operator="containsText" text="Moderado">
      <formula>NOT(ISERROR(SEARCH("Moderado",R72)))</formula>
    </cfRule>
    <cfRule type="containsText" dxfId="150" priority="152" operator="containsText" text="Alto">
      <formula>NOT(ISERROR(SEARCH("Alto",R72)))</formula>
    </cfRule>
    <cfRule type="containsText" dxfId="149" priority="153" operator="containsText" text="Extremo">
      <formula>NOT(ISERROR(SEARCH("Extremo",R72)))</formula>
    </cfRule>
  </conditionalFormatting>
  <conditionalFormatting sqref="P73:Q73">
    <cfRule type="duplicateValues" dxfId="148" priority="149"/>
  </conditionalFormatting>
  <conditionalFormatting sqref="L17">
    <cfRule type="containsText" dxfId="147" priority="145" operator="containsText" text="Bajo">
      <formula>NOT(ISERROR(SEARCH("Bajo",L17)))</formula>
    </cfRule>
    <cfRule type="containsText" dxfId="146" priority="146" operator="containsText" text="Moderado">
      <formula>NOT(ISERROR(SEARCH("Moderado",L17)))</formula>
    </cfRule>
    <cfRule type="containsText" dxfId="145" priority="147" operator="containsText" text="Alto">
      <formula>NOT(ISERROR(SEARCH("Alto",L17)))</formula>
    </cfRule>
    <cfRule type="containsText" dxfId="144" priority="148" operator="containsText" text="Extremo">
      <formula>NOT(ISERROR(SEARCH("Extremo",L17)))</formula>
    </cfRule>
  </conditionalFormatting>
  <conditionalFormatting sqref="R17">
    <cfRule type="containsText" dxfId="143" priority="141" operator="containsText" text="Bajo">
      <formula>NOT(ISERROR(SEARCH("Bajo",R17)))</formula>
    </cfRule>
    <cfRule type="containsText" dxfId="142" priority="142" operator="containsText" text="Moderado">
      <formula>NOT(ISERROR(SEARCH("Moderado",R17)))</formula>
    </cfRule>
    <cfRule type="containsText" dxfId="141" priority="143" operator="containsText" text="Alto">
      <formula>NOT(ISERROR(SEARCH("Alto",R17)))</formula>
    </cfRule>
    <cfRule type="containsText" dxfId="140" priority="144" operator="containsText" text="Extremo">
      <formula>NOT(ISERROR(SEARCH("Extremo",R17)))</formula>
    </cfRule>
  </conditionalFormatting>
  <conditionalFormatting sqref="L14:L15">
    <cfRule type="containsText" dxfId="139" priority="137" operator="containsText" text="Bajo">
      <formula>NOT(ISERROR(SEARCH("Bajo",L14)))</formula>
    </cfRule>
    <cfRule type="containsText" dxfId="138" priority="138" operator="containsText" text="Moderado">
      <formula>NOT(ISERROR(SEARCH("Moderado",L14)))</formula>
    </cfRule>
    <cfRule type="containsText" dxfId="137" priority="139" operator="containsText" text="Alto">
      <formula>NOT(ISERROR(SEARCH("Alto",L14)))</formula>
    </cfRule>
    <cfRule type="containsText" dxfId="136" priority="140" operator="containsText" text="Extremo">
      <formula>NOT(ISERROR(SEARCH("Extremo",L14)))</formula>
    </cfRule>
  </conditionalFormatting>
  <conditionalFormatting sqref="R14:R15">
    <cfRule type="containsText" dxfId="135" priority="133" operator="containsText" text="Bajo">
      <formula>NOT(ISERROR(SEARCH("Bajo",R14)))</formula>
    </cfRule>
    <cfRule type="containsText" dxfId="134" priority="134" operator="containsText" text="Moderado">
      <formula>NOT(ISERROR(SEARCH("Moderado",R14)))</formula>
    </cfRule>
    <cfRule type="containsText" dxfId="133" priority="135" operator="containsText" text="Alto">
      <formula>NOT(ISERROR(SEARCH("Alto",R14)))</formula>
    </cfRule>
    <cfRule type="containsText" dxfId="132" priority="136" operator="containsText" text="Extremo">
      <formula>NOT(ISERROR(SEARCH("Extremo",R14)))</formula>
    </cfRule>
  </conditionalFormatting>
  <conditionalFormatting sqref="P15:Q15">
    <cfRule type="duplicateValues" dxfId="131" priority="132"/>
  </conditionalFormatting>
  <conditionalFormatting sqref="L63 R63">
    <cfRule type="containsText" dxfId="130" priority="128" operator="containsText" text="Bajo">
      <formula>NOT(ISERROR(SEARCH("Bajo",L63)))</formula>
    </cfRule>
    <cfRule type="containsText" dxfId="129" priority="129" operator="containsText" text="Moderado">
      <formula>NOT(ISERROR(SEARCH("Moderado",L63)))</formula>
    </cfRule>
    <cfRule type="containsText" dxfId="128" priority="130" operator="containsText" text="Alto">
      <formula>NOT(ISERROR(SEARCH("Alto",L63)))</formula>
    </cfRule>
    <cfRule type="containsText" dxfId="127" priority="131" operator="containsText" text="Extremo">
      <formula>NOT(ISERROR(SEARCH("Extremo",L63)))</formula>
    </cfRule>
  </conditionalFormatting>
  <conditionalFormatting sqref="P63:Q63">
    <cfRule type="duplicateValues" dxfId="126" priority="127"/>
  </conditionalFormatting>
  <conditionalFormatting sqref="L68:L70">
    <cfRule type="containsText" dxfId="125" priority="123" operator="containsText" text="Bajo">
      <formula>NOT(ISERROR(SEARCH("Bajo",L68)))</formula>
    </cfRule>
    <cfRule type="containsText" dxfId="124" priority="124" operator="containsText" text="Moderado">
      <formula>NOT(ISERROR(SEARCH("Moderado",L68)))</formula>
    </cfRule>
    <cfRule type="containsText" dxfId="123" priority="125" operator="containsText" text="Alto">
      <formula>NOT(ISERROR(SEARCH("Alto",L68)))</formula>
    </cfRule>
    <cfRule type="containsText" dxfId="122" priority="126" operator="containsText" text="Extremo">
      <formula>NOT(ISERROR(SEARCH("Extremo",L68)))</formula>
    </cfRule>
  </conditionalFormatting>
  <conditionalFormatting sqref="L71">
    <cfRule type="containsText" dxfId="121" priority="119" operator="containsText" text="Bajo">
      <formula>NOT(ISERROR(SEARCH("Bajo",L71)))</formula>
    </cfRule>
    <cfRule type="containsText" dxfId="120" priority="120" operator="containsText" text="Moderado">
      <formula>NOT(ISERROR(SEARCH("Moderado",L71)))</formula>
    </cfRule>
    <cfRule type="containsText" dxfId="119" priority="121" operator="containsText" text="Alto">
      <formula>NOT(ISERROR(SEARCH("Alto",L71)))</formula>
    </cfRule>
    <cfRule type="containsText" dxfId="118" priority="122" operator="containsText" text="Extremo">
      <formula>NOT(ISERROR(SEARCH("Extremo",L71)))</formula>
    </cfRule>
  </conditionalFormatting>
  <conditionalFormatting sqref="R68:R70">
    <cfRule type="containsText" dxfId="117" priority="115" operator="containsText" text="Bajo">
      <formula>NOT(ISERROR(SEARCH("Bajo",R68)))</formula>
    </cfRule>
    <cfRule type="containsText" dxfId="116" priority="116" operator="containsText" text="Moderado">
      <formula>NOT(ISERROR(SEARCH("Moderado",R68)))</formula>
    </cfRule>
    <cfRule type="containsText" dxfId="115" priority="117" operator="containsText" text="Alto">
      <formula>NOT(ISERROR(SEARCH("Alto",R68)))</formula>
    </cfRule>
    <cfRule type="containsText" dxfId="114" priority="118" operator="containsText" text="Extremo">
      <formula>NOT(ISERROR(SEARCH("Extremo",R68)))</formula>
    </cfRule>
  </conditionalFormatting>
  <conditionalFormatting sqref="R71">
    <cfRule type="containsText" dxfId="113" priority="111" operator="containsText" text="Bajo">
      <formula>NOT(ISERROR(SEARCH("Bajo",R71)))</formula>
    </cfRule>
    <cfRule type="containsText" dxfId="112" priority="112" operator="containsText" text="Moderado">
      <formula>NOT(ISERROR(SEARCH("Moderado",R71)))</formula>
    </cfRule>
    <cfRule type="containsText" dxfId="111" priority="113" operator="containsText" text="Alto">
      <formula>NOT(ISERROR(SEARCH("Alto",R71)))</formula>
    </cfRule>
    <cfRule type="containsText" dxfId="110" priority="114" operator="containsText" text="Extremo">
      <formula>NOT(ISERROR(SEARCH("Extremo",R71)))</formula>
    </cfRule>
  </conditionalFormatting>
  <conditionalFormatting sqref="L76 R76">
    <cfRule type="containsText" dxfId="109" priority="107" operator="containsText" text="Bajo">
      <formula>NOT(ISERROR(SEARCH("Bajo",L76)))</formula>
    </cfRule>
    <cfRule type="containsText" dxfId="108" priority="108" operator="containsText" text="Moderado">
      <formula>NOT(ISERROR(SEARCH("Moderado",L76)))</formula>
    </cfRule>
    <cfRule type="containsText" dxfId="107" priority="109" operator="containsText" text="Alto">
      <formula>NOT(ISERROR(SEARCH("Alto",L76)))</formula>
    </cfRule>
    <cfRule type="containsText" dxfId="106" priority="110" operator="containsText" text="Extremo">
      <formula>NOT(ISERROR(SEARCH("Extremo",L76)))</formula>
    </cfRule>
  </conditionalFormatting>
  <conditionalFormatting sqref="P76:Q76">
    <cfRule type="duplicateValues" dxfId="105" priority="106"/>
  </conditionalFormatting>
  <conditionalFormatting sqref="L18">
    <cfRule type="containsText" dxfId="104" priority="102" operator="containsText" text="Bajo">
      <formula>NOT(ISERROR(SEARCH("Bajo",L18)))</formula>
    </cfRule>
    <cfRule type="containsText" dxfId="103" priority="103" operator="containsText" text="Moderado">
      <formula>NOT(ISERROR(SEARCH("Moderado",L18)))</formula>
    </cfRule>
    <cfRule type="containsText" dxfId="102" priority="104" operator="containsText" text="Alto">
      <formula>NOT(ISERROR(SEARCH("Alto",L18)))</formula>
    </cfRule>
    <cfRule type="containsText" dxfId="101" priority="105" operator="containsText" text="Extremo">
      <formula>NOT(ISERROR(SEARCH("Extremo",L18)))</formula>
    </cfRule>
  </conditionalFormatting>
  <conditionalFormatting sqref="R18">
    <cfRule type="containsText" dxfId="100" priority="98" operator="containsText" text="Bajo">
      <formula>NOT(ISERROR(SEARCH("Bajo",R18)))</formula>
    </cfRule>
    <cfRule type="containsText" dxfId="99" priority="99" operator="containsText" text="Moderado">
      <formula>NOT(ISERROR(SEARCH("Moderado",R18)))</formula>
    </cfRule>
    <cfRule type="containsText" dxfId="98" priority="100" operator="containsText" text="Alto">
      <formula>NOT(ISERROR(SEARCH("Alto",R18)))</formula>
    </cfRule>
    <cfRule type="containsText" dxfId="97" priority="101" operator="containsText" text="Extremo">
      <formula>NOT(ISERROR(SEARCH("Extremo",R18)))</formula>
    </cfRule>
  </conditionalFormatting>
  <conditionalFormatting sqref="L77:L78">
    <cfRule type="containsText" dxfId="96" priority="94" operator="containsText" text="Bajo">
      <formula>NOT(ISERROR(SEARCH("Bajo",L77)))</formula>
    </cfRule>
    <cfRule type="containsText" dxfId="95" priority="95" operator="containsText" text="Moderado">
      <formula>NOT(ISERROR(SEARCH("Moderado",L77)))</formula>
    </cfRule>
    <cfRule type="containsText" dxfId="94" priority="96" operator="containsText" text="Alto">
      <formula>NOT(ISERROR(SEARCH("Alto",L77)))</formula>
    </cfRule>
    <cfRule type="containsText" dxfId="93" priority="97" operator="containsText" text="Extremo">
      <formula>NOT(ISERROR(SEARCH("Extremo",L77)))</formula>
    </cfRule>
  </conditionalFormatting>
  <conditionalFormatting sqref="R77:R78">
    <cfRule type="containsText" dxfId="92" priority="90" operator="containsText" text="Bajo">
      <formula>NOT(ISERROR(SEARCH("Bajo",R77)))</formula>
    </cfRule>
    <cfRule type="containsText" dxfId="91" priority="91" operator="containsText" text="Moderado">
      <formula>NOT(ISERROR(SEARCH("Moderado",R77)))</formula>
    </cfRule>
    <cfRule type="containsText" dxfId="90" priority="92" operator="containsText" text="Alto">
      <formula>NOT(ISERROR(SEARCH("Alto",R77)))</formula>
    </cfRule>
    <cfRule type="containsText" dxfId="89" priority="93" operator="containsText" text="Extremo">
      <formula>NOT(ISERROR(SEARCH("Extremo",R77)))</formula>
    </cfRule>
  </conditionalFormatting>
  <conditionalFormatting sqref="P78:Q78">
    <cfRule type="duplicateValues" dxfId="88" priority="89"/>
  </conditionalFormatting>
  <conditionalFormatting sqref="L48 L50 L52 L55 L58 L60">
    <cfRule type="containsText" dxfId="87" priority="85" operator="containsText" text="Bajo">
      <formula>NOT(ISERROR(SEARCH("Bajo",L48)))</formula>
    </cfRule>
    <cfRule type="containsText" dxfId="86" priority="86" operator="containsText" text="Moderado">
      <formula>NOT(ISERROR(SEARCH("Moderado",L48)))</formula>
    </cfRule>
    <cfRule type="containsText" dxfId="85" priority="87" operator="containsText" text="Alto">
      <formula>NOT(ISERROR(SEARCH("Alto",L48)))</formula>
    </cfRule>
    <cfRule type="containsText" dxfId="84" priority="88" operator="containsText" text="Extremo">
      <formula>NOT(ISERROR(SEARCH("Extremo",L48)))</formula>
    </cfRule>
  </conditionalFormatting>
  <conditionalFormatting sqref="R48 R52 R55 R58 R60">
    <cfRule type="containsText" dxfId="83" priority="81" operator="containsText" text="Bajo">
      <formula>NOT(ISERROR(SEARCH("Bajo",R48)))</formula>
    </cfRule>
    <cfRule type="containsText" dxfId="82" priority="82" operator="containsText" text="Moderado">
      <formula>NOT(ISERROR(SEARCH("Moderado",R48)))</formula>
    </cfRule>
    <cfRule type="containsText" dxfId="81" priority="83" operator="containsText" text="Alto">
      <formula>NOT(ISERROR(SEARCH("Alto",R48)))</formula>
    </cfRule>
    <cfRule type="containsText" dxfId="80" priority="84" operator="containsText" text="Extremo">
      <formula>NOT(ISERROR(SEARCH("Extremo",R48)))</formula>
    </cfRule>
  </conditionalFormatting>
  <conditionalFormatting sqref="R50">
    <cfRule type="containsText" dxfId="79" priority="77" operator="containsText" text="Bajo">
      <formula>NOT(ISERROR(SEARCH("Bajo",R50)))</formula>
    </cfRule>
    <cfRule type="containsText" dxfId="78" priority="78" operator="containsText" text="Moderado">
      <formula>NOT(ISERROR(SEARCH("Moderado",R50)))</formula>
    </cfRule>
    <cfRule type="containsText" dxfId="77" priority="79" operator="containsText" text="Alto">
      <formula>NOT(ISERROR(SEARCH("Alto",R50)))</formula>
    </cfRule>
    <cfRule type="containsText" dxfId="76" priority="80" operator="containsText" text="Extremo">
      <formula>NOT(ISERROR(SEARCH("Extremo",R50)))</formula>
    </cfRule>
  </conditionalFormatting>
  <conditionalFormatting sqref="L37">
    <cfRule type="containsText" dxfId="75" priority="73" operator="containsText" text="Bajo">
      <formula>NOT(ISERROR(SEARCH("Bajo",L37)))</formula>
    </cfRule>
    <cfRule type="containsText" dxfId="74" priority="74" operator="containsText" text="Moderado">
      <formula>NOT(ISERROR(SEARCH("Moderado",L37)))</formula>
    </cfRule>
    <cfRule type="containsText" dxfId="73" priority="75" operator="containsText" text="Alto">
      <formula>NOT(ISERROR(SEARCH("Alto",L37)))</formula>
    </cfRule>
    <cfRule type="containsText" dxfId="72" priority="76" operator="containsText" text="Extremo">
      <formula>NOT(ISERROR(SEARCH("Extremo",L37)))</formula>
    </cfRule>
  </conditionalFormatting>
  <conditionalFormatting sqref="R37">
    <cfRule type="containsText" dxfId="71" priority="69" operator="containsText" text="Bajo">
      <formula>NOT(ISERROR(SEARCH("Bajo",R37)))</formula>
    </cfRule>
    <cfRule type="containsText" dxfId="70" priority="70" operator="containsText" text="Moderado">
      <formula>NOT(ISERROR(SEARCH("Moderado",R37)))</formula>
    </cfRule>
    <cfRule type="containsText" dxfId="69" priority="71" operator="containsText" text="Alto">
      <formula>NOT(ISERROR(SEARCH("Alto",R37)))</formula>
    </cfRule>
    <cfRule type="containsText" dxfId="68" priority="72" operator="containsText" text="Extremo">
      <formula>NOT(ISERROR(SEARCH("Extremo",R37)))</formula>
    </cfRule>
  </conditionalFormatting>
  <conditionalFormatting sqref="L39:L41">
    <cfRule type="containsText" dxfId="67" priority="65" operator="containsText" text="Bajo">
      <formula>NOT(ISERROR(SEARCH("Bajo",L39)))</formula>
    </cfRule>
    <cfRule type="containsText" dxfId="66" priority="66" operator="containsText" text="Moderado">
      <formula>NOT(ISERROR(SEARCH("Moderado",L39)))</formula>
    </cfRule>
    <cfRule type="containsText" dxfId="65" priority="67" operator="containsText" text="Alto">
      <formula>NOT(ISERROR(SEARCH("Alto",L39)))</formula>
    </cfRule>
    <cfRule type="containsText" dxfId="64" priority="68" operator="containsText" text="Extremo">
      <formula>NOT(ISERROR(SEARCH("Extremo",L39)))</formula>
    </cfRule>
  </conditionalFormatting>
  <conditionalFormatting sqref="R39:R40">
    <cfRule type="containsText" dxfId="63" priority="61" operator="containsText" text="Bajo">
      <formula>NOT(ISERROR(SEARCH("Bajo",R39)))</formula>
    </cfRule>
    <cfRule type="containsText" dxfId="62" priority="62" operator="containsText" text="Moderado">
      <formula>NOT(ISERROR(SEARCH("Moderado",R39)))</formula>
    </cfRule>
    <cfRule type="containsText" dxfId="61" priority="63" operator="containsText" text="Alto">
      <formula>NOT(ISERROR(SEARCH("Alto",R39)))</formula>
    </cfRule>
    <cfRule type="containsText" dxfId="60" priority="64" operator="containsText" text="Extremo">
      <formula>NOT(ISERROR(SEARCH("Extremo",R39)))</formula>
    </cfRule>
  </conditionalFormatting>
  <conditionalFormatting sqref="P40">
    <cfRule type="duplicateValues" dxfId="59" priority="60"/>
  </conditionalFormatting>
  <conditionalFormatting sqref="R41">
    <cfRule type="containsText" dxfId="58" priority="56" operator="containsText" text="Bajo">
      <formula>NOT(ISERROR(SEARCH("Bajo",R41)))</formula>
    </cfRule>
    <cfRule type="containsText" dxfId="57" priority="57" operator="containsText" text="Moderado">
      <formula>NOT(ISERROR(SEARCH("Moderado",R41)))</formula>
    </cfRule>
    <cfRule type="containsText" dxfId="56" priority="58" operator="containsText" text="Alto">
      <formula>NOT(ISERROR(SEARCH("Alto",R41)))</formula>
    </cfRule>
    <cfRule type="containsText" dxfId="55" priority="59" operator="containsText" text="Extremo">
      <formula>NOT(ISERROR(SEARCH("Extremo",R41)))</formula>
    </cfRule>
  </conditionalFormatting>
  <conditionalFormatting sqref="Q40">
    <cfRule type="duplicateValues" dxfId="54" priority="55"/>
  </conditionalFormatting>
  <conditionalFormatting sqref="L21">
    <cfRule type="containsText" dxfId="53" priority="51" operator="containsText" text="Bajo">
      <formula>NOT(ISERROR(SEARCH("Bajo",L21)))</formula>
    </cfRule>
    <cfRule type="containsText" dxfId="52" priority="52" operator="containsText" text="Moderado">
      <formula>NOT(ISERROR(SEARCH("Moderado",L21)))</formula>
    </cfRule>
    <cfRule type="containsText" dxfId="51" priority="53" operator="containsText" text="Alto">
      <formula>NOT(ISERROR(SEARCH("Alto",L21)))</formula>
    </cfRule>
    <cfRule type="containsText" dxfId="50" priority="54" operator="containsText" text="Extremo">
      <formula>NOT(ISERROR(SEARCH("Extremo",L21)))</formula>
    </cfRule>
  </conditionalFormatting>
  <conditionalFormatting sqref="R21">
    <cfRule type="containsText" dxfId="49" priority="47" operator="containsText" text="Bajo">
      <formula>NOT(ISERROR(SEARCH("Bajo",R21)))</formula>
    </cfRule>
    <cfRule type="containsText" dxfId="48" priority="48" operator="containsText" text="Moderado">
      <formula>NOT(ISERROR(SEARCH("Moderado",R21)))</formula>
    </cfRule>
    <cfRule type="containsText" dxfId="47" priority="49" operator="containsText" text="Alto">
      <formula>NOT(ISERROR(SEARCH("Alto",R21)))</formula>
    </cfRule>
    <cfRule type="containsText" dxfId="46" priority="50" operator="containsText" text="Extremo">
      <formula>NOT(ISERROR(SEARCH("Extremo",R21)))</formula>
    </cfRule>
  </conditionalFormatting>
  <conditionalFormatting sqref="L22">
    <cfRule type="containsText" dxfId="45" priority="43" operator="containsText" text="Bajo">
      <formula>NOT(ISERROR(SEARCH("Bajo",L22)))</formula>
    </cfRule>
    <cfRule type="containsText" dxfId="44" priority="44" operator="containsText" text="Moderado">
      <formula>NOT(ISERROR(SEARCH("Moderado",L22)))</formula>
    </cfRule>
    <cfRule type="containsText" dxfId="43" priority="45" operator="containsText" text="Alto">
      <formula>NOT(ISERROR(SEARCH("Alto",L22)))</formula>
    </cfRule>
    <cfRule type="containsText" dxfId="42" priority="46" operator="containsText" text="Extremo">
      <formula>NOT(ISERROR(SEARCH("Extremo",L22)))</formula>
    </cfRule>
  </conditionalFormatting>
  <conditionalFormatting sqref="R22">
    <cfRule type="containsText" dxfId="41" priority="39" operator="containsText" text="Bajo">
      <formula>NOT(ISERROR(SEARCH("Bajo",R22)))</formula>
    </cfRule>
    <cfRule type="containsText" dxfId="40" priority="40" operator="containsText" text="Moderado">
      <formula>NOT(ISERROR(SEARCH("Moderado",R22)))</formula>
    </cfRule>
    <cfRule type="containsText" dxfId="39" priority="41" operator="containsText" text="Alto">
      <formula>NOT(ISERROR(SEARCH("Alto",R22)))</formula>
    </cfRule>
    <cfRule type="containsText" dxfId="38" priority="42" operator="containsText" text="Extremo">
      <formula>NOT(ISERROR(SEARCH("Extremo",R22)))</formula>
    </cfRule>
  </conditionalFormatting>
  <conditionalFormatting sqref="L26 L30:L31">
    <cfRule type="containsText" dxfId="37" priority="35" operator="containsText" text="Bajo">
      <formula>NOT(ISERROR(SEARCH("Bajo",L26)))</formula>
    </cfRule>
    <cfRule type="containsText" dxfId="36" priority="36" operator="containsText" text="Moderado">
      <formula>NOT(ISERROR(SEARCH("Moderado",L26)))</formula>
    </cfRule>
    <cfRule type="containsText" dxfId="35" priority="37" operator="containsText" text="Alto">
      <formula>NOT(ISERROR(SEARCH("Alto",L26)))</formula>
    </cfRule>
    <cfRule type="containsText" dxfId="34" priority="38" operator="containsText" text="Extremo">
      <formula>NOT(ISERROR(SEARCH("Extremo",L26)))</formula>
    </cfRule>
  </conditionalFormatting>
  <conditionalFormatting sqref="R26 R30:R31">
    <cfRule type="containsText" dxfId="33" priority="31" operator="containsText" text="Bajo">
      <formula>NOT(ISERROR(SEARCH("Bajo",R26)))</formula>
    </cfRule>
    <cfRule type="containsText" dxfId="32" priority="32" operator="containsText" text="Moderado">
      <formula>NOT(ISERROR(SEARCH("Moderado",R26)))</formula>
    </cfRule>
    <cfRule type="containsText" dxfId="31" priority="33" operator="containsText" text="Alto">
      <formula>NOT(ISERROR(SEARCH("Alto",R26)))</formula>
    </cfRule>
    <cfRule type="containsText" dxfId="30" priority="34" operator="containsText" text="Extremo">
      <formula>NOT(ISERROR(SEARCH("Extremo",R26)))</formula>
    </cfRule>
  </conditionalFormatting>
  <conditionalFormatting sqref="L42 L45">
    <cfRule type="containsText" dxfId="29" priority="27" operator="containsText" text="Bajo">
      <formula>NOT(ISERROR(SEARCH("Bajo",L42)))</formula>
    </cfRule>
    <cfRule type="containsText" dxfId="28" priority="28" operator="containsText" text="Moderado">
      <formula>NOT(ISERROR(SEARCH("Moderado",L42)))</formula>
    </cfRule>
    <cfRule type="containsText" dxfId="27" priority="29" operator="containsText" text="Alto">
      <formula>NOT(ISERROR(SEARCH("Alto",L42)))</formula>
    </cfRule>
    <cfRule type="containsText" dxfId="26" priority="30" operator="containsText" text="Extremo">
      <formula>NOT(ISERROR(SEARCH("Extremo",L42)))</formula>
    </cfRule>
  </conditionalFormatting>
  <conditionalFormatting sqref="R42">
    <cfRule type="containsText" dxfId="25" priority="23" operator="containsText" text="Bajo">
      <formula>NOT(ISERROR(SEARCH("Bajo",R42)))</formula>
    </cfRule>
    <cfRule type="containsText" dxfId="24" priority="24" operator="containsText" text="Moderado">
      <formula>NOT(ISERROR(SEARCH("Moderado",R42)))</formula>
    </cfRule>
    <cfRule type="containsText" dxfId="23" priority="25" operator="containsText" text="Alto">
      <formula>NOT(ISERROR(SEARCH("Alto",R42)))</formula>
    </cfRule>
    <cfRule type="containsText" dxfId="22" priority="26" operator="containsText" text="Extremo">
      <formula>NOT(ISERROR(SEARCH("Extremo",R42)))</formula>
    </cfRule>
  </conditionalFormatting>
  <conditionalFormatting sqref="K45">
    <cfRule type="duplicateValues" dxfId="21" priority="22"/>
  </conditionalFormatting>
  <conditionalFormatting sqref="R45">
    <cfRule type="containsText" dxfId="20" priority="18" operator="containsText" text="Bajo">
      <formula>NOT(ISERROR(SEARCH("Bajo",R45)))</formula>
    </cfRule>
    <cfRule type="containsText" dxfId="19" priority="19" operator="containsText" text="Moderado">
      <formula>NOT(ISERROR(SEARCH("Moderado",R45)))</formula>
    </cfRule>
    <cfRule type="containsText" dxfId="18" priority="20" operator="containsText" text="Alto">
      <formula>NOT(ISERROR(SEARCH("Alto",R45)))</formula>
    </cfRule>
    <cfRule type="containsText" dxfId="17" priority="21" operator="containsText" text="Extremo">
      <formula>NOT(ISERROR(SEARCH("Extremo",R45)))</formula>
    </cfRule>
  </conditionalFormatting>
  <conditionalFormatting sqref="L23:L24">
    <cfRule type="containsText" dxfId="16" priority="14" operator="containsText" text="Bajo">
      <formula>NOT(ISERROR(SEARCH("Bajo",L23)))</formula>
    </cfRule>
    <cfRule type="containsText" dxfId="15" priority="15" operator="containsText" text="Moderado">
      <formula>NOT(ISERROR(SEARCH("Moderado",L23)))</formula>
    </cfRule>
    <cfRule type="containsText" dxfId="14" priority="16" operator="containsText" text="Alto">
      <formula>NOT(ISERROR(SEARCH("Alto",L23)))</formula>
    </cfRule>
    <cfRule type="containsText" dxfId="13" priority="17" operator="containsText" text="Extremo">
      <formula>NOT(ISERROR(SEARCH("Extremo",L23)))</formula>
    </cfRule>
  </conditionalFormatting>
  <conditionalFormatting sqref="R23:R24">
    <cfRule type="containsText" dxfId="12" priority="10" operator="containsText" text="Bajo">
      <formula>NOT(ISERROR(SEARCH("Bajo",R23)))</formula>
    </cfRule>
    <cfRule type="containsText" dxfId="11" priority="11" operator="containsText" text="Moderado">
      <formula>NOT(ISERROR(SEARCH("Moderado",R23)))</formula>
    </cfRule>
    <cfRule type="containsText" dxfId="10" priority="12" operator="containsText" text="Alto">
      <formula>NOT(ISERROR(SEARCH("Alto",R23)))</formula>
    </cfRule>
    <cfRule type="containsText" dxfId="9" priority="13" operator="containsText" text="Extremo">
      <formula>NOT(ISERROR(SEARCH("Extremo",R23)))</formula>
    </cfRule>
  </conditionalFormatting>
  <conditionalFormatting sqref="P24:Q24">
    <cfRule type="duplicateValues" dxfId="8" priority="9"/>
  </conditionalFormatting>
  <conditionalFormatting sqref="L74">
    <cfRule type="containsText" dxfId="7" priority="5" operator="containsText" text="Bajo">
      <formula>NOT(ISERROR(SEARCH("Bajo",L74)))</formula>
    </cfRule>
    <cfRule type="containsText" dxfId="6" priority="6" operator="containsText" text="Moderado">
      <formula>NOT(ISERROR(SEARCH("Moderado",L74)))</formula>
    </cfRule>
    <cfRule type="containsText" dxfId="5" priority="7" operator="containsText" text="Alto">
      <formula>NOT(ISERROR(SEARCH("Alto",L74)))</formula>
    </cfRule>
    <cfRule type="containsText" dxfId="4" priority="8" operator="containsText" text="Extremo">
      <formula>NOT(ISERROR(SEARCH("Extremo",L74)))</formula>
    </cfRule>
  </conditionalFormatting>
  <conditionalFormatting sqref="R74">
    <cfRule type="containsText" dxfId="3" priority="1" operator="containsText" text="Bajo">
      <formula>NOT(ISERROR(SEARCH("Bajo",R74)))</formula>
    </cfRule>
    <cfRule type="containsText" dxfId="2" priority="2" operator="containsText" text="Moderado">
      <formula>NOT(ISERROR(SEARCH("Moderado",R74)))</formula>
    </cfRule>
    <cfRule type="containsText" dxfId="1" priority="3" operator="containsText" text="Alto">
      <formula>NOT(ISERROR(SEARCH("Alto",R74)))</formula>
    </cfRule>
    <cfRule type="containsText" dxfId="0" priority="4" operator="containsText" text="Extremo">
      <formula>NOT(ISERROR(SEARCH("Extremo",R74)))</formula>
    </cfRule>
  </conditionalFormatting>
  <dataValidations count="33">
    <dataValidation allowBlank="1" showInputMessage="1" showErrorMessage="1" prompt="Seleccione de la lista desplegable el impacto estimado teniendo en cuenta que se refiere a la magnitud de los efectos en caso de materializarse el riesgo. Ver hoja anexos tabla 3. Recuerde que el impacto solamente se disminuye con controles correctivos." sqref="Q10" xr:uid="{F91C1269-07FD-4BB7-9C54-1F117271877D}"/>
    <dataValidation allowBlank="1" showInputMessage="1" showErrorMessage="1" prompt="Registre el nivel de avance acumulado desde el inicio de la actividad en la vigencia, hasta la fecha de monitoreo. En caso de ser una meta constante, corresponde al mismo avance del periodo." sqref="AG10 AM10 AS10" xr:uid="{E174AA95-49B1-4876-8B70-E989917CF1C8}"/>
    <dataValidation allowBlank="1" showInputMessage="1" showErrorMessage="1" prompt="Seleccione de la lista desplegable la forma como se ejecuta el control, dependiendo de que sea ejecutado por una persona (manual) o por un sistema (automático)." sqref="O9:O10" xr:uid="{FE67F375-335B-46C1-AC06-243ADDABF922}"/>
    <dataValidation allowBlank="1" showInputMessage="1" showErrorMessage="1" prompt="Describa, tal como se encuentra en la caracterización del proceso, la actividad donde existe evidencia o se tienen indicios de que pueden ocurrir eventos de riesgo." sqref="C9:C10" xr:uid="{069D12FE-B433-47C9-A7E9-4AACE34D7BEB}"/>
    <dataValidation allowBlank="1" showInputMessage="1" showErrorMessage="1" promptTitle="Riesgos de gestión" prompt="Registre en estos campos la información correspondiente al monitoreo trimestral para riesgos de gestión. No aplica para riesgos de corrupción." sqref="AQ9:AR9 AT9:AV9" xr:uid="{2E591CC1-6BA4-43CE-BEDE-AA7FF2981A01}"/>
    <dataValidation allowBlank="1" showInputMessage="1" showErrorMessage="1" promptTitle="Riesgos de gestión / corrupción" prompt="Registre en estos campos la información correspondiente al monitoreo trimestral para riesgos de gestión o cuatrimestral para riesgos de corrupción." sqref="AS9 Z9:AP9" xr:uid="{BD891742-5E6D-45F2-AF86-2FF4D648D844}"/>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9:M10" xr:uid="{90E0BA2F-2663-43BF-8A12-E564E37551C6}"/>
    <dataValidation allowBlank="1" showInputMessage="1" showErrorMessage="1" prompt="Seleccione de la lista desplegable si los riesgos a identificar se categorizan como riesgos de Gestión o de Corrupción." sqref="A6:B6" xr:uid="{43EE2938-D7A7-4E70-A2E5-37276D9EE4F8}"/>
    <dataValidation allowBlank="1" showInputMessage="1" showErrorMessage="1" prompt="Describa los avances en el cumplimiento de la actividad definida y relacione las evidencias que los soportan." sqref="AB10 AH10 AN10 AT10" xr:uid="{46368754-F4CD-4F7F-83F1-A76ED2945CF7}"/>
    <dataValidation allowBlank="1" showInputMessage="1" showErrorMessage="1" prompt="Seleccione de la lista desplegable, la decisión tomada respecto al riesgo." sqref="S9:S10" xr:uid="{1022D78D-263E-49C4-9E1D-59E05B47D65B}"/>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10 AP10 AJ10 AV10" xr:uid="{4800977D-6B4C-4A4C-80D9-86C2CB79D186}"/>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10" xr:uid="{A4353EB0-A1A7-49D3-AAC6-0999410A69B4}"/>
    <dataValidation allowBlank="1" showInputMessage="1" showErrorMessage="1" prompt="Registre la fecha de inicio de la actividad a desarrollar, en el formato DD/MM/AAAA. Esta no puede ser menor a la fecha de oficialización del riesgo." sqref="X10" xr:uid="{C22A63C3-9B86-4E2A-8201-88A4722CE1A9}"/>
    <dataValidation allowBlank="1" showInputMessage="1" showErrorMessage="1" prompt="Registre el nivel de avance en el cumplimiento de la actividad. Corresponde al resultado en términos porcentuales del indicador definido." sqref="AF10 AL10 AA10 AR10" xr:uid="{F101A256-61BA-4B5A-834A-04C87C04B1FC}"/>
    <dataValidation allowBlank="1" showInputMessage="1" showErrorMessage="1" prompt="Registre la fecha de realización del monitoreo, DD/MM/AAA." sqref="AQ10 AE10 AK10 Z10" xr:uid="{4308FEED-F752-46C5-B0D9-6513D2A4DE0D}"/>
    <dataValidation allowBlank="1" showInputMessage="1" showErrorMessage="1" prompt="Seleccione de la lista desplegable si durante el periodo se ha materializado el riesgo. En caso de materialización se debe diligenciar y remitir el Formato Plan de restablecimiento (FOR-GS-006)." sqref="AO10 AI10 AC10 AU10" xr:uid="{AAB26702-FEC6-4C9A-B7CF-0AEF495E71C0}"/>
    <dataValidation allowBlank="1" showInputMessage="1" showErrorMessage="1" prompt="Registre la fecha de terminación de la actividad a desarrollar, en el formato DD/MM/AAAA. Esta fecha no podrá superar el 31 de diciembre de cada vigencia." sqref="Y10" xr:uid="{639B76C4-C6EC-4A42-ADD6-EFB201E60758}"/>
    <dataValidation allowBlank="1" showInputMessage="1" showErrorMessage="1" prompt="Registre el resultado que se pretende alcanzar, considerando el indicador o criterio de medición definido." sqref="W10" xr:uid="{2A08E0EA-1D3C-41AE-9359-2963ADF77A65}"/>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10" xr:uid="{70264232-79C9-49D8-9889-CFBEB8F7AAB4}"/>
    <dataValidation allowBlank="1" showInputMessage="1" showErrorMessage="1" prompt="Registre las Actividades de Control sobre las cuales se realizará el monitoreo y revisión del riesgo. _x000a_Nota: En caso de definir acciones adicionales, se deberán registrar en una fila independiente." sqref="T10" xr:uid="{B831FF04-76B0-4C53-B1FC-B8635C5E7B43}"/>
    <dataValidation allowBlank="1" showInputMessage="1" showErrorMessage="1" prompt="Seleccione de la lista desplegable la probabilidad residual, resultante en la columna &quot;R&quot; del formato Evaluación de actividades de control (FOR-SG-014)." sqref="P10" xr:uid="{611B2254-6051-4781-9D05-AD83DA4FE614}"/>
    <dataValidation allowBlank="1" showInputMessage="1" showErrorMessage="1" prompt="Seleccione de la lista desplegable la naturaleza de la actividad de control." sqref="N9" xr:uid="{49F5C84A-15BA-4CA6-ADFE-F9FB55994140}"/>
    <dataValidation allowBlank="1" showInputMessage="1" showErrorMessage="1" prompt="Este resultado se genera automáticamente y es obtenido de la intersección entre la probabilidad y el impacto seleccionados." sqref="L10 R10" xr:uid="{7FB6E17E-910C-45F5-932A-CC5096358DB4}"/>
    <dataValidation allowBlank="1" showInputMessage="1" showErrorMessage="1" prompt="Seleccione de la lista desplegable el impacto estimado teniendo en cuenta que se refiere a la magnitud de los efectos en caso de materializarse el riesgo. Ver hoja anexos tabla 3." sqref="K10" xr:uid="{014890B0-9630-42A2-899B-96DB1E5E1774}"/>
    <dataValidation allowBlank="1" showInputMessage="1" showErrorMessage="1" prompt="Seleccione de la lista desplegable la probabilidad estimada teniendo en cuenta que se está considerando el número de veces que el riesgo se ha presentado en un determinado tiempo o puede presentarse. Ver hoja anexos tabla 2." sqref="J10" xr:uid="{A481A49E-BACE-49AA-8073-F101AC73A694}"/>
    <dataValidation allowBlank="1" showInputMessage="1" showErrorMessage="1" prompt="Seleccione de la lista desplegable la categoria a la que corresponda el riesgo, teniendo en cuenta los conceptos de la Tabla 1 (ver hoja anexos)." sqref="I9:I10" xr:uid="{3ABBB6E8-4A39-48F7-A940-8C55BE2DE27F}"/>
    <dataValidation allowBlank="1" showInputMessage="1" showErrorMessage="1" prompt="Registre los motivos o aspectos que puedan dar origen al riesgo y sobre los cuales se establecerán controles. Use las celdas que sean necesarias, una por cada causa." sqref="F9:F10" xr:uid="{4E0B2F6D-8484-423E-9663-916B8B33D510}"/>
    <dataValidation allowBlank="1" showInputMessage="1" showErrorMessage="1" prompt="Registre el objetivo del proceso conforme a lo definido en su caracterización." sqref="B9:B10" xr:uid="{C427F55D-9810-46AB-8390-1E5EAC8CD48E}"/>
    <dataValidation allowBlank="1" showInputMessage="1" showErrorMessage="1" prompt="Registre el código asignado al riesgo. Se incluye por parte de la Subdirección de Diseño, Evaluación y Sistematización al momento de avalar la versión final del riesgo." sqref="E9:E10" xr:uid="{463EE796-8744-49E2-9DD8-704F60708BA4}"/>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9:D10" xr:uid="{789B6CA2-8AC4-4E4E-84D8-0C626B65547C}"/>
    <dataValidation allowBlank="1" showInputMessage="1" showErrorMessage="1" prompt="Registre el nombre del proceso al cual está asociado el riesgo." sqref="A9:A10" xr:uid="{B1DE1485-B471-438A-B018-3F6A7A217CA0}"/>
    <dataValidation allowBlank="1" showInputMessage="1" showErrorMessage="1" prompt="Seleccione de la lista desplegable, el(los) aspectos institucionales que se ven impactados con la materialización del riesgo. Afectación en lo económico (presupuestal) y/o reputacional." sqref="H9:H10" xr:uid="{80909D03-79B8-4A68-AB79-C7C16CC1C6C7}"/>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9:G10" xr:uid="{95797325-A63E-4BA6-967D-03FD04CC769F}"/>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Listas</vt:lpstr>
      <vt:lpstr>Menú</vt:lpstr>
      <vt:lpstr>Objetivos y metas proyectos</vt:lpstr>
      <vt:lpstr>Plan de Acción Institucional In</vt:lpstr>
      <vt:lpstr>Indicadores de Gestión</vt:lpstr>
      <vt:lpstr>Metas e indicadores PDD</vt:lpstr>
      <vt:lpstr>Presupuesto</vt:lpstr>
      <vt:lpstr>Mapa y plan de riesgos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2022-08-05T21:54:55Z</dcterms:modified>
  <cp:category/>
  <cp:contentStatus/>
</cp:coreProperties>
</file>